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5437\Desktop\"/>
    </mc:Choice>
  </mc:AlternateContent>
  <bookViews>
    <workbookView xWindow="0" yWindow="0" windowWidth="20490" windowHeight="7245"/>
  </bookViews>
  <sheets>
    <sheet name="月単位" sheetId="1" r:id="rId1"/>
    <sheet name="月単位(例)" sheetId="2" r:id="rId2"/>
  </sheets>
  <definedNames>
    <definedName name="_xlnm.Print_Area" localSheetId="0">月単位!$A$1:$AI$72</definedName>
    <definedName name="_xlnm.Print_Area" localSheetId="1">'月単位(例)'!$A$1:$AI$71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74" i="2" l="1"/>
  <c r="AJ59" i="2"/>
  <c r="AH59" i="2"/>
  <c r="AM59" i="2" s="1"/>
  <c r="AG53" i="2"/>
  <c r="AG55" i="2" s="1"/>
  <c r="AF53" i="2"/>
  <c r="AE53" i="2"/>
  <c r="AE54" i="2" s="1"/>
  <c r="AD53" i="2"/>
  <c r="AD54" i="2" s="1"/>
  <c r="AC53" i="2"/>
  <c r="AC54" i="2" s="1"/>
  <c r="AB53" i="2"/>
  <c r="AB54" i="2" s="1"/>
  <c r="AA53" i="2"/>
  <c r="AA55" i="2" s="1"/>
  <c r="Z53" i="2"/>
  <c r="Z54" i="2" s="1"/>
  <c r="Y53" i="2"/>
  <c r="Y55" i="2" s="1"/>
  <c r="X53" i="2"/>
  <c r="W53" i="2"/>
  <c r="W54" i="2" s="1"/>
  <c r="V53" i="2"/>
  <c r="V54" i="2" s="1"/>
  <c r="U53" i="2"/>
  <c r="U54" i="2" s="1"/>
  <c r="T53" i="2"/>
  <c r="T54" i="2" s="1"/>
  <c r="S53" i="2"/>
  <c r="S55" i="2" s="1"/>
  <c r="R53" i="2"/>
  <c r="R54" i="2" s="1"/>
  <c r="Q53" i="2"/>
  <c r="Q55" i="2" s="1"/>
  <c r="P53" i="2"/>
  <c r="O53" i="2"/>
  <c r="O54" i="2" s="1"/>
  <c r="N53" i="2"/>
  <c r="N54" i="2" s="1"/>
  <c r="M53" i="2"/>
  <c r="M54" i="2" s="1"/>
  <c r="L53" i="2"/>
  <c r="L54" i="2" s="1"/>
  <c r="K53" i="2"/>
  <c r="K55" i="2" s="1"/>
  <c r="J53" i="2"/>
  <c r="J54" i="2" s="1"/>
  <c r="I53" i="2"/>
  <c r="I55" i="2" s="1"/>
  <c r="H53" i="2"/>
  <c r="G53" i="2"/>
  <c r="G54" i="2" s="1"/>
  <c r="F53" i="2"/>
  <c r="F54" i="2" s="1"/>
  <c r="E53" i="2"/>
  <c r="E54" i="2" s="1"/>
  <c r="D53" i="2"/>
  <c r="D54" i="2" s="1"/>
  <c r="C53" i="2"/>
  <c r="C55" i="2" s="1"/>
  <c r="C52" i="2"/>
  <c r="AJ50" i="2"/>
  <c r="AH50" i="2"/>
  <c r="AM50" i="2" s="1"/>
  <c r="AD44" i="2"/>
  <c r="AD46" i="2" s="1"/>
  <c r="AC44" i="2"/>
  <c r="AC46" i="2" s="1"/>
  <c r="AB44" i="2"/>
  <c r="AB45" i="2" s="1"/>
  <c r="AA44" i="2"/>
  <c r="AA46" i="2" s="1"/>
  <c r="Z44" i="2"/>
  <c r="Z45" i="2" s="1"/>
  <c r="Y44" i="2"/>
  <c r="Y45" i="2" s="1"/>
  <c r="X44" i="2"/>
  <c r="X46" i="2" s="1"/>
  <c r="W44" i="2"/>
  <c r="W45" i="2" s="1"/>
  <c r="V44" i="2"/>
  <c r="V46" i="2" s="1"/>
  <c r="U44" i="2"/>
  <c r="U46" i="2" s="1"/>
  <c r="T44" i="2"/>
  <c r="T45" i="2" s="1"/>
  <c r="S44" i="2"/>
  <c r="S46" i="2" s="1"/>
  <c r="R44" i="2"/>
  <c r="R45" i="2" s="1"/>
  <c r="Q44" i="2"/>
  <c r="Q45" i="2" s="1"/>
  <c r="P44" i="2"/>
  <c r="P46" i="2" s="1"/>
  <c r="O44" i="2"/>
  <c r="O45" i="2" s="1"/>
  <c r="N44" i="2"/>
  <c r="N46" i="2" s="1"/>
  <c r="M44" i="2"/>
  <c r="M46" i="2" s="1"/>
  <c r="L44" i="2"/>
  <c r="L45" i="2" s="1"/>
  <c r="K44" i="2"/>
  <c r="K46" i="2" s="1"/>
  <c r="J44" i="2"/>
  <c r="J45" i="2" s="1"/>
  <c r="I44" i="2"/>
  <c r="I45" i="2" s="1"/>
  <c r="H44" i="2"/>
  <c r="H46" i="2" s="1"/>
  <c r="G44" i="2"/>
  <c r="G45" i="2" s="1"/>
  <c r="F44" i="2"/>
  <c r="F46" i="2" s="1"/>
  <c r="E44" i="2"/>
  <c r="E46" i="2" s="1"/>
  <c r="D44" i="2"/>
  <c r="D45" i="2" s="1"/>
  <c r="C44" i="2"/>
  <c r="C46" i="2" s="1"/>
  <c r="C43" i="2"/>
  <c r="AJ41" i="2"/>
  <c r="AH41" i="2"/>
  <c r="AM41" i="2" s="1"/>
  <c r="AG35" i="2"/>
  <c r="AG37" i="2" s="1"/>
  <c r="AF35" i="2"/>
  <c r="AF37" i="2" s="1"/>
  <c r="AE35" i="2"/>
  <c r="AE36" i="2" s="1"/>
  <c r="AD35" i="2"/>
  <c r="AD37" i="2" s="1"/>
  <c r="AC35" i="2"/>
  <c r="AC36" i="2" s="1"/>
  <c r="AB35" i="2"/>
  <c r="AB36" i="2" s="1"/>
  <c r="AA35" i="2"/>
  <c r="AA37" i="2" s="1"/>
  <c r="Z35" i="2"/>
  <c r="Z36" i="2" s="1"/>
  <c r="Y35" i="2"/>
  <c r="Y37" i="2" s="1"/>
  <c r="X35" i="2"/>
  <c r="X37" i="2" s="1"/>
  <c r="W35" i="2"/>
  <c r="W36" i="2" s="1"/>
  <c r="V35" i="2"/>
  <c r="V37" i="2" s="1"/>
  <c r="U35" i="2"/>
  <c r="U37" i="2" s="1"/>
  <c r="T35" i="2"/>
  <c r="T36" i="2" s="1"/>
  <c r="S35" i="2"/>
  <c r="S37" i="2" s="1"/>
  <c r="R35" i="2"/>
  <c r="R36" i="2" s="1"/>
  <c r="Q35" i="2"/>
  <c r="Q36" i="2" s="1"/>
  <c r="P35" i="2"/>
  <c r="P37" i="2" s="1"/>
  <c r="O35" i="2"/>
  <c r="O36" i="2" s="1"/>
  <c r="N35" i="2"/>
  <c r="N37" i="2" s="1"/>
  <c r="M35" i="2"/>
  <c r="M37" i="2" s="1"/>
  <c r="L35" i="2"/>
  <c r="L36" i="2" s="1"/>
  <c r="K35" i="2"/>
  <c r="K37" i="2" s="1"/>
  <c r="J35" i="2"/>
  <c r="J36" i="2" s="1"/>
  <c r="I35" i="2"/>
  <c r="I37" i="2" s="1"/>
  <c r="H35" i="2"/>
  <c r="H37" i="2" s="1"/>
  <c r="G35" i="2"/>
  <c r="G36" i="2" s="1"/>
  <c r="F35" i="2"/>
  <c r="F37" i="2" s="1"/>
  <c r="E35" i="2"/>
  <c r="E37" i="2" s="1"/>
  <c r="D35" i="2"/>
  <c r="D36" i="2" s="1"/>
  <c r="C35" i="2"/>
  <c r="C37" i="2" s="1"/>
  <c r="C34" i="2"/>
  <c r="AJ32" i="2"/>
  <c r="AH32" i="2"/>
  <c r="AM32" i="2" s="1"/>
  <c r="AG26" i="2"/>
  <c r="AG27" i="2" s="1"/>
  <c r="AF26" i="2"/>
  <c r="AF28" i="2" s="1"/>
  <c r="AE26" i="2"/>
  <c r="AE27" i="2" s="1"/>
  <c r="AD26" i="2"/>
  <c r="AD28" i="2" s="1"/>
  <c r="AC26" i="2"/>
  <c r="AC27" i="2" s="1"/>
  <c r="AB26" i="2"/>
  <c r="AB28" i="2" s="1"/>
  <c r="AA26" i="2"/>
  <c r="AA28" i="2" s="1"/>
  <c r="Z26" i="2"/>
  <c r="Z27" i="2" s="1"/>
  <c r="Y26" i="2"/>
  <c r="Y27" i="2" s="1"/>
  <c r="X26" i="2"/>
  <c r="X28" i="2" s="1"/>
  <c r="W26" i="2"/>
  <c r="W27" i="2" s="1"/>
  <c r="V26" i="2"/>
  <c r="V28" i="2" s="1"/>
  <c r="U26" i="2"/>
  <c r="U27" i="2" s="1"/>
  <c r="T26" i="2"/>
  <c r="T27" i="2" s="1"/>
  <c r="S26" i="2"/>
  <c r="S28" i="2" s="1"/>
  <c r="R26" i="2"/>
  <c r="R27" i="2" s="1"/>
  <c r="Q26" i="2"/>
  <c r="Q27" i="2" s="1"/>
  <c r="P26" i="2"/>
  <c r="P28" i="2" s="1"/>
  <c r="O26" i="2"/>
  <c r="O27" i="2" s="1"/>
  <c r="N26" i="2"/>
  <c r="N28" i="2" s="1"/>
  <c r="M26" i="2"/>
  <c r="M27" i="2" s="1"/>
  <c r="L26" i="2"/>
  <c r="L28" i="2" s="1"/>
  <c r="K26" i="2"/>
  <c r="K28" i="2" s="1"/>
  <c r="J26" i="2"/>
  <c r="J27" i="2" s="1"/>
  <c r="I26" i="2"/>
  <c r="I27" i="2" s="1"/>
  <c r="H26" i="2"/>
  <c r="H28" i="2" s="1"/>
  <c r="G26" i="2"/>
  <c r="G27" i="2" s="1"/>
  <c r="F26" i="2"/>
  <c r="F28" i="2" s="1"/>
  <c r="E26" i="2"/>
  <c r="E27" i="2" s="1"/>
  <c r="D26" i="2"/>
  <c r="D27" i="2" s="1"/>
  <c r="C26" i="2"/>
  <c r="C28" i="2" s="1"/>
  <c r="C25" i="2"/>
  <c r="AJ23" i="2"/>
  <c r="AH23" i="2"/>
  <c r="W18" i="2"/>
  <c r="G18" i="2"/>
  <c r="AF17" i="2"/>
  <c r="AF74" i="2" s="1"/>
  <c r="AE17" i="2"/>
  <c r="AE74" i="2" s="1"/>
  <c r="AD17" i="2"/>
  <c r="AD18" i="2" s="1"/>
  <c r="AC17" i="2"/>
  <c r="AC74" i="2" s="1"/>
  <c r="AB17" i="2"/>
  <c r="AB19" i="2" s="1"/>
  <c r="AA17" i="2"/>
  <c r="AA74" i="2" s="1"/>
  <c r="Z17" i="2"/>
  <c r="Z74" i="2" s="1"/>
  <c r="Y17" i="2"/>
  <c r="Y74" i="2" s="1"/>
  <c r="X17" i="2"/>
  <c r="X74" i="2" s="1"/>
  <c r="W17" i="2"/>
  <c r="W74" i="2" s="1"/>
  <c r="V17" i="2"/>
  <c r="V18" i="2" s="1"/>
  <c r="U17" i="2"/>
  <c r="U74" i="2" s="1"/>
  <c r="T17" i="2"/>
  <c r="T19" i="2" s="1"/>
  <c r="S17" i="2"/>
  <c r="S74" i="2" s="1"/>
  <c r="R17" i="2"/>
  <c r="R74" i="2" s="1"/>
  <c r="Q17" i="2"/>
  <c r="Q74" i="2" s="1"/>
  <c r="P17" i="2"/>
  <c r="P74" i="2" s="1"/>
  <c r="O17" i="2"/>
  <c r="O74" i="2" s="1"/>
  <c r="N17" i="2"/>
  <c r="N18" i="2" s="1"/>
  <c r="M17" i="2"/>
  <c r="M74" i="2" s="1"/>
  <c r="L17" i="2"/>
  <c r="L19" i="2" s="1"/>
  <c r="K17" i="2"/>
  <c r="K74" i="2" s="1"/>
  <c r="J17" i="2"/>
  <c r="J74" i="2" s="1"/>
  <c r="I17" i="2"/>
  <c r="I74" i="2" s="1"/>
  <c r="H17" i="2"/>
  <c r="H74" i="2" s="1"/>
  <c r="G17" i="2"/>
  <c r="G74" i="2" s="1"/>
  <c r="F17" i="2"/>
  <c r="F18" i="2" s="1"/>
  <c r="E17" i="2"/>
  <c r="E74" i="2" s="1"/>
  <c r="D17" i="2"/>
  <c r="C17" i="2"/>
  <c r="C74" i="2" s="1"/>
  <c r="C16" i="2"/>
  <c r="AJ14" i="2"/>
  <c r="AH14" i="2"/>
  <c r="AM14" i="2" s="1"/>
  <c r="AG8" i="2"/>
  <c r="AG73" i="2" s="1"/>
  <c r="AF8" i="2"/>
  <c r="AF73" i="2" s="1"/>
  <c r="AE8" i="2"/>
  <c r="AD8" i="2"/>
  <c r="AD10" i="2" s="1"/>
  <c r="AC8" i="2"/>
  <c r="AC73" i="2" s="1"/>
  <c r="AB8" i="2"/>
  <c r="AB73" i="2" s="1"/>
  <c r="AA8" i="2"/>
  <c r="AA73" i="2" s="1"/>
  <c r="Z8" i="2"/>
  <c r="Z73" i="2" s="1"/>
  <c r="Y8" i="2"/>
  <c r="Y73" i="2" s="1"/>
  <c r="X8" i="2"/>
  <c r="X73" i="2" s="1"/>
  <c r="W8" i="2"/>
  <c r="W9" i="2" s="1"/>
  <c r="V8" i="2"/>
  <c r="U8" i="2"/>
  <c r="U73" i="2" s="1"/>
  <c r="T8" i="2"/>
  <c r="T73" i="2" s="1"/>
  <c r="S8" i="2"/>
  <c r="S73" i="2" s="1"/>
  <c r="R8" i="2"/>
  <c r="R73" i="2" s="1"/>
  <c r="Q8" i="2"/>
  <c r="Q73" i="2" s="1"/>
  <c r="P8" i="2"/>
  <c r="P73" i="2" s="1"/>
  <c r="O8" i="2"/>
  <c r="O9" i="2" s="1"/>
  <c r="N8" i="2"/>
  <c r="M8" i="2"/>
  <c r="M73" i="2" s="1"/>
  <c r="L8" i="2"/>
  <c r="L73" i="2" s="1"/>
  <c r="K8" i="2"/>
  <c r="K73" i="2" s="1"/>
  <c r="J8" i="2"/>
  <c r="J73" i="2" s="1"/>
  <c r="I8" i="2"/>
  <c r="I73" i="2" s="1"/>
  <c r="H8" i="2"/>
  <c r="H73" i="2" s="1"/>
  <c r="G8" i="2"/>
  <c r="G9" i="2" s="1"/>
  <c r="F8" i="2"/>
  <c r="F10" i="2" s="1"/>
  <c r="E8" i="2"/>
  <c r="E73" i="2" s="1"/>
  <c r="D8" i="2"/>
  <c r="D73" i="2" s="1"/>
  <c r="C8" i="2"/>
  <c r="C73" i="2" s="1"/>
  <c r="C7" i="2"/>
  <c r="AJ59" i="1"/>
  <c r="AH59" i="1"/>
  <c r="N55" i="1"/>
  <c r="M55" i="1"/>
  <c r="U54" i="1"/>
  <c r="M54" i="1"/>
  <c r="D54" i="1"/>
  <c r="AG53" i="1"/>
  <c r="AG54" i="1" s="1"/>
  <c r="AF53" i="1"/>
  <c r="AF55" i="1" s="1"/>
  <c r="AE53" i="1"/>
  <c r="AE55" i="1" s="1"/>
  <c r="AD53" i="1"/>
  <c r="AD54" i="1" s="1"/>
  <c r="AC53" i="1"/>
  <c r="AC55" i="1" s="1"/>
  <c r="AB53" i="1"/>
  <c r="AB54" i="1" s="1"/>
  <c r="AA53" i="1"/>
  <c r="AA54" i="1" s="1"/>
  <c r="Z53" i="1"/>
  <c r="Z55" i="1" s="1"/>
  <c r="Y53" i="1"/>
  <c r="Y55" i="1" s="1"/>
  <c r="X53" i="1"/>
  <c r="X54" i="1" s="1"/>
  <c r="W53" i="1"/>
  <c r="W55" i="1" s="1"/>
  <c r="V53" i="1"/>
  <c r="V54" i="1" s="1"/>
  <c r="U53" i="1"/>
  <c r="U55" i="1" s="1"/>
  <c r="T53" i="1"/>
  <c r="T54" i="1" s="1"/>
  <c r="S53" i="1"/>
  <c r="S54" i="1" s="1"/>
  <c r="R53" i="1"/>
  <c r="R55" i="1" s="1"/>
  <c r="Q53" i="1"/>
  <c r="Q55" i="1" s="1"/>
  <c r="P53" i="1"/>
  <c r="P55" i="1" s="1"/>
  <c r="O53" i="1"/>
  <c r="O55" i="1" s="1"/>
  <c r="N53" i="1"/>
  <c r="N54" i="1" s="1"/>
  <c r="M53" i="1"/>
  <c r="L53" i="1"/>
  <c r="L55" i="1" s="1"/>
  <c r="K53" i="1"/>
  <c r="K54" i="1" s="1"/>
  <c r="J53" i="1"/>
  <c r="J54" i="1" s="1"/>
  <c r="I53" i="1"/>
  <c r="I55" i="1" s="1"/>
  <c r="H53" i="1"/>
  <c r="H55" i="1" s="1"/>
  <c r="G53" i="1"/>
  <c r="G55" i="1" s="1"/>
  <c r="F53" i="1"/>
  <c r="F54" i="1" s="1"/>
  <c r="E53" i="1"/>
  <c r="E55" i="1" s="1"/>
  <c r="D53" i="1"/>
  <c r="D55" i="1" s="1"/>
  <c r="C53" i="1"/>
  <c r="C55" i="1" s="1"/>
  <c r="C52" i="1"/>
  <c r="AJ50" i="1"/>
  <c r="AH50" i="1"/>
  <c r="AG46" i="1"/>
  <c r="M46" i="1"/>
  <c r="I46" i="1"/>
  <c r="M45" i="1"/>
  <c r="AG44" i="1"/>
  <c r="AG45" i="1" s="1"/>
  <c r="AF44" i="1"/>
  <c r="AF45" i="1" s="1"/>
  <c r="AE44" i="1"/>
  <c r="AE45" i="1" s="1"/>
  <c r="AD44" i="1"/>
  <c r="AD46" i="1" s="1"/>
  <c r="AC44" i="1"/>
  <c r="AC46" i="1" s="1"/>
  <c r="AB44" i="1"/>
  <c r="AB45" i="1" s="1"/>
  <c r="AA44" i="1"/>
  <c r="AA46" i="1" s="1"/>
  <c r="Z44" i="1"/>
  <c r="Z45" i="1" s="1"/>
  <c r="Y44" i="1"/>
  <c r="Y46" i="1" s="1"/>
  <c r="X44" i="1"/>
  <c r="X45" i="1" s="1"/>
  <c r="W44" i="1"/>
  <c r="W45" i="1" s="1"/>
  <c r="V44" i="1"/>
  <c r="V46" i="1" s="1"/>
  <c r="U44" i="1"/>
  <c r="U46" i="1" s="1"/>
  <c r="T44" i="1"/>
  <c r="T46" i="1" s="1"/>
  <c r="S44" i="1"/>
  <c r="S46" i="1" s="1"/>
  <c r="R44" i="1"/>
  <c r="R45" i="1" s="1"/>
  <c r="Q44" i="1"/>
  <c r="Q46" i="1" s="1"/>
  <c r="P44" i="1"/>
  <c r="P46" i="1" s="1"/>
  <c r="O44" i="1"/>
  <c r="O45" i="1" s="1"/>
  <c r="N44" i="1"/>
  <c r="N45" i="1" s="1"/>
  <c r="M44" i="1"/>
  <c r="L44" i="1"/>
  <c r="L46" i="1" s="1"/>
  <c r="K44" i="1"/>
  <c r="K46" i="1" s="1"/>
  <c r="J44" i="1"/>
  <c r="J45" i="1" s="1"/>
  <c r="I44" i="1"/>
  <c r="I45" i="1" s="1"/>
  <c r="H44" i="1"/>
  <c r="H46" i="1" s="1"/>
  <c r="G44" i="1"/>
  <c r="G46" i="1" s="1"/>
  <c r="F44" i="1"/>
  <c r="F45" i="1" s="1"/>
  <c r="E44" i="1"/>
  <c r="E45" i="1" s="1"/>
  <c r="D44" i="1"/>
  <c r="D46" i="1" s="1"/>
  <c r="C44" i="1"/>
  <c r="C46" i="1" s="1"/>
  <c r="C43" i="1"/>
  <c r="AJ41" i="1"/>
  <c r="AH41" i="1"/>
  <c r="AD37" i="1"/>
  <c r="U37" i="1"/>
  <c r="M37" i="1"/>
  <c r="AC36" i="1"/>
  <c r="U36" i="1"/>
  <c r="T36" i="1"/>
  <c r="D36" i="1"/>
  <c r="AG35" i="1"/>
  <c r="AG37" i="1" s="1"/>
  <c r="AF35" i="1"/>
  <c r="AF37" i="1" s="1"/>
  <c r="AE35" i="1"/>
  <c r="AE37" i="1" s="1"/>
  <c r="AD35" i="1"/>
  <c r="AD36" i="1" s="1"/>
  <c r="AC35" i="1"/>
  <c r="AC37" i="1" s="1"/>
  <c r="AB35" i="1"/>
  <c r="AB36" i="1" s="1"/>
  <c r="AA35" i="1"/>
  <c r="AA36" i="1" s="1"/>
  <c r="Z35" i="1"/>
  <c r="Z37" i="1" s="1"/>
  <c r="Y35" i="1"/>
  <c r="Y37" i="1" s="1"/>
  <c r="X35" i="1"/>
  <c r="X37" i="1" s="1"/>
  <c r="W35" i="1"/>
  <c r="W37" i="1" s="1"/>
  <c r="V35" i="1"/>
  <c r="V36" i="1" s="1"/>
  <c r="U35" i="1"/>
  <c r="T35" i="1"/>
  <c r="T37" i="1" s="1"/>
  <c r="S35" i="1"/>
  <c r="S36" i="1" s="1"/>
  <c r="R35" i="1"/>
  <c r="R36" i="1" s="1"/>
  <c r="Q35" i="1"/>
  <c r="Q36" i="1" s="1"/>
  <c r="P35" i="1"/>
  <c r="P37" i="1" s="1"/>
  <c r="O35" i="1"/>
  <c r="O37" i="1" s="1"/>
  <c r="N35" i="1"/>
  <c r="N37" i="1" s="1"/>
  <c r="M35" i="1"/>
  <c r="M36" i="1" s="1"/>
  <c r="L35" i="1"/>
  <c r="L37" i="1" s="1"/>
  <c r="K35" i="1"/>
  <c r="K36" i="1" s="1"/>
  <c r="J35" i="1"/>
  <c r="J36" i="1" s="1"/>
  <c r="I35" i="1"/>
  <c r="I37" i="1" s="1"/>
  <c r="H35" i="1"/>
  <c r="H36" i="1" s="1"/>
  <c r="G35" i="1"/>
  <c r="G37" i="1" s="1"/>
  <c r="F35" i="1"/>
  <c r="F36" i="1" s="1"/>
  <c r="E35" i="1"/>
  <c r="E37" i="1" s="1"/>
  <c r="D35" i="1"/>
  <c r="D37" i="1" s="1"/>
  <c r="C35" i="1"/>
  <c r="C36" i="1" s="1"/>
  <c r="C34" i="1"/>
  <c r="AJ32" i="1"/>
  <c r="AH32" i="1"/>
  <c r="V28" i="1"/>
  <c r="U28" i="1"/>
  <c r="R28" i="1"/>
  <c r="F28" i="1"/>
  <c r="E28" i="1"/>
  <c r="U27" i="1"/>
  <c r="S27" i="1"/>
  <c r="E27" i="1"/>
  <c r="C27" i="1"/>
  <c r="AG26" i="1"/>
  <c r="AG28" i="1" s="1"/>
  <c r="AF26" i="1"/>
  <c r="AF28" i="1" s="1"/>
  <c r="AE26" i="1"/>
  <c r="AE27" i="1" s="1"/>
  <c r="AD26" i="1"/>
  <c r="AD27" i="1" s="1"/>
  <c r="AC26" i="1"/>
  <c r="AC27" i="1" s="1"/>
  <c r="AB26" i="1"/>
  <c r="AB27" i="1" s="1"/>
  <c r="AA26" i="1"/>
  <c r="AA28" i="1" s="1"/>
  <c r="Z26" i="1"/>
  <c r="Z27" i="1" s="1"/>
  <c r="Y26" i="1"/>
  <c r="Y27" i="1" s="1"/>
  <c r="X26" i="1"/>
  <c r="X28" i="1" s="1"/>
  <c r="W26" i="1"/>
  <c r="W27" i="1" s="1"/>
  <c r="V26" i="1"/>
  <c r="V27" i="1" s="1"/>
  <c r="U26" i="1"/>
  <c r="T26" i="1"/>
  <c r="T27" i="1" s="1"/>
  <c r="S26" i="1"/>
  <c r="S28" i="1" s="1"/>
  <c r="R26" i="1"/>
  <c r="R27" i="1" s="1"/>
  <c r="Q26" i="1"/>
  <c r="Q28" i="1" s="1"/>
  <c r="P26" i="1"/>
  <c r="P28" i="1" s="1"/>
  <c r="O26" i="1"/>
  <c r="O27" i="1" s="1"/>
  <c r="N26" i="1"/>
  <c r="N27" i="1" s="1"/>
  <c r="M26" i="1"/>
  <c r="M27" i="1" s="1"/>
  <c r="L26" i="1"/>
  <c r="L27" i="1" s="1"/>
  <c r="K26" i="1"/>
  <c r="K28" i="1" s="1"/>
  <c r="J26" i="1"/>
  <c r="J27" i="1" s="1"/>
  <c r="I26" i="1"/>
  <c r="I27" i="1" s="1"/>
  <c r="H26" i="1"/>
  <c r="H28" i="1" s="1"/>
  <c r="G26" i="1"/>
  <c r="G27" i="1" s="1"/>
  <c r="F26" i="1"/>
  <c r="F27" i="1" s="1"/>
  <c r="E26" i="1"/>
  <c r="D26" i="1"/>
  <c r="D27" i="1" s="1"/>
  <c r="C26" i="1"/>
  <c r="C28" i="1" s="1"/>
  <c r="C25" i="1"/>
  <c r="AJ23" i="1"/>
  <c r="AH23" i="1"/>
  <c r="V19" i="1"/>
  <c r="U19" i="1"/>
  <c r="Q19" i="1"/>
  <c r="AG18" i="1"/>
  <c r="AC18" i="1"/>
  <c r="AB18" i="1"/>
  <c r="Y18" i="1"/>
  <c r="M18" i="1"/>
  <c r="L18" i="1"/>
  <c r="I18" i="1"/>
  <c r="AG17" i="1"/>
  <c r="AG74" i="1" s="1"/>
  <c r="AF17" i="1"/>
  <c r="AF74" i="1" s="1"/>
  <c r="AE17" i="1"/>
  <c r="AE74" i="1" s="1"/>
  <c r="AD17" i="1"/>
  <c r="AD74" i="1" s="1"/>
  <c r="AC17" i="1"/>
  <c r="AC74" i="1" s="1"/>
  <c r="AB17" i="1"/>
  <c r="AB19" i="1" s="1"/>
  <c r="AA17" i="1"/>
  <c r="AA18" i="1" s="1"/>
  <c r="Z17" i="1"/>
  <c r="Z74" i="1" s="1"/>
  <c r="Y17" i="1"/>
  <c r="Y74" i="1" s="1"/>
  <c r="X17" i="1"/>
  <c r="X74" i="1" s="1"/>
  <c r="W17" i="1"/>
  <c r="W74" i="1" s="1"/>
  <c r="V17" i="1"/>
  <c r="V74" i="1" s="1"/>
  <c r="U17" i="1"/>
  <c r="U74" i="1" s="1"/>
  <c r="T17" i="1"/>
  <c r="T19" i="1" s="1"/>
  <c r="S17" i="1"/>
  <c r="S18" i="1" s="1"/>
  <c r="R17" i="1"/>
  <c r="R18" i="1" s="1"/>
  <c r="Q17" i="1"/>
  <c r="Q74" i="1" s="1"/>
  <c r="P17" i="1"/>
  <c r="P74" i="1" s="1"/>
  <c r="O17" i="1"/>
  <c r="O74" i="1" s="1"/>
  <c r="N17" i="1"/>
  <c r="N74" i="1" s="1"/>
  <c r="M17" i="1"/>
  <c r="M74" i="1" s="1"/>
  <c r="L17" i="1"/>
  <c r="L19" i="1" s="1"/>
  <c r="K17" i="1"/>
  <c r="K18" i="1" s="1"/>
  <c r="J17" i="1"/>
  <c r="J18" i="1" s="1"/>
  <c r="I17" i="1"/>
  <c r="I19" i="1" s="1"/>
  <c r="H17" i="1"/>
  <c r="H74" i="1" s="1"/>
  <c r="G17" i="1"/>
  <c r="G74" i="1" s="1"/>
  <c r="F17" i="1"/>
  <c r="F74" i="1" s="1"/>
  <c r="E17" i="1"/>
  <c r="E74" i="1" s="1"/>
  <c r="D17" i="1"/>
  <c r="D19" i="1" s="1"/>
  <c r="C17" i="1"/>
  <c r="C18" i="1" s="1"/>
  <c r="C16" i="1"/>
  <c r="AJ14" i="1"/>
  <c r="AH14" i="1"/>
  <c r="AG10" i="1"/>
  <c r="AC10" i="1"/>
  <c r="U10" i="1"/>
  <c r="I10" i="1"/>
  <c r="U9" i="1"/>
  <c r="S9" i="1"/>
  <c r="E9" i="1"/>
  <c r="C9" i="1"/>
  <c r="AG8" i="1"/>
  <c r="AF8" i="1"/>
  <c r="AF10" i="1" s="1"/>
  <c r="AE8" i="1"/>
  <c r="AD8" i="1"/>
  <c r="AC8" i="1"/>
  <c r="AB8" i="1"/>
  <c r="AA8" i="1"/>
  <c r="Z8" i="1"/>
  <c r="Y8" i="1"/>
  <c r="X8" i="1"/>
  <c r="X10" i="1" s="1"/>
  <c r="W8" i="1"/>
  <c r="W9" i="1" s="1"/>
  <c r="V8" i="1"/>
  <c r="U8" i="1"/>
  <c r="T8" i="1"/>
  <c r="S8" i="1"/>
  <c r="R8" i="1"/>
  <c r="Q8" i="1"/>
  <c r="P8" i="1"/>
  <c r="P10" i="1" s="1"/>
  <c r="O8" i="1"/>
  <c r="O9" i="1" s="1"/>
  <c r="N8" i="1"/>
  <c r="M8" i="1"/>
  <c r="M10" i="1" s="1"/>
  <c r="L8" i="1"/>
  <c r="K8" i="1"/>
  <c r="J8" i="1"/>
  <c r="I8" i="1"/>
  <c r="H8" i="1"/>
  <c r="H10" i="1" s="1"/>
  <c r="G8" i="1"/>
  <c r="G9" i="1" s="1"/>
  <c r="F8" i="1"/>
  <c r="E8" i="1"/>
  <c r="E10" i="1" s="1"/>
  <c r="D8" i="1"/>
  <c r="D9" i="1" s="1"/>
  <c r="C8" i="1"/>
  <c r="C7" i="1"/>
  <c r="T28" i="2" l="1"/>
  <c r="E9" i="2"/>
  <c r="W28" i="2"/>
  <c r="S45" i="2"/>
  <c r="Q46" i="2"/>
  <c r="U9" i="2"/>
  <c r="N36" i="2"/>
  <c r="E10" i="2"/>
  <c r="L27" i="2"/>
  <c r="V36" i="2"/>
  <c r="L55" i="2"/>
  <c r="U10" i="2"/>
  <c r="AD36" i="2"/>
  <c r="D28" i="2"/>
  <c r="C45" i="2"/>
  <c r="AC63" i="2"/>
  <c r="AC65" i="2" s="1"/>
  <c r="AB10" i="2"/>
  <c r="AA27" i="2"/>
  <c r="E36" i="2"/>
  <c r="W37" i="2"/>
  <c r="M9" i="2"/>
  <c r="AC10" i="2"/>
  <c r="O19" i="2"/>
  <c r="AB27" i="2"/>
  <c r="F36" i="2"/>
  <c r="R46" i="2"/>
  <c r="AK14" i="2"/>
  <c r="AI14" i="2" s="1"/>
  <c r="H45" i="2"/>
  <c r="C27" i="2"/>
  <c r="U28" i="2"/>
  <c r="Y36" i="2"/>
  <c r="P45" i="2"/>
  <c r="Q54" i="2"/>
  <c r="D9" i="2"/>
  <c r="S27" i="2"/>
  <c r="X45" i="2"/>
  <c r="AC45" i="2"/>
  <c r="K18" i="2"/>
  <c r="L37" i="2"/>
  <c r="I9" i="2"/>
  <c r="AB9" i="2"/>
  <c r="J10" i="2"/>
  <c r="M18" i="2"/>
  <c r="AE18" i="2"/>
  <c r="W19" i="2"/>
  <c r="V27" i="2"/>
  <c r="I28" i="2"/>
  <c r="Y28" i="2"/>
  <c r="I36" i="2"/>
  <c r="AA36" i="2"/>
  <c r="E45" i="2"/>
  <c r="U45" i="2"/>
  <c r="Z46" i="2"/>
  <c r="S54" i="2"/>
  <c r="I10" i="2"/>
  <c r="AG10" i="2"/>
  <c r="G28" i="2"/>
  <c r="J9" i="2"/>
  <c r="AC9" i="2"/>
  <c r="M10" i="2"/>
  <c r="I19" i="2"/>
  <c r="Z19" i="2"/>
  <c r="F27" i="2"/>
  <c r="K36" i="2"/>
  <c r="Q37" i="2"/>
  <c r="F45" i="2"/>
  <c r="V45" i="2"/>
  <c r="Y54" i="2"/>
  <c r="T55" i="2"/>
  <c r="Y9" i="2"/>
  <c r="AE9" i="2"/>
  <c r="R18" i="2"/>
  <c r="J19" i="2"/>
  <c r="AA19" i="2"/>
  <c r="M28" i="2"/>
  <c r="AG28" i="2"/>
  <c r="AA54" i="2"/>
  <c r="AF9" i="2"/>
  <c r="Y10" i="2"/>
  <c r="C18" i="2"/>
  <c r="U18" i="2"/>
  <c r="K19" i="2"/>
  <c r="O28" i="2"/>
  <c r="P36" i="2"/>
  <c r="AG36" i="2"/>
  <c r="K45" i="2"/>
  <c r="AA45" i="2"/>
  <c r="AK50" i="2"/>
  <c r="AI50" i="2" s="1"/>
  <c r="AG54" i="2"/>
  <c r="AB55" i="2"/>
  <c r="Q9" i="2"/>
  <c r="AG9" i="2"/>
  <c r="E18" i="2"/>
  <c r="AC19" i="2"/>
  <c r="N27" i="2"/>
  <c r="AD27" i="2"/>
  <c r="Q28" i="2"/>
  <c r="D37" i="2"/>
  <c r="M45" i="2"/>
  <c r="C54" i="2"/>
  <c r="R19" i="2"/>
  <c r="C36" i="2"/>
  <c r="S36" i="2"/>
  <c r="N45" i="2"/>
  <c r="AD45" i="2"/>
  <c r="I54" i="2"/>
  <c r="D55" i="2"/>
  <c r="J18" i="2"/>
  <c r="Z18" i="2"/>
  <c r="S19" i="2"/>
  <c r="K54" i="2"/>
  <c r="H9" i="1"/>
  <c r="AC54" i="1"/>
  <c r="P45" i="1"/>
  <c r="Q45" i="1"/>
  <c r="I9" i="1"/>
  <c r="Y9" i="1"/>
  <c r="R10" i="1"/>
  <c r="D18" i="1"/>
  <c r="T18" i="1"/>
  <c r="E19" i="1"/>
  <c r="AC19" i="1"/>
  <c r="H27" i="1"/>
  <c r="X27" i="1"/>
  <c r="I28" i="1"/>
  <c r="Y28" i="1"/>
  <c r="E36" i="1"/>
  <c r="Z36" i="1"/>
  <c r="R37" i="1"/>
  <c r="D45" i="1"/>
  <c r="U45" i="1"/>
  <c r="R46" i="1"/>
  <c r="C54" i="1"/>
  <c r="AE54" i="1"/>
  <c r="X55" i="1"/>
  <c r="AK23" i="1"/>
  <c r="AI23" i="1" s="1"/>
  <c r="Q27" i="1"/>
  <c r="AG27" i="1"/>
  <c r="J10" i="1"/>
  <c r="Q37" i="1"/>
  <c r="J28" i="1"/>
  <c r="I36" i="1"/>
  <c r="G45" i="1"/>
  <c r="Y45" i="1"/>
  <c r="AF54" i="1"/>
  <c r="AA55" i="1"/>
  <c r="X9" i="1"/>
  <c r="Q10" i="1"/>
  <c r="Q18" i="1"/>
  <c r="Y19" i="1"/>
  <c r="Y36" i="1"/>
  <c r="K9" i="1"/>
  <c r="AA9" i="1"/>
  <c r="E18" i="1"/>
  <c r="U18" i="1"/>
  <c r="F19" i="1"/>
  <c r="AD19" i="1"/>
  <c r="Z28" i="1"/>
  <c r="M9" i="1"/>
  <c r="AC9" i="1"/>
  <c r="Y10" i="1"/>
  <c r="G18" i="1"/>
  <c r="W18" i="1"/>
  <c r="M19" i="1"/>
  <c r="AG19" i="1"/>
  <c r="K27" i="1"/>
  <c r="AA27" i="1"/>
  <c r="M28" i="1"/>
  <c r="AC28" i="1"/>
  <c r="L36" i="1"/>
  <c r="AE36" i="1"/>
  <c r="V37" i="1"/>
  <c r="H45" i="1"/>
  <c r="AB46" i="1"/>
  <c r="E54" i="1"/>
  <c r="AB55" i="1"/>
  <c r="I74" i="1"/>
  <c r="P9" i="1"/>
  <c r="AF9" i="1"/>
  <c r="Z10" i="1"/>
  <c r="N19" i="1"/>
  <c r="N28" i="1"/>
  <c r="AD28" i="1"/>
  <c r="F37" i="1"/>
  <c r="AE46" i="1"/>
  <c r="I54" i="1"/>
  <c r="F55" i="1"/>
  <c r="R74" i="1"/>
  <c r="O18" i="1"/>
  <c r="AE18" i="1"/>
  <c r="Q9" i="1"/>
  <c r="AG9" i="1"/>
  <c r="P27" i="1"/>
  <c r="AF27" i="1"/>
  <c r="H37" i="1"/>
  <c r="L45" i="1"/>
  <c r="E46" i="1"/>
  <c r="AF46" i="1"/>
  <c r="L54" i="1"/>
  <c r="AG55" i="1"/>
  <c r="AL32" i="1"/>
  <c r="AM32" i="1" s="1"/>
  <c r="S10" i="2"/>
  <c r="H54" i="2"/>
  <c r="H55" i="2"/>
  <c r="AA45" i="1"/>
  <c r="N46" i="1"/>
  <c r="W46" i="1"/>
  <c r="W54" i="1"/>
  <c r="J55" i="1"/>
  <c r="S55" i="1"/>
  <c r="AK59" i="1"/>
  <c r="AI59" i="1" s="1"/>
  <c r="J74" i="1"/>
  <c r="S74" i="1"/>
  <c r="AB74" i="1"/>
  <c r="X9" i="2"/>
  <c r="K10" i="2"/>
  <c r="T10" i="2"/>
  <c r="X36" i="2"/>
  <c r="R37" i="2"/>
  <c r="AE37" i="2"/>
  <c r="AA37" i="1"/>
  <c r="J9" i="1"/>
  <c r="R9" i="1"/>
  <c r="Z9" i="1"/>
  <c r="C10" i="1"/>
  <c r="K10" i="1"/>
  <c r="S10" i="1"/>
  <c r="AA10" i="1"/>
  <c r="F18" i="1"/>
  <c r="N18" i="1"/>
  <c r="V18" i="1"/>
  <c r="AD18" i="1"/>
  <c r="G19" i="1"/>
  <c r="O19" i="1"/>
  <c r="W19" i="1"/>
  <c r="AE19" i="1"/>
  <c r="N36" i="1"/>
  <c r="W36" i="1"/>
  <c r="AF36" i="1"/>
  <c r="J37" i="1"/>
  <c r="S37" i="1"/>
  <c r="AB37" i="1"/>
  <c r="AK41" i="1"/>
  <c r="AI41" i="1" s="1"/>
  <c r="S45" i="1"/>
  <c r="F46" i="1"/>
  <c r="O46" i="1"/>
  <c r="X46" i="1"/>
  <c r="O54" i="1"/>
  <c r="K55" i="1"/>
  <c r="T55" i="1"/>
  <c r="K74" i="1"/>
  <c r="T74" i="1"/>
  <c r="P9" i="2"/>
  <c r="C10" i="2"/>
  <c r="L10" i="2"/>
  <c r="AF18" i="2"/>
  <c r="P27" i="2"/>
  <c r="J28" i="2"/>
  <c r="M36" i="2"/>
  <c r="G37" i="2"/>
  <c r="T37" i="2"/>
  <c r="D46" i="2"/>
  <c r="T46" i="2"/>
  <c r="Z55" i="2"/>
  <c r="D10" i="1"/>
  <c r="L10" i="1"/>
  <c r="T10" i="1"/>
  <c r="AB10" i="1"/>
  <c r="H19" i="1"/>
  <c r="P19" i="1"/>
  <c r="X19" i="1"/>
  <c r="AF19" i="1"/>
  <c r="D28" i="1"/>
  <c r="L28" i="1"/>
  <c r="T28" i="1"/>
  <c r="AB28" i="1"/>
  <c r="G36" i="1"/>
  <c r="O36" i="1"/>
  <c r="X36" i="1"/>
  <c r="AG36" i="1"/>
  <c r="K37" i="1"/>
  <c r="K45" i="1"/>
  <c r="T45" i="1"/>
  <c r="AC45" i="1"/>
  <c r="G54" i="1"/>
  <c r="P54" i="1"/>
  <c r="Y54" i="1"/>
  <c r="AD55" i="1"/>
  <c r="C74" i="1"/>
  <c r="L74" i="1"/>
  <c r="F73" i="2"/>
  <c r="F9" i="2"/>
  <c r="N73" i="2"/>
  <c r="N9" i="2"/>
  <c r="V73" i="2"/>
  <c r="V9" i="2"/>
  <c r="AD73" i="2"/>
  <c r="AD9" i="2"/>
  <c r="H9" i="2"/>
  <c r="Z9" i="2"/>
  <c r="D10" i="2"/>
  <c r="V10" i="2"/>
  <c r="AF10" i="2"/>
  <c r="O18" i="2"/>
  <c r="X18" i="2"/>
  <c r="C19" i="2"/>
  <c r="U19" i="2"/>
  <c r="AE19" i="2"/>
  <c r="AK32" i="2"/>
  <c r="AI32" i="2" s="1"/>
  <c r="G46" i="2"/>
  <c r="W46" i="2"/>
  <c r="L9" i="1"/>
  <c r="T9" i="1"/>
  <c r="AB9" i="1"/>
  <c r="AK14" i="1"/>
  <c r="AI14" i="1" s="1"/>
  <c r="H18" i="1"/>
  <c r="P18" i="1"/>
  <c r="X18" i="1"/>
  <c r="AF18" i="1"/>
  <c r="AK32" i="1"/>
  <c r="AI32" i="1" s="1"/>
  <c r="P36" i="1"/>
  <c r="C37" i="1"/>
  <c r="C45" i="1"/>
  <c r="AD45" i="1"/>
  <c r="Z46" i="1"/>
  <c r="H54" i="1"/>
  <c r="Q54" i="1"/>
  <c r="Z54" i="1"/>
  <c r="V55" i="1"/>
  <c r="AC63" i="1"/>
  <c r="AC65" i="1" s="1"/>
  <c r="D74" i="1"/>
  <c r="G73" i="2"/>
  <c r="G10" i="2"/>
  <c r="O73" i="2"/>
  <c r="O10" i="2"/>
  <c r="W73" i="2"/>
  <c r="W10" i="2"/>
  <c r="AE73" i="2"/>
  <c r="AE10" i="2"/>
  <c r="R9" i="2"/>
  <c r="AA9" i="2"/>
  <c r="N10" i="2"/>
  <c r="X10" i="2"/>
  <c r="D74" i="2"/>
  <c r="D18" i="2"/>
  <c r="L74" i="2"/>
  <c r="L18" i="2"/>
  <c r="T74" i="2"/>
  <c r="T18" i="2"/>
  <c r="AB74" i="2"/>
  <c r="AB18" i="2"/>
  <c r="P18" i="2"/>
  <c r="Y18" i="2"/>
  <c r="D19" i="2"/>
  <c r="M19" i="2"/>
  <c r="AF19" i="2"/>
  <c r="AF27" i="2"/>
  <c r="Z28" i="2"/>
  <c r="J37" i="2"/>
  <c r="I46" i="2"/>
  <c r="Y46" i="2"/>
  <c r="J55" i="2"/>
  <c r="AK23" i="2"/>
  <c r="AI23" i="2" s="1"/>
  <c r="P54" i="2"/>
  <c r="P55" i="2"/>
  <c r="V45" i="1"/>
  <c r="AK50" i="1"/>
  <c r="AI50" i="1" s="1"/>
  <c r="R54" i="1"/>
  <c r="S9" i="2"/>
  <c r="P10" i="2"/>
  <c r="H18" i="2"/>
  <c r="Q18" i="2"/>
  <c r="E19" i="2"/>
  <c r="X19" i="2"/>
  <c r="H27" i="2"/>
  <c r="J46" i="2"/>
  <c r="AF54" i="2"/>
  <c r="AF55" i="2"/>
  <c r="F10" i="1"/>
  <c r="N10" i="1"/>
  <c r="V10" i="1"/>
  <c r="AD10" i="1"/>
  <c r="J19" i="1"/>
  <c r="R19" i="1"/>
  <c r="Z19" i="1"/>
  <c r="F9" i="1"/>
  <c r="N9" i="1"/>
  <c r="V9" i="1"/>
  <c r="AD9" i="1"/>
  <c r="G10" i="1"/>
  <c r="O10" i="1"/>
  <c r="W10" i="1"/>
  <c r="AE10" i="1"/>
  <c r="Z18" i="1"/>
  <c r="C19" i="1"/>
  <c r="K19" i="1"/>
  <c r="S19" i="1"/>
  <c r="AA19" i="1"/>
  <c r="G28" i="1"/>
  <c r="O28" i="1"/>
  <c r="W28" i="1"/>
  <c r="AE28" i="1"/>
  <c r="J46" i="1"/>
  <c r="K9" i="2"/>
  <c r="T9" i="2"/>
  <c r="H10" i="2"/>
  <c r="Q10" i="2"/>
  <c r="Z10" i="2"/>
  <c r="F74" i="2"/>
  <c r="F19" i="2"/>
  <c r="N74" i="2"/>
  <c r="N19" i="2"/>
  <c r="V74" i="2"/>
  <c r="V19" i="2"/>
  <c r="AD74" i="2"/>
  <c r="AD19" i="2"/>
  <c r="I18" i="2"/>
  <c r="AA18" i="2"/>
  <c r="G19" i="2"/>
  <c r="P19" i="2"/>
  <c r="Y19" i="2"/>
  <c r="AC28" i="2"/>
  <c r="AF36" i="2"/>
  <c r="Z37" i="2"/>
  <c r="L46" i="2"/>
  <c r="AB46" i="2"/>
  <c r="AA74" i="1"/>
  <c r="X54" i="2"/>
  <c r="X55" i="2"/>
  <c r="AE9" i="1"/>
  <c r="C9" i="2"/>
  <c r="L9" i="2"/>
  <c r="R10" i="2"/>
  <c r="AA10" i="2"/>
  <c r="S18" i="2"/>
  <c r="AC18" i="2"/>
  <c r="H19" i="2"/>
  <c r="Q19" i="2"/>
  <c r="K27" i="2"/>
  <c r="X27" i="2"/>
  <c r="E28" i="2"/>
  <c r="R28" i="2"/>
  <c r="AE28" i="2"/>
  <c r="AK41" i="2"/>
  <c r="AI41" i="2" s="1"/>
  <c r="AC37" i="2"/>
  <c r="H36" i="2"/>
  <c r="U36" i="2"/>
  <c r="O37" i="2"/>
  <c r="AB37" i="2"/>
  <c r="O46" i="2"/>
  <c r="R55" i="2"/>
  <c r="E55" i="2"/>
  <c r="M55" i="2"/>
  <c r="U55" i="2"/>
  <c r="AC55" i="2"/>
  <c r="AK59" i="2"/>
  <c r="AI59" i="2" s="1"/>
  <c r="F55" i="2"/>
  <c r="N55" i="2"/>
  <c r="V55" i="2"/>
  <c r="AD55" i="2"/>
  <c r="G55" i="2"/>
  <c r="O55" i="2"/>
  <c r="W55" i="2"/>
  <c r="AE55" i="2"/>
  <c r="AL23" i="2" l="1"/>
  <c r="AM23" i="2" s="1"/>
  <c r="AC61" i="2" s="1"/>
  <c r="AH74" i="2"/>
  <c r="AH73" i="2"/>
  <c r="AL59" i="1"/>
  <c r="AM59" i="1" s="1"/>
  <c r="AL41" i="1"/>
  <c r="AM41" i="1" s="1"/>
  <c r="AL14" i="1"/>
  <c r="AM14" i="1" s="1"/>
  <c r="AC61" i="1" s="1"/>
  <c r="AL50" i="1"/>
  <c r="AM50" i="1" s="1"/>
  <c r="AL23" i="1"/>
  <c r="AM23" i="1" s="1"/>
  <c r="AH74" i="1"/>
</calcChain>
</file>

<file path=xl/sharedStrings.xml><?xml version="1.0" encoding="utf-8"?>
<sst xmlns="http://schemas.openxmlformats.org/spreadsheetml/2006/main" count="270" uniqueCount="45">
  <si>
    <t>開始月入力</t>
    <rPh sb="0" eb="2">
      <t>カイシ</t>
    </rPh>
    <rPh sb="2" eb="3">
      <t>ツキ</t>
    </rPh>
    <rPh sb="3" eb="5">
      <t>ニュウリョク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</si>
  <si>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</si>
  <si>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</si>
  <si>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工事名：</t>
    <rPh sb="0" eb="2">
      <t>コウジ</t>
    </rPh>
    <rPh sb="2" eb="3">
      <t>メイ</t>
    </rPh>
    <phoneticPr fontId="2"/>
  </si>
  <si>
    <t>□□〇年度〇〇工事</t>
    <rPh sb="3" eb="5">
      <t>ネンド</t>
    </rPh>
    <rPh sb="7" eb="9">
      <t>コウジ</t>
    </rPh>
    <phoneticPr fontId="2"/>
  </si>
  <si>
    <t>工期限：</t>
    <rPh sb="0" eb="1">
      <t>コウ</t>
    </rPh>
    <rPh sb="1" eb="3">
      <t>キゲン</t>
    </rPh>
    <phoneticPr fontId="2"/>
  </si>
  <si>
    <t>□□〇年10月1日～□□〇年3月15日</t>
    <rPh sb="3" eb="4">
      <t>ネン</t>
    </rPh>
    <rPh sb="6" eb="7">
      <t>ガツ</t>
    </rPh>
    <rPh sb="8" eb="9">
      <t>ニチ</t>
    </rPh>
    <rPh sb="13" eb="14">
      <t>ネン</t>
    </rPh>
    <rPh sb="15" eb="16">
      <t>ガツ</t>
    </rPh>
    <rPh sb="18" eb="19">
      <t>ニチ</t>
    </rPh>
    <phoneticPr fontId="2"/>
  </si>
  <si>
    <t>対象外期間がある場合</t>
    <rPh sb="0" eb="3">
      <t>タイショウガイ</t>
    </rPh>
    <rPh sb="3" eb="5">
      <t>キカン</t>
    </rPh>
    <rPh sb="8" eb="10">
      <t>バアイ</t>
    </rPh>
    <phoneticPr fontId="2"/>
  </si>
  <si>
    <t>手動入力</t>
    <rPh sb="0" eb="2">
      <t>シュドウ</t>
    </rPh>
    <rPh sb="2" eb="4">
      <t>ニュウリョク</t>
    </rPh>
    <phoneticPr fontId="2"/>
  </si>
  <si>
    <t>○
計</t>
    <rPh sb="2" eb="3">
      <t>ケイ</t>
    </rPh>
    <phoneticPr fontId="2"/>
  </si>
  <si>
    <t>対
象
期
間
日
数</t>
    <rPh sb="0" eb="1">
      <t>タイ</t>
    </rPh>
    <rPh sb="2" eb="3">
      <t>ショウ</t>
    </rPh>
    <rPh sb="4" eb="5">
      <t>キ</t>
    </rPh>
    <rPh sb="6" eb="7">
      <t>アイダ</t>
    </rPh>
    <rPh sb="8" eb="9">
      <t>ニチ</t>
    </rPh>
    <rPh sb="10" eb="11">
      <t>スウ</t>
    </rPh>
    <phoneticPr fontId="2"/>
  </si>
  <si>
    <t>×計</t>
    <rPh sb="1" eb="2">
      <t>ケイ</t>
    </rPh>
    <phoneticPr fontId="2"/>
  </si>
  <si>
    <t>対象月の最終日</t>
    <rPh sb="0" eb="2">
      <t>タイショウ</t>
    </rPh>
    <rPh sb="2" eb="3">
      <t>ツキ</t>
    </rPh>
    <rPh sb="4" eb="7">
      <t>サイシュウビ</t>
    </rPh>
    <phoneticPr fontId="2"/>
  </si>
  <si>
    <t>対象月の土日計</t>
    <rPh sb="0" eb="2">
      <t>タイショウ</t>
    </rPh>
    <rPh sb="2" eb="3">
      <t>ツキ</t>
    </rPh>
    <rPh sb="4" eb="6">
      <t>ドニチ</t>
    </rPh>
    <rPh sb="6" eb="7">
      <t>ケイ</t>
    </rPh>
    <phoneticPr fontId="2"/>
  </si>
  <si>
    <t>月単位の合否</t>
    <rPh sb="0" eb="3">
      <t>ツキタンイ</t>
    </rPh>
    <rPh sb="4" eb="6">
      <t>ゴウヒ</t>
    </rPh>
    <phoneticPr fontId="2"/>
  </si>
  <si>
    <t>日</t>
    <rPh sb="0" eb="1">
      <t>ニチ</t>
    </rPh>
    <phoneticPr fontId="2"/>
  </si>
  <si>
    <t>曜日</t>
    <rPh sb="0" eb="2">
      <t>ヨウビ</t>
    </rPh>
    <phoneticPr fontId="2"/>
  </si>
  <si>
    <t>行
事
等</t>
    <rPh sb="0" eb="1">
      <t>ギョウ</t>
    </rPh>
    <rPh sb="2" eb="3">
      <t>ジ</t>
    </rPh>
    <rPh sb="4" eb="5">
      <t>トウ</t>
    </rPh>
    <phoneticPr fontId="2"/>
  </si>
  <si>
    <t>計画</t>
    <rPh sb="0" eb="2">
      <t>ケイカク</t>
    </rPh>
    <phoneticPr fontId="2"/>
  </si>
  <si>
    <t>〇
計</t>
    <rPh sb="2" eb="3">
      <t>ケイ</t>
    </rPh>
    <phoneticPr fontId="2"/>
  </si>
  <si>
    <t>対
象
期
間
日
数</t>
    <phoneticPr fontId="2"/>
  </si>
  <si>
    <t xml:space="preserve">現場閉所日数 </t>
    <rPh sb="0" eb="2">
      <t>ゲンバ</t>
    </rPh>
    <rPh sb="2" eb="4">
      <t>ヘイショ</t>
    </rPh>
    <phoneticPr fontId="2"/>
  </si>
  <si>
    <t>日</t>
    <phoneticPr fontId="2"/>
  </si>
  <si>
    <t>対象期間日数</t>
    <phoneticPr fontId="2"/>
  </si>
  <si>
    <t>現場閉所率</t>
    <phoneticPr fontId="2"/>
  </si>
  <si>
    <t>％</t>
    <phoneticPr fontId="2"/>
  </si>
  <si>
    <t>現場閉所率＝（現場閉所日数/対象期間日数）×100　※小数第2位切捨て</t>
    <rPh sb="7" eb="9">
      <t>ゲンバ</t>
    </rPh>
    <rPh sb="9" eb="11">
      <t>ヘイショ</t>
    </rPh>
    <rPh sb="11" eb="13">
      <t>ニッスウ</t>
    </rPh>
    <rPh sb="12" eb="13">
      <t>キュウジツ</t>
    </rPh>
    <rPh sb="14" eb="16">
      <t>タイショウ</t>
    </rPh>
    <rPh sb="16" eb="18">
      <t>キカン</t>
    </rPh>
    <rPh sb="18" eb="20">
      <t>ニッスウ</t>
    </rPh>
    <rPh sb="27" eb="29">
      <t>ショウスウ</t>
    </rPh>
    <rPh sb="29" eb="30">
      <t>ダイ</t>
    </rPh>
    <rPh sb="31" eb="32">
      <t>イ</t>
    </rPh>
    <rPh sb="32" eb="34">
      <t>キリス</t>
    </rPh>
    <phoneticPr fontId="2"/>
  </si>
  <si>
    <t>月単位（4週8休以上）</t>
    <rPh sb="0" eb="3">
      <t>ツキタンイ</t>
    </rPh>
    <rPh sb="5" eb="6">
      <t>シュウ</t>
    </rPh>
    <rPh sb="7" eb="8">
      <t>キュウ</t>
    </rPh>
    <rPh sb="8" eb="10">
      <t>イジョウ</t>
    </rPh>
    <phoneticPr fontId="2"/>
  </si>
  <si>
    <t>28.5％以上</t>
    <rPh sb="5" eb="7">
      <t>イジョウ</t>
    </rPh>
    <phoneticPr fontId="2"/>
  </si>
  <si>
    <t>通期（4週8休以上）</t>
    <rPh sb="0" eb="2">
      <t>ツウキ</t>
    </rPh>
    <rPh sb="4" eb="5">
      <t>シュウ</t>
    </rPh>
    <rPh sb="6" eb="7">
      <t>キュウ</t>
    </rPh>
    <rPh sb="7" eb="9">
      <t>イジョウ</t>
    </rPh>
    <phoneticPr fontId="2"/>
  </si>
  <si>
    <t>28.5％以下</t>
    <rPh sb="5" eb="7">
      <t>イカ</t>
    </rPh>
    <phoneticPr fontId="2"/>
  </si>
  <si>
    <t>補正無</t>
    <rPh sb="0" eb="2">
      <t>ホセイ</t>
    </rPh>
    <rPh sb="2" eb="3">
      <t>ナシ</t>
    </rPh>
    <phoneticPr fontId="2"/>
  </si>
  <si>
    <t>準備期間</t>
    <rPh sb="0" eb="2">
      <t>ジュンビ</t>
    </rPh>
    <rPh sb="2" eb="4">
      <t>キカン</t>
    </rPh>
    <phoneticPr fontId="2"/>
  </si>
  <si>
    <t>工
事
着
手
日</t>
    <rPh sb="0" eb="1">
      <t>タクミ</t>
    </rPh>
    <rPh sb="2" eb="3">
      <t>ジ</t>
    </rPh>
    <rPh sb="4" eb="5">
      <t>キ</t>
    </rPh>
    <rPh sb="6" eb="7">
      <t>テ</t>
    </rPh>
    <rPh sb="8" eb="9">
      <t>ビ</t>
    </rPh>
    <phoneticPr fontId="2"/>
  </si>
  <si>
    <t>×</t>
    <phoneticPr fontId="2"/>
  </si>
  <si>
    <t>○</t>
    <phoneticPr fontId="2"/>
  </si>
  <si>
    <t>工場製作期間</t>
    <rPh sb="0" eb="2">
      <t>コウジョウ</t>
    </rPh>
    <rPh sb="2" eb="4">
      <t>セイサク</t>
    </rPh>
    <rPh sb="4" eb="6">
      <t>キカン</t>
    </rPh>
    <phoneticPr fontId="2"/>
  </si>
  <si>
    <t>後片付け</t>
    <rPh sb="0" eb="3">
      <t>アトカタヅ</t>
    </rPh>
    <phoneticPr fontId="2"/>
  </si>
  <si>
    <r>
      <rPr>
        <sz val="22"/>
        <rFont val="ＭＳ ゴシック"/>
        <family val="3"/>
        <charset val="128"/>
      </rPr>
      <t>週休２日達成状況報告表</t>
    </r>
    <r>
      <rPr>
        <sz val="22"/>
        <color theme="1"/>
        <rFont val="ＭＳ ゴシック"/>
        <family val="3"/>
        <charset val="128"/>
      </rPr>
      <t>（例）</t>
    </r>
    <rPh sb="0" eb="2">
      <t>シュウキュウ</t>
    </rPh>
    <rPh sb="3" eb="4">
      <t>ニチ</t>
    </rPh>
    <rPh sb="4" eb="6">
      <t>タッセイ</t>
    </rPh>
    <rPh sb="6" eb="8">
      <t>ジョウキョウ</t>
    </rPh>
    <rPh sb="8" eb="10">
      <t>ホウコク</t>
    </rPh>
    <rPh sb="10" eb="11">
      <t>ヒョウ</t>
    </rPh>
    <rPh sb="12" eb="13">
      <t>レイ</t>
    </rPh>
    <phoneticPr fontId="2"/>
  </si>
  <si>
    <r>
      <rPr>
        <sz val="22"/>
        <rFont val="ＭＳ ゴシック"/>
        <family val="3"/>
        <charset val="128"/>
      </rPr>
      <t>週休２日達成状況報告表（例）</t>
    </r>
    <r>
      <rPr>
        <sz val="22"/>
        <color theme="1"/>
        <rFont val="ＭＳ ゴシック"/>
        <family val="3"/>
        <charset val="128"/>
      </rPr>
      <t>（作成例）</t>
    </r>
    <rPh sb="0" eb="2">
      <t>シュウキュウ</t>
    </rPh>
    <rPh sb="3" eb="4">
      <t>ニチ</t>
    </rPh>
    <rPh sb="4" eb="6">
      <t>タッセイ</t>
    </rPh>
    <rPh sb="6" eb="8">
      <t>ジョウキョウ</t>
    </rPh>
    <rPh sb="8" eb="10">
      <t>ホウコク</t>
    </rPh>
    <rPh sb="10" eb="11">
      <t>ヒョウ</t>
    </rPh>
    <rPh sb="12" eb="13">
      <t>レイ</t>
    </rPh>
    <rPh sb="15" eb="17">
      <t>サクセイ</t>
    </rPh>
    <rPh sb="17" eb="18">
      <t>レイ</t>
    </rPh>
    <phoneticPr fontId="2"/>
  </si>
  <si>
    <t>週休２日（４週８休以上）</t>
    <rPh sb="0" eb="2">
      <t>シュウキュウ</t>
    </rPh>
    <rPh sb="3" eb="4">
      <t>ニチ</t>
    </rPh>
    <rPh sb="6" eb="7">
      <t>シュウ</t>
    </rPh>
    <rPh sb="8" eb="9">
      <t>キュウ</t>
    </rPh>
    <rPh sb="9" eb="11">
      <t>イジョウ</t>
    </rPh>
    <phoneticPr fontId="2"/>
  </si>
  <si>
    <t>　うち完全週休２日達成</t>
    <phoneticPr fontId="2"/>
  </si>
  <si>
    <t>〇</t>
  </si>
  <si>
    <t>未達成の場合は理由を記載</t>
    <rPh sb="0" eb="3">
      <t>ミタッセイ</t>
    </rPh>
    <rPh sb="4" eb="6">
      <t>バアイ</t>
    </rPh>
    <rPh sb="7" eb="9">
      <t>リユウ</t>
    </rPh>
    <rPh sb="10" eb="12">
      <t>キサイ</t>
    </rPh>
    <phoneticPr fontId="2"/>
  </si>
  <si>
    <t>（別紙２）</t>
    <rPh sb="1" eb="3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</si>
</sst>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d"/>
    <numFmt numFmtId="177" formatCode="aaa"/>
    <numFmt numFmtId="178" formatCode="0.0"/>
    <numFmt numFmtId="179" formatCode="0.000"/>
  </numFmts>
  <fonts count="16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ＭＳ ゴシック"/>
      <family val="3"/>
      <charset val="128"/>
    </font>
    <font>
      <sz val="22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4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Continuous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7" fillId="0" borderId="0" xfId="0" applyFont="1">
      <alignment vertical="center"/>
    </xf>
    <xf numFmtId="0" fontId="14" fillId="0" borderId="0" xfId="0" applyFont="1" applyFill="1" applyBorder="1" applyAlignment="1">
      <alignment vertical="center"/>
    </xf>
    <xf numFmtId="179" fontId="14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0" fillId="0" borderId="6" xfId="0" applyBorder="1">
      <alignment vertical="center"/>
    </xf>
    <xf numFmtId="0" fontId="0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7" xfId="0" applyFont="1" applyBorder="1">
      <alignment vertical="center"/>
    </xf>
    <xf numFmtId="0" fontId="13" fillId="0" borderId="7" xfId="0" applyFont="1" applyBorder="1" applyAlignme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9" xfId="0" applyFont="1" applyBorder="1">
      <alignment vertical="center"/>
    </xf>
    <xf numFmtId="0" fontId="0" fillId="0" borderId="10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9" xfId="0" applyBorder="1" applyAlignment="1"/>
    <xf numFmtId="0" fontId="0" fillId="0" borderId="1" xfId="0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55" fontId="0" fillId="0" borderId="2" xfId="0" applyNumberFormat="1" applyBorder="1" applyAlignment="1">
      <alignment horizontal="center" vertical="center"/>
    </xf>
    <xf numFmtId="55" fontId="0" fillId="0" borderId="3" xfId="0" applyNumberFormat="1" applyBorder="1" applyAlignment="1">
      <alignment horizontal="center" vertical="center"/>
    </xf>
    <xf numFmtId="55" fontId="0" fillId="0" borderId="4" xfId="0" applyNumberForma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11" fillId="0" borderId="15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78" fontId="14" fillId="0" borderId="1" xfId="0" applyNumberFormat="1" applyFont="1" applyBorder="1" applyAlignment="1">
      <alignment horizontal="center" vertical="center"/>
    </xf>
    <xf numFmtId="179" fontId="14" fillId="0" borderId="1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textRotation="255"/>
    </xf>
    <xf numFmtId="0" fontId="8" fillId="0" borderId="6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24"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62</xdr:row>
      <xdr:rowOff>67233</xdr:rowOff>
    </xdr:from>
    <xdr:to>
      <xdr:col>5</xdr:col>
      <xdr:colOff>190500</xdr:colOff>
      <xdr:row>65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773766" y="16069233"/>
          <a:ext cx="1636059" cy="1061199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78441</xdr:colOff>
      <xdr:row>62</xdr:row>
      <xdr:rowOff>67233</xdr:rowOff>
    </xdr:from>
    <xdr:to>
      <xdr:col>5</xdr:col>
      <xdr:colOff>190500</xdr:colOff>
      <xdr:row>65</xdr:row>
      <xdr:rowOff>156882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773766" y="16069233"/>
          <a:ext cx="1636059" cy="1061199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 anchorCtr="0"/>
        <a:lstStyle/>
        <a:p>
          <a:r>
            <a:rPr kumimoji="1" lang="ja-JP" altLang="en-US" sz="1200"/>
            <a:t>凡例</a:t>
          </a:r>
          <a:endParaRPr kumimoji="1" lang="en-US" altLang="ja-JP" sz="1200"/>
        </a:p>
        <a:p>
          <a:r>
            <a:rPr kumimoji="1" lang="ja-JP" altLang="en-US" sz="1200"/>
            <a:t>〇：現場閉所</a:t>
          </a:r>
          <a:endParaRPr kumimoji="1" lang="en-US" altLang="ja-JP" sz="1200"/>
        </a:p>
        <a:p>
          <a:r>
            <a:rPr kumimoji="1" lang="en-US" altLang="ja-JP" sz="1200">
              <a:solidFill>
                <a:srgbClr val="FF0000"/>
              </a:solidFill>
            </a:rPr>
            <a:t>×</a:t>
          </a:r>
          <a:r>
            <a:rPr kumimoji="1" lang="ja-JP" altLang="en-US" sz="1200"/>
            <a:t>：対象期間外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75"/>
  <sheetViews>
    <sheetView showGridLines="0" tabSelected="1" view="pageBreakPreview" zoomScale="85" zoomScaleNormal="96" zoomScaleSheetLayoutView="85" zoomScalePageLayoutView="70" workbookViewId="0">
      <selection activeCell="Q65" sqref="Q65"/>
    </sheetView>
  </sheetViews>
  <sheetFormatPr defaultRowHeight="18.75" x14ac:dyDescent="0.4"/>
  <cols>
    <col min="2" max="35" width="4.875" customWidth="1"/>
    <col min="36" max="39" width="5.125" customWidth="1"/>
    <col min="40" max="41" width="18.125" customWidth="1"/>
  </cols>
  <sheetData>
    <row r="1" spans="1:43" ht="24" x14ac:dyDescent="0.4">
      <c r="A1" s="1"/>
      <c r="AF1" s="57" t="s">
        <v>44</v>
      </c>
      <c r="AG1" s="57"/>
      <c r="AH1" s="57"/>
      <c r="AI1" s="57"/>
    </row>
    <row r="2" spans="1:43" ht="25.5" x14ac:dyDescent="0.4">
      <c r="B2" s="3" t="s">
        <v>38</v>
      </c>
      <c r="AD2" s="4" t="s">
        <v>0</v>
      </c>
      <c r="AE2" s="4"/>
      <c r="AF2" s="57"/>
      <c r="AG2" s="57"/>
      <c r="AH2" s="57"/>
      <c r="AI2" s="57"/>
    </row>
    <row r="3" spans="1:43" x14ac:dyDescent="0.4">
      <c r="AD3" s="5" t="s">
        <v>1</v>
      </c>
      <c r="AE3" s="5" t="s">
        <v>2</v>
      </c>
      <c r="AP3" s="6"/>
      <c r="AQ3" s="6"/>
    </row>
    <row r="4" spans="1:43" ht="24" x14ac:dyDescent="0.4">
      <c r="B4" s="7" t="s">
        <v>3</v>
      </c>
      <c r="D4" s="8" t="s">
        <v>4</v>
      </c>
      <c r="AD4" s="37">
        <v>2026</v>
      </c>
      <c r="AE4" s="9">
        <v>10</v>
      </c>
    </row>
    <row r="5" spans="1:43" ht="24" x14ac:dyDescent="0.4">
      <c r="B5" s="7" t="s">
        <v>5</v>
      </c>
      <c r="D5" s="8" t="s">
        <v>6</v>
      </c>
      <c r="AL5" t="s">
        <v>7</v>
      </c>
    </row>
    <row r="6" spans="1:43" ht="21.75" customHeight="1" x14ac:dyDescent="0.4">
      <c r="AL6" t="s">
        <v>8</v>
      </c>
    </row>
    <row r="7" spans="1:43" ht="18.75" customHeight="1" x14ac:dyDescent="0.4">
      <c r="B7" s="9" t="s">
        <v>2</v>
      </c>
      <c r="C7" s="46">
        <f>DATE($AD$4,$AE$4,1)</f>
        <v>46296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8"/>
      <c r="AH7" s="41" t="s">
        <v>9</v>
      </c>
      <c r="AI7" s="41" t="s">
        <v>10</v>
      </c>
      <c r="AJ7" s="40" t="s">
        <v>11</v>
      </c>
      <c r="AK7" s="40" t="s">
        <v>12</v>
      </c>
      <c r="AL7" s="40" t="s">
        <v>13</v>
      </c>
      <c r="AM7" s="40" t="s">
        <v>14</v>
      </c>
      <c r="AN7" s="6"/>
      <c r="AO7" s="10"/>
    </row>
    <row r="8" spans="1:43" x14ac:dyDescent="0.4">
      <c r="B8" s="9" t="s">
        <v>15</v>
      </c>
      <c r="C8" s="11">
        <f>DATE($AD$4,$AE$4,1)</f>
        <v>46296</v>
      </c>
      <c r="D8" s="11">
        <f>DATE($AD$4,$AE$4,2)</f>
        <v>46297</v>
      </c>
      <c r="E8" s="11">
        <f>DATE($AD$4,$AE$4,3)</f>
        <v>46298</v>
      </c>
      <c r="F8" s="11">
        <f>DATE($AD$4,$AE$4,4)</f>
        <v>46299</v>
      </c>
      <c r="G8" s="11">
        <f>DATE($AD$4,$AE$4,5)</f>
        <v>46300</v>
      </c>
      <c r="H8" s="11">
        <f>DATE($AD$4,$AE$4,6)</f>
        <v>46301</v>
      </c>
      <c r="I8" s="11">
        <f>DATE($AD$4,$AE$4,7)</f>
        <v>46302</v>
      </c>
      <c r="J8" s="11">
        <f>DATE($AD$4,$AE$4,8)</f>
        <v>46303</v>
      </c>
      <c r="K8" s="11">
        <f>DATE($AD$4,$AE$4,9)</f>
        <v>46304</v>
      </c>
      <c r="L8" s="11">
        <f>DATE($AD$4,$AE$4,10)</f>
        <v>46305</v>
      </c>
      <c r="M8" s="11">
        <f>DATE($AD$4,$AE$4,11)</f>
        <v>46306</v>
      </c>
      <c r="N8" s="11">
        <f>DATE($AD$4,$AE$4,12)</f>
        <v>46307</v>
      </c>
      <c r="O8" s="11">
        <f>DATE($AD$4,$AE$4,13)</f>
        <v>46308</v>
      </c>
      <c r="P8" s="11">
        <f>DATE($AD$4,$AE$4,14)</f>
        <v>46309</v>
      </c>
      <c r="Q8" s="11">
        <f>DATE($AD$4,$AE$4,15)</f>
        <v>46310</v>
      </c>
      <c r="R8" s="11">
        <f>DATE($AD$4,$AE$4,16)</f>
        <v>46311</v>
      </c>
      <c r="S8" s="11">
        <f>DATE($AD$4,$AE$4,17)</f>
        <v>46312</v>
      </c>
      <c r="T8" s="11">
        <f>DATE($AD$4,$AE$4,18)</f>
        <v>46313</v>
      </c>
      <c r="U8" s="11">
        <f>DATE($AD$4,$AE$4,19)</f>
        <v>46314</v>
      </c>
      <c r="V8" s="11">
        <f>DATE($AD$4,$AE$4,20)</f>
        <v>46315</v>
      </c>
      <c r="W8" s="11">
        <f>DATE($AD$4,$AE$4,21)</f>
        <v>46316</v>
      </c>
      <c r="X8" s="11">
        <f>DATE($AD$4,$AE$4,22)</f>
        <v>46317</v>
      </c>
      <c r="Y8" s="11">
        <f>DATE($AD$4,$AE$4,23)</f>
        <v>46318</v>
      </c>
      <c r="Z8" s="11">
        <f>DATE($AD$4,$AE$4,24)</f>
        <v>46319</v>
      </c>
      <c r="AA8" s="11">
        <f>DATE($AD$4,$AE$4,25)</f>
        <v>46320</v>
      </c>
      <c r="AB8" s="11">
        <f>DATE($AD$4,$AE$4,26)</f>
        <v>46321</v>
      </c>
      <c r="AC8" s="11">
        <f>DATE($AD$4,$AE$4,27)</f>
        <v>46322</v>
      </c>
      <c r="AD8" s="11">
        <f>DATE($AD$4,$AE$4,28)</f>
        <v>46323</v>
      </c>
      <c r="AE8" s="11">
        <f>DATE($AD$4,$AE$4,29)</f>
        <v>46324</v>
      </c>
      <c r="AF8" s="11">
        <f>DATE($AD$4,$AE$4,30)</f>
        <v>46325</v>
      </c>
      <c r="AG8" s="11">
        <f>DATE($AD$4,$AE$4,31)</f>
        <v>46326</v>
      </c>
      <c r="AH8" s="42"/>
      <c r="AI8" s="41"/>
      <c r="AJ8" s="40"/>
      <c r="AK8" s="40"/>
      <c r="AL8" s="40"/>
      <c r="AM8" s="40"/>
    </row>
    <row r="9" spans="1:43" hidden="1" x14ac:dyDescent="0.4">
      <c r="B9" s="13"/>
      <c r="C9" s="14">
        <f>WEEKDAY(C8)</f>
        <v>5</v>
      </c>
      <c r="D9" s="14">
        <f t="shared" ref="D9:AG9" si="0">WEEKDAY(D8)</f>
        <v>6</v>
      </c>
      <c r="E9" s="14">
        <f t="shared" si="0"/>
        <v>7</v>
      </c>
      <c r="F9" s="14">
        <f t="shared" si="0"/>
        <v>1</v>
      </c>
      <c r="G9" s="14">
        <f t="shared" si="0"/>
        <v>2</v>
      </c>
      <c r="H9" s="14">
        <f t="shared" si="0"/>
        <v>3</v>
      </c>
      <c r="I9" s="14">
        <f t="shared" si="0"/>
        <v>4</v>
      </c>
      <c r="J9" s="14">
        <f t="shared" si="0"/>
        <v>5</v>
      </c>
      <c r="K9" s="14">
        <f t="shared" si="0"/>
        <v>6</v>
      </c>
      <c r="L9" s="14">
        <f t="shared" si="0"/>
        <v>7</v>
      </c>
      <c r="M9" s="14">
        <f t="shared" si="0"/>
        <v>1</v>
      </c>
      <c r="N9" s="14">
        <f t="shared" si="0"/>
        <v>2</v>
      </c>
      <c r="O9" s="14">
        <f t="shared" si="0"/>
        <v>3</v>
      </c>
      <c r="P9" s="14">
        <f t="shared" si="0"/>
        <v>4</v>
      </c>
      <c r="Q9" s="14">
        <f t="shared" si="0"/>
        <v>5</v>
      </c>
      <c r="R9" s="14">
        <f t="shared" si="0"/>
        <v>6</v>
      </c>
      <c r="S9" s="14">
        <f t="shared" si="0"/>
        <v>7</v>
      </c>
      <c r="T9" s="14">
        <f t="shared" si="0"/>
        <v>1</v>
      </c>
      <c r="U9" s="14">
        <f t="shared" si="0"/>
        <v>2</v>
      </c>
      <c r="V9" s="14">
        <f t="shared" si="0"/>
        <v>3</v>
      </c>
      <c r="W9" s="14">
        <f t="shared" si="0"/>
        <v>4</v>
      </c>
      <c r="X9" s="14">
        <f t="shared" si="0"/>
        <v>5</v>
      </c>
      <c r="Y9" s="14">
        <f t="shared" si="0"/>
        <v>6</v>
      </c>
      <c r="Z9" s="14">
        <f t="shared" si="0"/>
        <v>7</v>
      </c>
      <c r="AA9" s="14">
        <f t="shared" si="0"/>
        <v>1</v>
      </c>
      <c r="AB9" s="14">
        <f t="shared" si="0"/>
        <v>2</v>
      </c>
      <c r="AC9" s="14">
        <f t="shared" si="0"/>
        <v>3</v>
      </c>
      <c r="AD9" s="14">
        <f t="shared" si="0"/>
        <v>4</v>
      </c>
      <c r="AE9" s="14">
        <f t="shared" si="0"/>
        <v>5</v>
      </c>
      <c r="AF9" s="14">
        <f t="shared" si="0"/>
        <v>6</v>
      </c>
      <c r="AG9" s="14">
        <f t="shared" si="0"/>
        <v>7</v>
      </c>
      <c r="AH9" s="42"/>
      <c r="AI9" s="41"/>
      <c r="AJ9" s="40"/>
      <c r="AK9" s="40"/>
      <c r="AL9" s="40"/>
      <c r="AM9" s="40"/>
      <c r="AN9" s="15"/>
    </row>
    <row r="10" spans="1:43" x14ac:dyDescent="0.4">
      <c r="B10" s="13" t="s">
        <v>16</v>
      </c>
      <c r="C10" s="16">
        <f>C8</f>
        <v>46296</v>
      </c>
      <c r="D10" s="16">
        <f t="shared" ref="D10:AG10" si="1">D8</f>
        <v>46297</v>
      </c>
      <c r="E10" s="16">
        <f t="shared" si="1"/>
        <v>46298</v>
      </c>
      <c r="F10" s="16">
        <f t="shared" si="1"/>
        <v>46299</v>
      </c>
      <c r="G10" s="16">
        <f t="shared" si="1"/>
        <v>46300</v>
      </c>
      <c r="H10" s="16">
        <f t="shared" si="1"/>
        <v>46301</v>
      </c>
      <c r="I10" s="16">
        <f t="shared" si="1"/>
        <v>46302</v>
      </c>
      <c r="J10" s="16">
        <f t="shared" si="1"/>
        <v>46303</v>
      </c>
      <c r="K10" s="16">
        <f t="shared" si="1"/>
        <v>46304</v>
      </c>
      <c r="L10" s="16">
        <f t="shared" si="1"/>
        <v>46305</v>
      </c>
      <c r="M10" s="16">
        <f t="shared" si="1"/>
        <v>46306</v>
      </c>
      <c r="N10" s="16">
        <f t="shared" si="1"/>
        <v>46307</v>
      </c>
      <c r="O10" s="16">
        <f t="shared" si="1"/>
        <v>46308</v>
      </c>
      <c r="P10" s="16">
        <f t="shared" si="1"/>
        <v>46309</v>
      </c>
      <c r="Q10" s="16">
        <f t="shared" si="1"/>
        <v>46310</v>
      </c>
      <c r="R10" s="16">
        <f t="shared" si="1"/>
        <v>46311</v>
      </c>
      <c r="S10" s="16">
        <f t="shared" si="1"/>
        <v>46312</v>
      </c>
      <c r="T10" s="16">
        <f t="shared" si="1"/>
        <v>46313</v>
      </c>
      <c r="U10" s="16">
        <f t="shared" si="1"/>
        <v>46314</v>
      </c>
      <c r="V10" s="16">
        <f t="shared" si="1"/>
        <v>46315</v>
      </c>
      <c r="W10" s="16">
        <f t="shared" si="1"/>
        <v>46316</v>
      </c>
      <c r="X10" s="16">
        <f t="shared" si="1"/>
        <v>46317</v>
      </c>
      <c r="Y10" s="16">
        <f t="shared" si="1"/>
        <v>46318</v>
      </c>
      <c r="Z10" s="16">
        <f t="shared" si="1"/>
        <v>46319</v>
      </c>
      <c r="AA10" s="16">
        <f t="shared" si="1"/>
        <v>46320</v>
      </c>
      <c r="AB10" s="16">
        <f t="shared" si="1"/>
        <v>46321</v>
      </c>
      <c r="AC10" s="16">
        <f t="shared" si="1"/>
        <v>46322</v>
      </c>
      <c r="AD10" s="16">
        <f t="shared" si="1"/>
        <v>46323</v>
      </c>
      <c r="AE10" s="16">
        <f t="shared" si="1"/>
        <v>46324</v>
      </c>
      <c r="AF10" s="16">
        <f t="shared" si="1"/>
        <v>46325</v>
      </c>
      <c r="AG10" s="16">
        <f t="shared" si="1"/>
        <v>46326</v>
      </c>
      <c r="AH10" s="42"/>
      <c r="AI10" s="41"/>
      <c r="AJ10" s="40"/>
      <c r="AK10" s="40"/>
      <c r="AL10" s="40"/>
      <c r="AM10" s="40"/>
    </row>
    <row r="11" spans="1:43" ht="27" customHeight="1" x14ac:dyDescent="0.4">
      <c r="B11" s="41" t="s">
        <v>17</v>
      </c>
      <c r="C11" s="43"/>
      <c r="D11" s="43"/>
      <c r="E11" s="43"/>
      <c r="F11" s="43"/>
      <c r="G11" s="43"/>
      <c r="H11" s="38"/>
      <c r="I11" s="38"/>
      <c r="J11" s="45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51"/>
      <c r="Y11" s="38"/>
      <c r="Z11" s="38"/>
      <c r="AA11" s="38"/>
      <c r="AB11" s="38"/>
      <c r="AC11" s="38"/>
      <c r="AD11" s="38"/>
      <c r="AE11" s="38"/>
      <c r="AF11" s="38"/>
      <c r="AG11" s="49"/>
      <c r="AH11" s="42"/>
      <c r="AI11" s="41"/>
      <c r="AJ11" s="40"/>
      <c r="AK11" s="40"/>
      <c r="AL11" s="40"/>
      <c r="AM11" s="40"/>
    </row>
    <row r="12" spans="1:43" ht="27" customHeight="1" x14ac:dyDescent="0.4">
      <c r="B12" s="42"/>
      <c r="C12" s="44"/>
      <c r="D12" s="44"/>
      <c r="E12" s="44"/>
      <c r="F12" s="44"/>
      <c r="G12" s="44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52"/>
      <c r="Y12" s="39"/>
      <c r="Z12" s="39"/>
      <c r="AA12" s="39"/>
      <c r="AB12" s="39"/>
      <c r="AC12" s="39"/>
      <c r="AD12" s="39"/>
      <c r="AE12" s="39"/>
      <c r="AF12" s="39"/>
      <c r="AG12" s="49"/>
      <c r="AH12" s="42"/>
      <c r="AI12" s="41"/>
      <c r="AJ12" s="40"/>
      <c r="AK12" s="40"/>
      <c r="AL12" s="40"/>
      <c r="AM12" s="40"/>
    </row>
    <row r="13" spans="1:43" ht="27" customHeight="1" x14ac:dyDescent="0.4">
      <c r="B13" s="42"/>
      <c r="C13" s="44"/>
      <c r="D13" s="44"/>
      <c r="E13" s="44"/>
      <c r="F13" s="44"/>
      <c r="G13" s="44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52"/>
      <c r="Y13" s="39"/>
      <c r="Z13" s="39"/>
      <c r="AA13" s="39"/>
      <c r="AB13" s="39"/>
      <c r="AC13" s="39"/>
      <c r="AD13" s="39"/>
      <c r="AE13" s="39"/>
      <c r="AF13" s="39"/>
      <c r="AG13" s="49"/>
      <c r="AH13" s="42"/>
      <c r="AI13" s="41"/>
      <c r="AJ13" s="40"/>
      <c r="AK13" s="40"/>
      <c r="AL13" s="40"/>
      <c r="AM13" s="40"/>
    </row>
    <row r="14" spans="1:43" x14ac:dyDescent="0.4">
      <c r="B14" s="13" t="s">
        <v>18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2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>
        <f>COUNTIF(C14:AG14,"○")</f>
        <v>0</v>
      </c>
      <c r="AI14" s="17">
        <f>AK14-AJ14</f>
        <v>46326</v>
      </c>
      <c r="AJ14" s="9">
        <f>COUNTIF(B14:AF14,"×")</f>
        <v>0</v>
      </c>
      <c r="AK14" s="18">
        <f>MAX(AC8:AG8)</f>
        <v>46326</v>
      </c>
      <c r="AL14" s="9">
        <f>COUNTIF(C9:AG9,7)+COUNTIF(C9:AG9,1)</f>
        <v>9</v>
      </c>
      <c r="AM14" s="9" t="str">
        <f>IF(AH14&gt;=AL14,"○","×")</f>
        <v>×</v>
      </c>
    </row>
    <row r="15" spans="1:43" ht="27" customHeight="1" x14ac:dyDescent="0.4"/>
    <row r="16" spans="1:43" ht="18.75" customHeight="1" x14ac:dyDescent="0.4">
      <c r="B16" s="9" t="s">
        <v>2</v>
      </c>
      <c r="C16" s="46">
        <f>DATE($AD$4,$AE$4+1,1)</f>
        <v>46327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8"/>
      <c r="AH16" s="41" t="s">
        <v>19</v>
      </c>
      <c r="AI16" s="41" t="s">
        <v>20</v>
      </c>
      <c r="AJ16" s="40" t="s">
        <v>11</v>
      </c>
      <c r="AK16" s="40" t="s">
        <v>12</v>
      </c>
      <c r="AL16" s="40" t="s">
        <v>13</v>
      </c>
      <c r="AM16" s="40" t="s">
        <v>14</v>
      </c>
      <c r="AO16" s="10"/>
    </row>
    <row r="17" spans="2:41" x14ac:dyDescent="0.4">
      <c r="B17" s="9" t="s">
        <v>15</v>
      </c>
      <c r="C17" s="11">
        <f>DATE($AD$4,$AE$4+1,1)</f>
        <v>46327</v>
      </c>
      <c r="D17" s="11">
        <f>DATE($AD$4,$AE$4+1,2)</f>
        <v>46328</v>
      </c>
      <c r="E17" s="11">
        <f>DATE($AD$4,$AE$4+1,3)</f>
        <v>46329</v>
      </c>
      <c r="F17" s="11">
        <f>DATE($AD$4,$AE$4+1,4)</f>
        <v>46330</v>
      </c>
      <c r="G17" s="11">
        <f>DATE($AD$4,$AE$4+1,5)</f>
        <v>46331</v>
      </c>
      <c r="H17" s="11">
        <f>DATE($AD$4,$AE$4+1,6)</f>
        <v>46332</v>
      </c>
      <c r="I17" s="11">
        <f>DATE($AD$4,$AE$4+1,7)</f>
        <v>46333</v>
      </c>
      <c r="J17" s="11">
        <f>DATE($AD$4,$AE$4+1,8)</f>
        <v>46334</v>
      </c>
      <c r="K17" s="11">
        <f>DATE($AD$4,$AE$4+1,9)</f>
        <v>46335</v>
      </c>
      <c r="L17" s="11">
        <f>DATE($AD$4,$AE$4+1,10)</f>
        <v>46336</v>
      </c>
      <c r="M17" s="11">
        <f>DATE($AD$4,$AE$4+1,11)</f>
        <v>46337</v>
      </c>
      <c r="N17" s="11">
        <f>DATE($AD$4,$AE$4+1,12)</f>
        <v>46338</v>
      </c>
      <c r="O17" s="11">
        <f>DATE($AD$4,$AE$4+1,13)</f>
        <v>46339</v>
      </c>
      <c r="P17" s="11">
        <f>DATE($AD$4,$AE$4+1,14)</f>
        <v>46340</v>
      </c>
      <c r="Q17" s="11">
        <f>DATE($AD$4,$AE$4+1,15)</f>
        <v>46341</v>
      </c>
      <c r="R17" s="11">
        <f>DATE($AD$4,$AE$4+1,16)</f>
        <v>46342</v>
      </c>
      <c r="S17" s="11">
        <f>DATE($AD$4,$AE$4+1,17)</f>
        <v>46343</v>
      </c>
      <c r="T17" s="11">
        <f>DATE($AD$4,$AE$4+1,18)</f>
        <v>46344</v>
      </c>
      <c r="U17" s="11">
        <f>DATE($AD$4,$AE$4+1,19)</f>
        <v>46345</v>
      </c>
      <c r="V17" s="11">
        <f>DATE($AD$4,$AE$4+1,20)</f>
        <v>46346</v>
      </c>
      <c r="W17" s="11">
        <f>DATE($AD$4,$AE$4+1,21)</f>
        <v>46347</v>
      </c>
      <c r="X17" s="11">
        <f>DATE($AD$4,$AE$4+1,22)</f>
        <v>46348</v>
      </c>
      <c r="Y17" s="11">
        <f>DATE($AD$4,$AE$4+1,23)</f>
        <v>46349</v>
      </c>
      <c r="Z17" s="11">
        <f>DATE($AD$4,$AE$4+1,24)</f>
        <v>46350</v>
      </c>
      <c r="AA17" s="11">
        <f>DATE($AD$4,$AE$4+1,25)</f>
        <v>46351</v>
      </c>
      <c r="AB17" s="11">
        <f>DATE($AD$4,$AE$4+1,26)</f>
        <v>46352</v>
      </c>
      <c r="AC17" s="11">
        <f>DATE($AD$4,$AE$4+1,27)</f>
        <v>46353</v>
      </c>
      <c r="AD17" s="11">
        <f>DATE($AD$4,$AE$4+1,28)</f>
        <v>46354</v>
      </c>
      <c r="AE17" s="11">
        <f>DATE($AD$4,$AE$4+1,29)</f>
        <v>46355</v>
      </c>
      <c r="AF17" s="11">
        <f>DATE($AD$4,$AE$4+1,30)</f>
        <v>46356</v>
      </c>
      <c r="AG17" s="11">
        <f>DATE($AD$4,$AE$4+1,31)</f>
        <v>46357</v>
      </c>
      <c r="AH17" s="42"/>
      <c r="AI17" s="41"/>
      <c r="AJ17" s="40"/>
      <c r="AK17" s="40"/>
      <c r="AL17" s="40"/>
      <c r="AM17" s="40"/>
    </row>
    <row r="18" spans="2:41" hidden="1" x14ac:dyDescent="0.4">
      <c r="B18" s="13"/>
      <c r="C18" s="14">
        <f>WEEKDAY(C17)</f>
        <v>1</v>
      </c>
      <c r="D18" s="14">
        <f t="shared" ref="D18:AG18" si="2">WEEKDAY(D17)</f>
        <v>2</v>
      </c>
      <c r="E18" s="14">
        <f t="shared" si="2"/>
        <v>3</v>
      </c>
      <c r="F18" s="14">
        <f t="shared" si="2"/>
        <v>4</v>
      </c>
      <c r="G18" s="14">
        <f t="shared" si="2"/>
        <v>5</v>
      </c>
      <c r="H18" s="14">
        <f t="shared" si="2"/>
        <v>6</v>
      </c>
      <c r="I18" s="14">
        <f t="shared" si="2"/>
        <v>7</v>
      </c>
      <c r="J18" s="14">
        <f t="shared" si="2"/>
        <v>1</v>
      </c>
      <c r="K18" s="14">
        <f t="shared" si="2"/>
        <v>2</v>
      </c>
      <c r="L18" s="14">
        <f t="shared" si="2"/>
        <v>3</v>
      </c>
      <c r="M18" s="14">
        <f t="shared" si="2"/>
        <v>4</v>
      </c>
      <c r="N18" s="14">
        <f t="shared" si="2"/>
        <v>5</v>
      </c>
      <c r="O18" s="14">
        <f t="shared" si="2"/>
        <v>6</v>
      </c>
      <c r="P18" s="14">
        <f t="shared" si="2"/>
        <v>7</v>
      </c>
      <c r="Q18" s="14">
        <f t="shared" si="2"/>
        <v>1</v>
      </c>
      <c r="R18" s="14">
        <f t="shared" si="2"/>
        <v>2</v>
      </c>
      <c r="S18" s="14">
        <f t="shared" si="2"/>
        <v>3</v>
      </c>
      <c r="T18" s="14">
        <f t="shared" si="2"/>
        <v>4</v>
      </c>
      <c r="U18" s="14">
        <f t="shared" si="2"/>
        <v>5</v>
      </c>
      <c r="V18" s="14">
        <f t="shared" si="2"/>
        <v>6</v>
      </c>
      <c r="W18" s="14">
        <f t="shared" si="2"/>
        <v>7</v>
      </c>
      <c r="X18" s="14">
        <f t="shared" si="2"/>
        <v>1</v>
      </c>
      <c r="Y18" s="14">
        <f t="shared" si="2"/>
        <v>2</v>
      </c>
      <c r="Z18" s="14">
        <f t="shared" si="2"/>
        <v>3</v>
      </c>
      <c r="AA18" s="14">
        <f t="shared" si="2"/>
        <v>4</v>
      </c>
      <c r="AB18" s="14">
        <f t="shared" si="2"/>
        <v>5</v>
      </c>
      <c r="AC18" s="14">
        <f t="shared" si="2"/>
        <v>6</v>
      </c>
      <c r="AD18" s="14">
        <f t="shared" si="2"/>
        <v>7</v>
      </c>
      <c r="AE18" s="14">
        <f t="shared" si="2"/>
        <v>1</v>
      </c>
      <c r="AF18" s="14">
        <f t="shared" si="2"/>
        <v>2</v>
      </c>
      <c r="AG18" s="14">
        <f t="shared" si="2"/>
        <v>3</v>
      </c>
      <c r="AH18" s="42"/>
      <c r="AI18" s="41"/>
      <c r="AJ18" s="40"/>
      <c r="AK18" s="40"/>
      <c r="AL18" s="40"/>
      <c r="AM18" s="40"/>
      <c r="AN18" s="15"/>
    </row>
    <row r="19" spans="2:41" x14ac:dyDescent="0.4">
      <c r="B19" s="13" t="s">
        <v>16</v>
      </c>
      <c r="C19" s="16">
        <f>C17</f>
        <v>46327</v>
      </c>
      <c r="D19" s="16">
        <f t="shared" ref="D19:AG19" si="3">D17</f>
        <v>46328</v>
      </c>
      <c r="E19" s="16">
        <f t="shared" si="3"/>
        <v>46329</v>
      </c>
      <c r="F19" s="16">
        <f t="shared" si="3"/>
        <v>46330</v>
      </c>
      <c r="G19" s="16">
        <f t="shared" si="3"/>
        <v>46331</v>
      </c>
      <c r="H19" s="16">
        <f t="shared" si="3"/>
        <v>46332</v>
      </c>
      <c r="I19" s="16">
        <f t="shared" si="3"/>
        <v>46333</v>
      </c>
      <c r="J19" s="16">
        <f t="shared" si="3"/>
        <v>46334</v>
      </c>
      <c r="K19" s="16">
        <f t="shared" si="3"/>
        <v>46335</v>
      </c>
      <c r="L19" s="16">
        <f t="shared" si="3"/>
        <v>46336</v>
      </c>
      <c r="M19" s="16">
        <f t="shared" si="3"/>
        <v>46337</v>
      </c>
      <c r="N19" s="16">
        <f t="shared" si="3"/>
        <v>46338</v>
      </c>
      <c r="O19" s="16">
        <f t="shared" si="3"/>
        <v>46339</v>
      </c>
      <c r="P19" s="16">
        <f t="shared" si="3"/>
        <v>46340</v>
      </c>
      <c r="Q19" s="16">
        <f t="shared" si="3"/>
        <v>46341</v>
      </c>
      <c r="R19" s="16">
        <f t="shared" si="3"/>
        <v>46342</v>
      </c>
      <c r="S19" s="16">
        <f t="shared" si="3"/>
        <v>46343</v>
      </c>
      <c r="T19" s="16">
        <f t="shared" si="3"/>
        <v>46344</v>
      </c>
      <c r="U19" s="16">
        <f t="shared" si="3"/>
        <v>46345</v>
      </c>
      <c r="V19" s="16">
        <f t="shared" si="3"/>
        <v>46346</v>
      </c>
      <c r="W19" s="16">
        <f t="shared" si="3"/>
        <v>46347</v>
      </c>
      <c r="X19" s="16">
        <f t="shared" si="3"/>
        <v>46348</v>
      </c>
      <c r="Y19" s="16">
        <f t="shared" si="3"/>
        <v>46349</v>
      </c>
      <c r="Z19" s="16">
        <f t="shared" si="3"/>
        <v>46350</v>
      </c>
      <c r="AA19" s="16">
        <f t="shared" si="3"/>
        <v>46351</v>
      </c>
      <c r="AB19" s="16">
        <f t="shared" si="3"/>
        <v>46352</v>
      </c>
      <c r="AC19" s="16">
        <f t="shared" si="3"/>
        <v>46353</v>
      </c>
      <c r="AD19" s="16">
        <f t="shared" si="3"/>
        <v>46354</v>
      </c>
      <c r="AE19" s="16">
        <f t="shared" si="3"/>
        <v>46355</v>
      </c>
      <c r="AF19" s="16">
        <f t="shared" si="3"/>
        <v>46356</v>
      </c>
      <c r="AG19" s="16">
        <f t="shared" si="3"/>
        <v>46357</v>
      </c>
      <c r="AH19" s="42"/>
      <c r="AI19" s="41"/>
      <c r="AJ19" s="40"/>
      <c r="AK19" s="40"/>
      <c r="AL19" s="40"/>
      <c r="AM19" s="40"/>
    </row>
    <row r="20" spans="2:41" ht="27" customHeight="1" x14ac:dyDescent="0.4">
      <c r="B20" s="41" t="s">
        <v>17</v>
      </c>
      <c r="C20" s="38"/>
      <c r="D20" s="38"/>
      <c r="E20" s="45"/>
      <c r="F20" s="50"/>
      <c r="G20" s="38"/>
      <c r="H20" s="38"/>
      <c r="I20" s="38"/>
      <c r="J20" s="38"/>
      <c r="K20" s="38"/>
      <c r="L20" s="50"/>
      <c r="M20" s="50"/>
      <c r="N20" s="38"/>
      <c r="O20" s="38"/>
      <c r="P20" s="38"/>
      <c r="Q20" s="38"/>
      <c r="R20" s="38"/>
      <c r="S20" s="50"/>
      <c r="T20" s="50"/>
      <c r="U20" s="38"/>
      <c r="V20" s="38"/>
      <c r="W20" s="38"/>
      <c r="X20" s="38"/>
      <c r="Y20" s="51"/>
      <c r="Z20" s="50"/>
      <c r="AA20" s="50"/>
      <c r="AB20" s="38"/>
      <c r="AC20" s="38"/>
      <c r="AD20" s="38"/>
      <c r="AE20" s="38"/>
      <c r="AF20" s="38"/>
      <c r="AG20" s="49"/>
      <c r="AH20" s="42"/>
      <c r="AI20" s="41"/>
      <c r="AJ20" s="40"/>
      <c r="AK20" s="40"/>
      <c r="AL20" s="40"/>
      <c r="AM20" s="40"/>
    </row>
    <row r="21" spans="2:41" ht="27" customHeight="1" x14ac:dyDescent="0.4">
      <c r="B21" s="42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52"/>
      <c r="Z21" s="39"/>
      <c r="AA21" s="39"/>
      <c r="AB21" s="39"/>
      <c r="AC21" s="39"/>
      <c r="AD21" s="39"/>
      <c r="AE21" s="39"/>
      <c r="AF21" s="39"/>
      <c r="AG21" s="49"/>
      <c r="AH21" s="42"/>
      <c r="AI21" s="41"/>
      <c r="AJ21" s="40"/>
      <c r="AK21" s="40"/>
      <c r="AL21" s="40"/>
      <c r="AM21" s="40"/>
    </row>
    <row r="22" spans="2:41" ht="27" customHeight="1" x14ac:dyDescent="0.4">
      <c r="B22" s="42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52"/>
      <c r="Z22" s="39"/>
      <c r="AA22" s="39"/>
      <c r="AB22" s="39"/>
      <c r="AC22" s="39"/>
      <c r="AD22" s="39"/>
      <c r="AE22" s="39"/>
      <c r="AF22" s="39"/>
      <c r="AG22" s="49"/>
      <c r="AH22" s="42"/>
      <c r="AI22" s="41"/>
      <c r="AJ22" s="40"/>
      <c r="AK22" s="40"/>
      <c r="AL22" s="40"/>
      <c r="AM22" s="40"/>
    </row>
    <row r="23" spans="2:41" x14ac:dyDescent="0.4">
      <c r="B23" s="13" t="s">
        <v>18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>
        <f>COUNTIF(C23:AG23,"○")</f>
        <v>0</v>
      </c>
      <c r="AI23" s="17">
        <f>AK23-AJ23</f>
        <v>46357</v>
      </c>
      <c r="AJ23" s="9">
        <f>COUNTIF(B23:AF23,"×")</f>
        <v>0</v>
      </c>
      <c r="AK23" s="18">
        <f>MAX(AC17:AG17)</f>
        <v>46357</v>
      </c>
      <c r="AL23" s="9">
        <f>COUNTIF(C18:AG18,7)+COUNTIF(C18:AG18,1)</f>
        <v>9</v>
      </c>
      <c r="AM23" s="9" t="str">
        <f>IF(AH23&gt;=AL23,"○","×")</f>
        <v>×</v>
      </c>
    </row>
    <row r="24" spans="2:41" ht="27" customHeight="1" x14ac:dyDescent="0.4"/>
    <row r="25" spans="2:41" ht="18.75" customHeight="1" x14ac:dyDescent="0.4">
      <c r="B25" s="9" t="s">
        <v>2</v>
      </c>
      <c r="C25" s="46">
        <f>DATE($AD$4,$AE$4+2,1)</f>
        <v>46357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8"/>
      <c r="AH25" s="41" t="s">
        <v>19</v>
      </c>
      <c r="AI25" s="41" t="s">
        <v>20</v>
      </c>
      <c r="AJ25" s="40" t="s">
        <v>11</v>
      </c>
      <c r="AK25" s="40" t="s">
        <v>12</v>
      </c>
      <c r="AL25" s="40" t="s">
        <v>13</v>
      </c>
      <c r="AM25" s="40" t="s">
        <v>14</v>
      </c>
      <c r="AO25" s="10"/>
    </row>
    <row r="26" spans="2:41" x14ac:dyDescent="0.4">
      <c r="B26" s="9" t="s">
        <v>15</v>
      </c>
      <c r="C26" s="11">
        <f>DATE($AD$4,$AE$4+2,1)</f>
        <v>46357</v>
      </c>
      <c r="D26" s="11">
        <f>DATE($AD$4,$AE$4+2,2)</f>
        <v>46358</v>
      </c>
      <c r="E26" s="11">
        <f>DATE($AD$4,$AE$4+2,3)</f>
        <v>46359</v>
      </c>
      <c r="F26" s="11">
        <f>DATE($AD$4,$AE$4+2,4)</f>
        <v>46360</v>
      </c>
      <c r="G26" s="11">
        <f>DATE($AD$4,$AE$4+2,5)</f>
        <v>46361</v>
      </c>
      <c r="H26" s="11">
        <f>DATE($AD$4,$AE$4+2,6)</f>
        <v>46362</v>
      </c>
      <c r="I26" s="11">
        <f>DATE($AD$4,$AE$4+2,7)</f>
        <v>46363</v>
      </c>
      <c r="J26" s="11">
        <f>DATE($AD$4,$AE$4+2,8)</f>
        <v>46364</v>
      </c>
      <c r="K26" s="11">
        <f>DATE($AD$4,$AE$4+2,9)</f>
        <v>46365</v>
      </c>
      <c r="L26" s="11">
        <f>DATE($AD$4,$AE$4+2,10)</f>
        <v>46366</v>
      </c>
      <c r="M26" s="11">
        <f>DATE($AD$4,$AE$4+2,11)</f>
        <v>46367</v>
      </c>
      <c r="N26" s="11">
        <f>DATE($AD$4,$AE$4+2,12)</f>
        <v>46368</v>
      </c>
      <c r="O26" s="11">
        <f>DATE($AD$4,$AE$4+2,13)</f>
        <v>46369</v>
      </c>
      <c r="P26" s="11">
        <f>DATE($AD$4,$AE$4+2,14)</f>
        <v>46370</v>
      </c>
      <c r="Q26" s="11">
        <f>DATE($AD$4,$AE$4+2,15)</f>
        <v>46371</v>
      </c>
      <c r="R26" s="11">
        <f>DATE($AD$4,$AE$4+2,16)</f>
        <v>46372</v>
      </c>
      <c r="S26" s="11">
        <f>DATE($AD$4,$AE$4+2,17)</f>
        <v>46373</v>
      </c>
      <c r="T26" s="11">
        <f>DATE($AD$4,$AE$4+2,18)</f>
        <v>46374</v>
      </c>
      <c r="U26" s="11">
        <f>DATE($AD$4,$AE$4+2,19)</f>
        <v>46375</v>
      </c>
      <c r="V26" s="11">
        <f>DATE($AD$4,$AE$4+2,20)</f>
        <v>46376</v>
      </c>
      <c r="W26" s="11">
        <f>DATE($AD$4,$AE$4+2,21)</f>
        <v>46377</v>
      </c>
      <c r="X26" s="11">
        <f>DATE($AD$4,$AE$4+2,22)</f>
        <v>46378</v>
      </c>
      <c r="Y26" s="11">
        <f>DATE($AD$4,$AE$4+2,23)</f>
        <v>46379</v>
      </c>
      <c r="Z26" s="11">
        <f>DATE($AD$4,$AE$4+2,24)</f>
        <v>46380</v>
      </c>
      <c r="AA26" s="11">
        <f>DATE($AD$4,$AE$4+2,25)</f>
        <v>46381</v>
      </c>
      <c r="AB26" s="11">
        <f>DATE($AD$4,$AE$4+2,26)</f>
        <v>46382</v>
      </c>
      <c r="AC26" s="11">
        <f>DATE($AD$4,$AE$4+2,27)</f>
        <v>46383</v>
      </c>
      <c r="AD26" s="11">
        <f>DATE($AD$4,$AE$4+2,28)</f>
        <v>46384</v>
      </c>
      <c r="AE26" s="11">
        <f>DATE($AD$4,$AE$4+2,29)</f>
        <v>46385</v>
      </c>
      <c r="AF26" s="11">
        <f>DATE($AD$4,$AE$4+2,30)</f>
        <v>46386</v>
      </c>
      <c r="AG26" s="11">
        <f>DATE($AD$4,$AE$4+2,31)</f>
        <v>46387</v>
      </c>
      <c r="AH26" s="42"/>
      <c r="AI26" s="41"/>
      <c r="AJ26" s="40"/>
      <c r="AK26" s="40"/>
      <c r="AL26" s="40"/>
      <c r="AM26" s="40"/>
    </row>
    <row r="27" spans="2:41" hidden="1" x14ac:dyDescent="0.4">
      <c r="B27" s="13"/>
      <c r="C27" s="14">
        <f>WEEKDAY(C26)</f>
        <v>3</v>
      </c>
      <c r="D27" s="14">
        <f t="shared" ref="D27:AG27" si="4">WEEKDAY(D26)</f>
        <v>4</v>
      </c>
      <c r="E27" s="14">
        <f t="shared" si="4"/>
        <v>5</v>
      </c>
      <c r="F27" s="14">
        <f t="shared" si="4"/>
        <v>6</v>
      </c>
      <c r="G27" s="14">
        <f t="shared" si="4"/>
        <v>7</v>
      </c>
      <c r="H27" s="14">
        <f t="shared" si="4"/>
        <v>1</v>
      </c>
      <c r="I27" s="14">
        <f t="shared" si="4"/>
        <v>2</v>
      </c>
      <c r="J27" s="14">
        <f t="shared" si="4"/>
        <v>3</v>
      </c>
      <c r="K27" s="14">
        <f t="shared" si="4"/>
        <v>4</v>
      </c>
      <c r="L27" s="14">
        <f t="shared" si="4"/>
        <v>5</v>
      </c>
      <c r="M27" s="14">
        <f t="shared" si="4"/>
        <v>6</v>
      </c>
      <c r="N27" s="14">
        <f t="shared" si="4"/>
        <v>7</v>
      </c>
      <c r="O27" s="14">
        <f t="shared" si="4"/>
        <v>1</v>
      </c>
      <c r="P27" s="14">
        <f t="shared" si="4"/>
        <v>2</v>
      </c>
      <c r="Q27" s="14">
        <f t="shared" si="4"/>
        <v>3</v>
      </c>
      <c r="R27" s="14">
        <f t="shared" si="4"/>
        <v>4</v>
      </c>
      <c r="S27" s="14">
        <f t="shared" si="4"/>
        <v>5</v>
      </c>
      <c r="T27" s="14">
        <f t="shared" si="4"/>
        <v>6</v>
      </c>
      <c r="U27" s="14">
        <f t="shared" si="4"/>
        <v>7</v>
      </c>
      <c r="V27" s="14">
        <f t="shared" si="4"/>
        <v>1</v>
      </c>
      <c r="W27" s="14">
        <f t="shared" si="4"/>
        <v>2</v>
      </c>
      <c r="X27" s="14">
        <f t="shared" si="4"/>
        <v>3</v>
      </c>
      <c r="Y27" s="14">
        <f t="shared" si="4"/>
        <v>4</v>
      </c>
      <c r="Z27" s="14">
        <f t="shared" si="4"/>
        <v>5</v>
      </c>
      <c r="AA27" s="14">
        <f t="shared" si="4"/>
        <v>6</v>
      </c>
      <c r="AB27" s="14">
        <f t="shared" si="4"/>
        <v>7</v>
      </c>
      <c r="AC27" s="14">
        <f t="shared" si="4"/>
        <v>1</v>
      </c>
      <c r="AD27" s="14">
        <f t="shared" si="4"/>
        <v>2</v>
      </c>
      <c r="AE27" s="14">
        <f t="shared" si="4"/>
        <v>3</v>
      </c>
      <c r="AF27" s="14">
        <f t="shared" si="4"/>
        <v>4</v>
      </c>
      <c r="AG27" s="14">
        <f t="shared" si="4"/>
        <v>5</v>
      </c>
      <c r="AH27" s="42"/>
      <c r="AI27" s="41"/>
      <c r="AJ27" s="40"/>
      <c r="AK27" s="40"/>
      <c r="AL27" s="40"/>
      <c r="AM27" s="40"/>
      <c r="AN27" s="15"/>
    </row>
    <row r="28" spans="2:41" x14ac:dyDescent="0.4">
      <c r="B28" s="13" t="s">
        <v>16</v>
      </c>
      <c r="C28" s="16">
        <f>C26</f>
        <v>46357</v>
      </c>
      <c r="D28" s="16">
        <f t="shared" ref="D28:AF28" si="5">D26</f>
        <v>46358</v>
      </c>
      <c r="E28" s="16">
        <f t="shared" si="5"/>
        <v>46359</v>
      </c>
      <c r="F28" s="16">
        <f t="shared" si="5"/>
        <v>46360</v>
      </c>
      <c r="G28" s="16">
        <f t="shared" si="5"/>
        <v>46361</v>
      </c>
      <c r="H28" s="16">
        <f t="shared" si="5"/>
        <v>46362</v>
      </c>
      <c r="I28" s="16">
        <f t="shared" si="5"/>
        <v>46363</v>
      </c>
      <c r="J28" s="16">
        <f t="shared" si="5"/>
        <v>46364</v>
      </c>
      <c r="K28" s="16">
        <f t="shared" si="5"/>
        <v>46365</v>
      </c>
      <c r="L28" s="16">
        <f t="shared" si="5"/>
        <v>46366</v>
      </c>
      <c r="M28" s="16">
        <f t="shared" si="5"/>
        <v>46367</v>
      </c>
      <c r="N28" s="16">
        <f t="shared" si="5"/>
        <v>46368</v>
      </c>
      <c r="O28" s="16">
        <f t="shared" si="5"/>
        <v>46369</v>
      </c>
      <c r="P28" s="16">
        <f t="shared" si="5"/>
        <v>46370</v>
      </c>
      <c r="Q28" s="16">
        <f t="shared" si="5"/>
        <v>46371</v>
      </c>
      <c r="R28" s="16">
        <f t="shared" si="5"/>
        <v>46372</v>
      </c>
      <c r="S28" s="16">
        <f t="shared" si="5"/>
        <v>46373</v>
      </c>
      <c r="T28" s="16">
        <f t="shared" si="5"/>
        <v>46374</v>
      </c>
      <c r="U28" s="16">
        <f t="shared" si="5"/>
        <v>46375</v>
      </c>
      <c r="V28" s="16">
        <f t="shared" si="5"/>
        <v>46376</v>
      </c>
      <c r="W28" s="16">
        <f t="shared" si="5"/>
        <v>46377</v>
      </c>
      <c r="X28" s="16">
        <f t="shared" si="5"/>
        <v>46378</v>
      </c>
      <c r="Y28" s="16">
        <f t="shared" si="5"/>
        <v>46379</v>
      </c>
      <c r="Z28" s="16">
        <f t="shared" si="5"/>
        <v>46380</v>
      </c>
      <c r="AA28" s="16">
        <f t="shared" si="5"/>
        <v>46381</v>
      </c>
      <c r="AB28" s="16">
        <f t="shared" si="5"/>
        <v>46382</v>
      </c>
      <c r="AC28" s="16">
        <f t="shared" si="5"/>
        <v>46383</v>
      </c>
      <c r="AD28" s="16">
        <f t="shared" si="5"/>
        <v>46384</v>
      </c>
      <c r="AE28" s="16">
        <f t="shared" si="5"/>
        <v>46385</v>
      </c>
      <c r="AF28" s="16">
        <f t="shared" si="5"/>
        <v>46386</v>
      </c>
      <c r="AG28" s="16">
        <f>AG26</f>
        <v>46387</v>
      </c>
      <c r="AH28" s="42"/>
      <c r="AI28" s="41"/>
      <c r="AJ28" s="40"/>
      <c r="AK28" s="40"/>
      <c r="AL28" s="40"/>
      <c r="AM28" s="40"/>
      <c r="AN28" s="15"/>
    </row>
    <row r="29" spans="2:41" ht="27" customHeight="1" x14ac:dyDescent="0.4">
      <c r="B29" s="41" t="s">
        <v>17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55"/>
      <c r="Z29" s="45"/>
      <c r="AA29" s="38"/>
      <c r="AB29" s="38"/>
      <c r="AC29" s="38"/>
      <c r="AD29" s="38"/>
      <c r="AE29" s="51"/>
      <c r="AF29" s="51"/>
      <c r="AG29" s="53"/>
      <c r="AH29" s="42"/>
      <c r="AI29" s="41"/>
      <c r="AJ29" s="40"/>
      <c r="AK29" s="40"/>
      <c r="AL29" s="40"/>
      <c r="AM29" s="40"/>
    </row>
    <row r="30" spans="2:41" ht="27" customHeight="1" x14ac:dyDescent="0.4">
      <c r="B30" s="42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52"/>
      <c r="Z30" s="39"/>
      <c r="AA30" s="39"/>
      <c r="AB30" s="39"/>
      <c r="AC30" s="39"/>
      <c r="AD30" s="39"/>
      <c r="AE30" s="52"/>
      <c r="AF30" s="52"/>
      <c r="AG30" s="54"/>
      <c r="AH30" s="42"/>
      <c r="AI30" s="41"/>
      <c r="AJ30" s="40"/>
      <c r="AK30" s="40"/>
      <c r="AL30" s="40"/>
      <c r="AM30" s="40"/>
    </row>
    <row r="31" spans="2:41" ht="27" customHeight="1" x14ac:dyDescent="0.4">
      <c r="B31" s="42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52"/>
      <c r="Z31" s="39"/>
      <c r="AA31" s="39"/>
      <c r="AB31" s="39"/>
      <c r="AC31" s="39"/>
      <c r="AD31" s="39"/>
      <c r="AE31" s="52"/>
      <c r="AF31" s="52"/>
      <c r="AG31" s="54"/>
      <c r="AH31" s="42"/>
      <c r="AI31" s="41"/>
      <c r="AJ31" s="40"/>
      <c r="AK31" s="40"/>
      <c r="AL31" s="40"/>
      <c r="AM31" s="40"/>
    </row>
    <row r="32" spans="2:41" x14ac:dyDescent="0.4">
      <c r="B32" s="13" t="s">
        <v>18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>
        <f>COUNTIF(C32:AG32,"○")</f>
        <v>0</v>
      </c>
      <c r="AI32" s="17">
        <f>AK32-AJ32</f>
        <v>46387</v>
      </c>
      <c r="AJ32" s="9">
        <f>COUNTIF(B32:AF32,"×")</f>
        <v>0</v>
      </c>
      <c r="AK32" s="18">
        <f>MAX(AC26:AG26)</f>
        <v>46387</v>
      </c>
      <c r="AL32" s="9">
        <f>COUNTIF(C27:AG27,7)+COUNTIF(C27:AG27,1)</f>
        <v>8</v>
      </c>
      <c r="AM32" s="9" t="str">
        <f>IF(AH32&gt;=AL32,"○","×")</f>
        <v>×</v>
      </c>
    </row>
    <row r="33" spans="2:41" ht="27" customHeight="1" x14ac:dyDescent="0.4"/>
    <row r="34" spans="2:41" ht="18.75" customHeight="1" x14ac:dyDescent="0.4">
      <c r="B34" s="9" t="s">
        <v>2</v>
      </c>
      <c r="C34" s="46">
        <f>DATE($AD$4,$AE$4+3,1)</f>
        <v>46388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8"/>
      <c r="AH34" s="41" t="s">
        <v>19</v>
      </c>
      <c r="AI34" s="41" t="s">
        <v>20</v>
      </c>
      <c r="AJ34" s="40" t="s">
        <v>11</v>
      </c>
      <c r="AK34" s="40" t="s">
        <v>12</v>
      </c>
      <c r="AL34" s="40" t="s">
        <v>13</v>
      </c>
      <c r="AM34" s="40" t="s">
        <v>14</v>
      </c>
      <c r="AO34" s="10"/>
    </row>
    <row r="35" spans="2:41" x14ac:dyDescent="0.4">
      <c r="B35" s="9" t="s">
        <v>15</v>
      </c>
      <c r="C35" s="11">
        <f>DATE($AD$4,$AE$4+3,1)</f>
        <v>46388</v>
      </c>
      <c r="D35" s="11">
        <f>DATE($AD$4,$AE$4+3,2)</f>
        <v>46389</v>
      </c>
      <c r="E35" s="11">
        <f>DATE($AD$4,$AE$4+3,3)</f>
        <v>46390</v>
      </c>
      <c r="F35" s="11">
        <f>DATE($AD$4,$AE$4+3,4)</f>
        <v>46391</v>
      </c>
      <c r="G35" s="11">
        <f>DATE($AD$4,$AE$4+3,5)</f>
        <v>46392</v>
      </c>
      <c r="H35" s="11">
        <f>DATE($AD$4,$AE$4+3,6)</f>
        <v>46393</v>
      </c>
      <c r="I35" s="11">
        <f>DATE($AD$4,$AE$4+3,7)</f>
        <v>46394</v>
      </c>
      <c r="J35" s="11">
        <f>DATE($AD$4,$AE$4+3,8)</f>
        <v>46395</v>
      </c>
      <c r="K35" s="11">
        <f>DATE($AD$4,$AE$4+3,9)</f>
        <v>46396</v>
      </c>
      <c r="L35" s="11">
        <f>DATE($AD$4,$AE$4+3,10)</f>
        <v>46397</v>
      </c>
      <c r="M35" s="11">
        <f>DATE($AD$4,$AE$4+3,11)</f>
        <v>46398</v>
      </c>
      <c r="N35" s="11">
        <f>DATE($AD$4,$AE$4+3,12)</f>
        <v>46399</v>
      </c>
      <c r="O35" s="11">
        <f>DATE($AD$4,$AE$4+3,13)</f>
        <v>46400</v>
      </c>
      <c r="P35" s="11">
        <f>DATE($AD$4,$AE$4+3,14)</f>
        <v>46401</v>
      </c>
      <c r="Q35" s="11">
        <f>DATE($AD$4,$AE$4+3,15)</f>
        <v>46402</v>
      </c>
      <c r="R35" s="11">
        <f>DATE($AD$4,$AE$4+3,16)</f>
        <v>46403</v>
      </c>
      <c r="S35" s="11">
        <f>DATE($AD$4,$AE$4+3,17)</f>
        <v>46404</v>
      </c>
      <c r="T35" s="11">
        <f>DATE($AD$4,$AE$4+3,18)</f>
        <v>46405</v>
      </c>
      <c r="U35" s="11">
        <f>DATE($AD$4,$AE$4+3,19)</f>
        <v>46406</v>
      </c>
      <c r="V35" s="11">
        <f>DATE($AD$4,$AE$4+3,20)</f>
        <v>46407</v>
      </c>
      <c r="W35" s="11">
        <f>DATE($AD$4,$AE$4+3,21)</f>
        <v>46408</v>
      </c>
      <c r="X35" s="11">
        <f>DATE($AD$4,$AE$4+3,22)</f>
        <v>46409</v>
      </c>
      <c r="Y35" s="11">
        <f>DATE($AD$4,$AE$4+3,23)</f>
        <v>46410</v>
      </c>
      <c r="Z35" s="11">
        <f>DATE($AD$4,$AE$4+3,24)</f>
        <v>46411</v>
      </c>
      <c r="AA35" s="11">
        <f>DATE($AD$4,$AE$4+3,25)</f>
        <v>46412</v>
      </c>
      <c r="AB35" s="11">
        <f>DATE($AD$4,$AE$4+3,26)</f>
        <v>46413</v>
      </c>
      <c r="AC35" s="11">
        <f>DATE($AD$4,$AE$4+3,27)</f>
        <v>46414</v>
      </c>
      <c r="AD35" s="11">
        <f>DATE($AD$4,$AE$4+3,28)</f>
        <v>46415</v>
      </c>
      <c r="AE35" s="11">
        <f>DATE($AD$4,$AE$4+3,29)</f>
        <v>46416</v>
      </c>
      <c r="AF35" s="11">
        <f>DATE($AD$4,$AE$4+3,30)</f>
        <v>46417</v>
      </c>
      <c r="AG35" s="11">
        <f>DATE($AD$4,$AE$4+3,31)</f>
        <v>46418</v>
      </c>
      <c r="AH35" s="42"/>
      <c r="AI35" s="41"/>
      <c r="AJ35" s="40"/>
      <c r="AK35" s="40"/>
      <c r="AL35" s="40"/>
      <c r="AM35" s="40"/>
    </row>
    <row r="36" spans="2:41" hidden="1" x14ac:dyDescent="0.4">
      <c r="B36" s="13"/>
      <c r="C36" s="14">
        <f>WEEKDAY(C35)</f>
        <v>6</v>
      </c>
      <c r="D36" s="14">
        <f t="shared" ref="D36:AG36" si="6">WEEKDAY(D35)</f>
        <v>7</v>
      </c>
      <c r="E36" s="14">
        <f t="shared" si="6"/>
        <v>1</v>
      </c>
      <c r="F36" s="14">
        <f t="shared" si="6"/>
        <v>2</v>
      </c>
      <c r="G36" s="14">
        <f t="shared" si="6"/>
        <v>3</v>
      </c>
      <c r="H36" s="14">
        <f t="shared" si="6"/>
        <v>4</v>
      </c>
      <c r="I36" s="14">
        <f t="shared" si="6"/>
        <v>5</v>
      </c>
      <c r="J36" s="14">
        <f t="shared" si="6"/>
        <v>6</v>
      </c>
      <c r="K36" s="14">
        <f t="shared" si="6"/>
        <v>7</v>
      </c>
      <c r="L36" s="14">
        <f t="shared" si="6"/>
        <v>1</v>
      </c>
      <c r="M36" s="14">
        <f t="shared" si="6"/>
        <v>2</v>
      </c>
      <c r="N36" s="14">
        <f t="shared" si="6"/>
        <v>3</v>
      </c>
      <c r="O36" s="14">
        <f t="shared" si="6"/>
        <v>4</v>
      </c>
      <c r="P36" s="14">
        <f t="shared" si="6"/>
        <v>5</v>
      </c>
      <c r="Q36" s="14">
        <f t="shared" si="6"/>
        <v>6</v>
      </c>
      <c r="R36" s="14">
        <f t="shared" si="6"/>
        <v>7</v>
      </c>
      <c r="S36" s="14">
        <f t="shared" si="6"/>
        <v>1</v>
      </c>
      <c r="T36" s="14">
        <f t="shared" si="6"/>
        <v>2</v>
      </c>
      <c r="U36" s="14">
        <f t="shared" si="6"/>
        <v>3</v>
      </c>
      <c r="V36" s="14">
        <f t="shared" si="6"/>
        <v>4</v>
      </c>
      <c r="W36" s="14">
        <f t="shared" si="6"/>
        <v>5</v>
      </c>
      <c r="X36" s="14">
        <f t="shared" si="6"/>
        <v>6</v>
      </c>
      <c r="Y36" s="14">
        <f t="shared" si="6"/>
        <v>7</v>
      </c>
      <c r="Z36" s="14">
        <f t="shared" si="6"/>
        <v>1</v>
      </c>
      <c r="AA36" s="14">
        <f t="shared" si="6"/>
        <v>2</v>
      </c>
      <c r="AB36" s="14">
        <f t="shared" si="6"/>
        <v>3</v>
      </c>
      <c r="AC36" s="14">
        <f t="shared" si="6"/>
        <v>4</v>
      </c>
      <c r="AD36" s="14">
        <f t="shared" si="6"/>
        <v>5</v>
      </c>
      <c r="AE36" s="14">
        <f t="shared" si="6"/>
        <v>6</v>
      </c>
      <c r="AF36" s="14">
        <f t="shared" si="6"/>
        <v>7</v>
      </c>
      <c r="AG36" s="14">
        <f t="shared" si="6"/>
        <v>1</v>
      </c>
      <c r="AH36" s="42"/>
      <c r="AI36" s="41"/>
      <c r="AJ36" s="40"/>
      <c r="AK36" s="40"/>
      <c r="AL36" s="40"/>
      <c r="AM36" s="40"/>
      <c r="AN36" s="15"/>
    </row>
    <row r="37" spans="2:41" x14ac:dyDescent="0.4">
      <c r="B37" s="13" t="s">
        <v>16</v>
      </c>
      <c r="C37" s="16">
        <f>C35</f>
        <v>46388</v>
      </c>
      <c r="D37" s="16">
        <f t="shared" ref="D37:AG37" si="7">D35</f>
        <v>46389</v>
      </c>
      <c r="E37" s="16">
        <f t="shared" si="7"/>
        <v>46390</v>
      </c>
      <c r="F37" s="16">
        <f t="shared" si="7"/>
        <v>46391</v>
      </c>
      <c r="G37" s="16">
        <f t="shared" si="7"/>
        <v>46392</v>
      </c>
      <c r="H37" s="16">
        <f t="shared" si="7"/>
        <v>46393</v>
      </c>
      <c r="I37" s="16">
        <f t="shared" si="7"/>
        <v>46394</v>
      </c>
      <c r="J37" s="16">
        <f t="shared" si="7"/>
        <v>46395</v>
      </c>
      <c r="K37" s="16">
        <f t="shared" si="7"/>
        <v>46396</v>
      </c>
      <c r="L37" s="16">
        <f t="shared" si="7"/>
        <v>46397</v>
      </c>
      <c r="M37" s="16">
        <f t="shared" si="7"/>
        <v>46398</v>
      </c>
      <c r="N37" s="16">
        <f t="shared" si="7"/>
        <v>46399</v>
      </c>
      <c r="O37" s="16">
        <f t="shared" si="7"/>
        <v>46400</v>
      </c>
      <c r="P37" s="16">
        <f t="shared" si="7"/>
        <v>46401</v>
      </c>
      <c r="Q37" s="16">
        <f t="shared" si="7"/>
        <v>46402</v>
      </c>
      <c r="R37" s="16">
        <f t="shared" si="7"/>
        <v>46403</v>
      </c>
      <c r="S37" s="16">
        <f t="shared" si="7"/>
        <v>46404</v>
      </c>
      <c r="T37" s="16">
        <f t="shared" si="7"/>
        <v>46405</v>
      </c>
      <c r="U37" s="16">
        <f t="shared" si="7"/>
        <v>46406</v>
      </c>
      <c r="V37" s="16">
        <f t="shared" si="7"/>
        <v>46407</v>
      </c>
      <c r="W37" s="16">
        <f t="shared" si="7"/>
        <v>46408</v>
      </c>
      <c r="X37" s="16">
        <f t="shared" si="7"/>
        <v>46409</v>
      </c>
      <c r="Y37" s="16">
        <f t="shared" si="7"/>
        <v>46410</v>
      </c>
      <c r="Z37" s="16">
        <f t="shared" si="7"/>
        <v>46411</v>
      </c>
      <c r="AA37" s="16">
        <f t="shared" si="7"/>
        <v>46412</v>
      </c>
      <c r="AB37" s="16">
        <f t="shared" si="7"/>
        <v>46413</v>
      </c>
      <c r="AC37" s="16">
        <f t="shared" si="7"/>
        <v>46414</v>
      </c>
      <c r="AD37" s="16">
        <f t="shared" si="7"/>
        <v>46415</v>
      </c>
      <c r="AE37" s="16">
        <f t="shared" si="7"/>
        <v>46416</v>
      </c>
      <c r="AF37" s="16">
        <f t="shared" si="7"/>
        <v>46417</v>
      </c>
      <c r="AG37" s="16">
        <f t="shared" si="7"/>
        <v>46418</v>
      </c>
      <c r="AH37" s="42"/>
      <c r="AI37" s="41"/>
      <c r="AJ37" s="40"/>
      <c r="AK37" s="40"/>
      <c r="AL37" s="40"/>
      <c r="AM37" s="40"/>
      <c r="AN37" s="15"/>
    </row>
    <row r="38" spans="2:41" ht="27" customHeight="1" x14ac:dyDescent="0.4">
      <c r="B38" s="41" t="s">
        <v>17</v>
      </c>
      <c r="C38" s="55"/>
      <c r="D38" s="51"/>
      <c r="E38" s="51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6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49"/>
      <c r="AH38" s="42"/>
      <c r="AI38" s="41"/>
      <c r="AJ38" s="40"/>
      <c r="AK38" s="40"/>
      <c r="AL38" s="40"/>
      <c r="AM38" s="40"/>
    </row>
    <row r="39" spans="2:41" ht="27" customHeight="1" x14ac:dyDescent="0.4">
      <c r="B39" s="42"/>
      <c r="C39" s="52"/>
      <c r="D39" s="52"/>
      <c r="E39" s="52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49"/>
      <c r="AH39" s="42"/>
      <c r="AI39" s="41"/>
      <c r="AJ39" s="40"/>
      <c r="AK39" s="40"/>
      <c r="AL39" s="40"/>
      <c r="AM39" s="40"/>
    </row>
    <row r="40" spans="2:41" ht="27" customHeight="1" x14ac:dyDescent="0.4">
      <c r="B40" s="42"/>
      <c r="C40" s="52"/>
      <c r="D40" s="52"/>
      <c r="E40" s="52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49"/>
      <c r="AH40" s="42"/>
      <c r="AI40" s="41"/>
      <c r="AJ40" s="40"/>
      <c r="AK40" s="40"/>
      <c r="AL40" s="40"/>
      <c r="AM40" s="40"/>
    </row>
    <row r="41" spans="2:41" x14ac:dyDescent="0.4">
      <c r="B41" s="13" t="s">
        <v>18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>
        <f>COUNTIF(C41:AG41,"○")</f>
        <v>0</v>
      </c>
      <c r="AI41" s="17">
        <f>AK41-AJ41</f>
        <v>46418</v>
      </c>
      <c r="AJ41" s="9">
        <f>COUNTIF(B41:AF41,"×")</f>
        <v>0</v>
      </c>
      <c r="AK41" s="18">
        <f>MAX(AC35:AG35)</f>
        <v>46418</v>
      </c>
      <c r="AL41" s="9">
        <f>COUNTIF(C36:AG36,7)+COUNTIF(C36:AG36,1)</f>
        <v>10</v>
      </c>
      <c r="AM41" s="9" t="str">
        <f>IF(AH41&gt;=AL41,"○","×")</f>
        <v>×</v>
      </c>
    </row>
    <row r="42" spans="2:41" ht="27" customHeight="1" x14ac:dyDescent="0.4"/>
    <row r="43" spans="2:41" ht="18.75" customHeight="1" x14ac:dyDescent="0.4">
      <c r="B43" s="9" t="s">
        <v>2</v>
      </c>
      <c r="C43" s="46">
        <f>DATE($AD$4,$AE$4+4,1)</f>
        <v>46419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8"/>
      <c r="AH43" s="41" t="s">
        <v>19</v>
      </c>
      <c r="AI43" s="41" t="s">
        <v>20</v>
      </c>
      <c r="AJ43" s="40" t="s">
        <v>11</v>
      </c>
      <c r="AK43" s="40" t="s">
        <v>12</v>
      </c>
      <c r="AL43" s="40" t="s">
        <v>13</v>
      </c>
      <c r="AM43" s="40" t="s">
        <v>14</v>
      </c>
      <c r="AO43" s="10"/>
    </row>
    <row r="44" spans="2:41" x14ac:dyDescent="0.4">
      <c r="B44" s="9" t="s">
        <v>15</v>
      </c>
      <c r="C44" s="11">
        <f>DATE($AD$4,$AE$4+4,1)</f>
        <v>46419</v>
      </c>
      <c r="D44" s="11">
        <f>DATE($AD$4,$AE$4+4,2)</f>
        <v>46420</v>
      </c>
      <c r="E44" s="11">
        <f>DATE($AD$4,$AE$4+4,3)</f>
        <v>46421</v>
      </c>
      <c r="F44" s="11">
        <f>DATE($AD$4,$AE$4+4,4)</f>
        <v>46422</v>
      </c>
      <c r="G44" s="11">
        <f>DATE($AD$4,$AE$4+4,5)</f>
        <v>46423</v>
      </c>
      <c r="H44" s="11">
        <f>DATE($AD$4,$AE$4+4,6)</f>
        <v>46424</v>
      </c>
      <c r="I44" s="11">
        <f>DATE($AD$4,$AE$4+4,7)</f>
        <v>46425</v>
      </c>
      <c r="J44" s="11">
        <f>DATE($AD$4,$AE$4+4,8)</f>
        <v>46426</v>
      </c>
      <c r="K44" s="11">
        <f>DATE($AD$4,$AE$4+4,9)</f>
        <v>46427</v>
      </c>
      <c r="L44" s="11">
        <f>DATE($AD$4,$AE$4+4,10)</f>
        <v>46428</v>
      </c>
      <c r="M44" s="11">
        <f>DATE($AD$4,$AE$4+4,11)</f>
        <v>46429</v>
      </c>
      <c r="N44" s="11">
        <f>DATE($AD$4,$AE$4+4,12)</f>
        <v>46430</v>
      </c>
      <c r="O44" s="11">
        <f>DATE($AD$4,$AE$4+4,13)</f>
        <v>46431</v>
      </c>
      <c r="P44" s="11">
        <f>DATE($AD$4,$AE$4+4,14)</f>
        <v>46432</v>
      </c>
      <c r="Q44" s="11">
        <f>DATE($AD$4,$AE$4+4,15)</f>
        <v>46433</v>
      </c>
      <c r="R44" s="11">
        <f>DATE($AD$4,$AE$4+4,16)</f>
        <v>46434</v>
      </c>
      <c r="S44" s="11">
        <f>DATE($AD$4,$AE$4+4,17)</f>
        <v>46435</v>
      </c>
      <c r="T44" s="11">
        <f>DATE($AD$4,$AE$4+4,18)</f>
        <v>46436</v>
      </c>
      <c r="U44" s="11">
        <f>DATE($AD$4,$AE$4+4,19)</f>
        <v>46437</v>
      </c>
      <c r="V44" s="11">
        <f>DATE($AD$4,$AE$4+4,20)</f>
        <v>46438</v>
      </c>
      <c r="W44" s="11">
        <f>DATE($AD$4,$AE$4+4,21)</f>
        <v>46439</v>
      </c>
      <c r="X44" s="11">
        <f>DATE($AD$4,$AE$4+4,22)</f>
        <v>46440</v>
      </c>
      <c r="Y44" s="11">
        <f>DATE($AD$4,$AE$4+4,23)</f>
        <v>46441</v>
      </c>
      <c r="Z44" s="11">
        <f>DATE($AD$4,$AE$4+4,24)</f>
        <v>46442</v>
      </c>
      <c r="AA44" s="11">
        <f>DATE($AD$4,$AE$4+4,25)</f>
        <v>46443</v>
      </c>
      <c r="AB44" s="11">
        <f>DATE($AD$4,$AE$4+4,26)</f>
        <v>46444</v>
      </c>
      <c r="AC44" s="11">
        <f>DATE($AD$4,$AE$4+4,27)</f>
        <v>46445</v>
      </c>
      <c r="AD44" s="11">
        <f>DATE($AD$4,$AE$4+4,28)</f>
        <v>46446</v>
      </c>
      <c r="AE44" s="11">
        <f>DATE($AD$4,$AE$4+4,29)</f>
        <v>46447</v>
      </c>
      <c r="AF44" s="11">
        <f>DATE($AD$4,$AE$4+4,30)</f>
        <v>46448</v>
      </c>
      <c r="AG44" s="11">
        <f>DATE($AD$4,$AE$4+4,31)</f>
        <v>46449</v>
      </c>
      <c r="AH44" s="42"/>
      <c r="AI44" s="41"/>
      <c r="AJ44" s="40"/>
      <c r="AK44" s="40"/>
      <c r="AL44" s="40"/>
      <c r="AM44" s="40"/>
    </row>
    <row r="45" spans="2:41" hidden="1" x14ac:dyDescent="0.4">
      <c r="B45" s="13"/>
      <c r="C45" s="14">
        <f>WEEKDAY(C44)</f>
        <v>2</v>
      </c>
      <c r="D45" s="14">
        <f t="shared" ref="D45:AG45" si="8">WEEKDAY(D44)</f>
        <v>3</v>
      </c>
      <c r="E45" s="14">
        <f t="shared" si="8"/>
        <v>4</v>
      </c>
      <c r="F45" s="14">
        <f t="shared" si="8"/>
        <v>5</v>
      </c>
      <c r="G45" s="14">
        <f t="shared" si="8"/>
        <v>6</v>
      </c>
      <c r="H45" s="14">
        <f t="shared" si="8"/>
        <v>7</v>
      </c>
      <c r="I45" s="14">
        <f t="shared" si="8"/>
        <v>1</v>
      </c>
      <c r="J45" s="14">
        <f t="shared" si="8"/>
        <v>2</v>
      </c>
      <c r="K45" s="14">
        <f t="shared" si="8"/>
        <v>3</v>
      </c>
      <c r="L45" s="14">
        <f t="shared" si="8"/>
        <v>4</v>
      </c>
      <c r="M45" s="14">
        <f t="shared" si="8"/>
        <v>5</v>
      </c>
      <c r="N45" s="14">
        <f t="shared" si="8"/>
        <v>6</v>
      </c>
      <c r="O45" s="14">
        <f t="shared" si="8"/>
        <v>7</v>
      </c>
      <c r="P45" s="14">
        <f t="shared" si="8"/>
        <v>1</v>
      </c>
      <c r="Q45" s="14">
        <f t="shared" si="8"/>
        <v>2</v>
      </c>
      <c r="R45" s="14">
        <f t="shared" si="8"/>
        <v>3</v>
      </c>
      <c r="S45" s="14">
        <f t="shared" si="8"/>
        <v>4</v>
      </c>
      <c r="T45" s="14">
        <f t="shared" si="8"/>
        <v>5</v>
      </c>
      <c r="U45" s="14">
        <f t="shared" si="8"/>
        <v>6</v>
      </c>
      <c r="V45" s="14">
        <f t="shared" si="8"/>
        <v>7</v>
      </c>
      <c r="W45" s="14">
        <f t="shared" si="8"/>
        <v>1</v>
      </c>
      <c r="X45" s="14">
        <f t="shared" si="8"/>
        <v>2</v>
      </c>
      <c r="Y45" s="14">
        <f t="shared" si="8"/>
        <v>3</v>
      </c>
      <c r="Z45" s="14">
        <f t="shared" si="8"/>
        <v>4</v>
      </c>
      <c r="AA45" s="14">
        <f t="shared" si="8"/>
        <v>5</v>
      </c>
      <c r="AB45" s="14">
        <f t="shared" si="8"/>
        <v>6</v>
      </c>
      <c r="AC45" s="14">
        <f t="shared" si="8"/>
        <v>7</v>
      </c>
      <c r="AD45" s="14">
        <f t="shared" si="8"/>
        <v>1</v>
      </c>
      <c r="AE45" s="14">
        <f t="shared" si="8"/>
        <v>2</v>
      </c>
      <c r="AF45" s="14">
        <f t="shared" si="8"/>
        <v>3</v>
      </c>
      <c r="AG45" s="14">
        <f t="shared" si="8"/>
        <v>4</v>
      </c>
      <c r="AH45" s="42"/>
      <c r="AI45" s="41"/>
      <c r="AJ45" s="40"/>
      <c r="AK45" s="40"/>
      <c r="AL45" s="40"/>
      <c r="AM45" s="40"/>
      <c r="AN45" s="15"/>
    </row>
    <row r="46" spans="2:41" x14ac:dyDescent="0.4">
      <c r="B46" s="13" t="s">
        <v>16</v>
      </c>
      <c r="C46" s="16">
        <f>C44</f>
        <v>46419</v>
      </c>
      <c r="D46" s="16">
        <f t="shared" ref="D46:AG46" si="9">D44</f>
        <v>46420</v>
      </c>
      <c r="E46" s="16">
        <f t="shared" si="9"/>
        <v>46421</v>
      </c>
      <c r="F46" s="16">
        <f t="shared" si="9"/>
        <v>46422</v>
      </c>
      <c r="G46" s="16">
        <f t="shared" si="9"/>
        <v>46423</v>
      </c>
      <c r="H46" s="16">
        <f t="shared" si="9"/>
        <v>46424</v>
      </c>
      <c r="I46" s="16">
        <f t="shared" si="9"/>
        <v>46425</v>
      </c>
      <c r="J46" s="16">
        <f t="shared" si="9"/>
        <v>46426</v>
      </c>
      <c r="K46" s="16">
        <f t="shared" si="9"/>
        <v>46427</v>
      </c>
      <c r="L46" s="16">
        <f t="shared" si="9"/>
        <v>46428</v>
      </c>
      <c r="M46" s="16">
        <f t="shared" si="9"/>
        <v>46429</v>
      </c>
      <c r="N46" s="16">
        <f t="shared" si="9"/>
        <v>46430</v>
      </c>
      <c r="O46" s="16">
        <f t="shared" si="9"/>
        <v>46431</v>
      </c>
      <c r="P46" s="16">
        <f t="shared" si="9"/>
        <v>46432</v>
      </c>
      <c r="Q46" s="16">
        <f t="shared" si="9"/>
        <v>46433</v>
      </c>
      <c r="R46" s="16">
        <f t="shared" si="9"/>
        <v>46434</v>
      </c>
      <c r="S46" s="16">
        <f t="shared" si="9"/>
        <v>46435</v>
      </c>
      <c r="T46" s="16">
        <f t="shared" si="9"/>
        <v>46436</v>
      </c>
      <c r="U46" s="16">
        <f t="shared" si="9"/>
        <v>46437</v>
      </c>
      <c r="V46" s="16">
        <f t="shared" si="9"/>
        <v>46438</v>
      </c>
      <c r="W46" s="16">
        <f t="shared" si="9"/>
        <v>46439</v>
      </c>
      <c r="X46" s="16">
        <f t="shared" si="9"/>
        <v>46440</v>
      </c>
      <c r="Y46" s="16">
        <f t="shared" si="9"/>
        <v>46441</v>
      </c>
      <c r="Z46" s="16">
        <f t="shared" si="9"/>
        <v>46442</v>
      </c>
      <c r="AA46" s="16">
        <f t="shared" si="9"/>
        <v>46443</v>
      </c>
      <c r="AB46" s="16">
        <f t="shared" si="9"/>
        <v>46444</v>
      </c>
      <c r="AC46" s="16">
        <f t="shared" si="9"/>
        <v>46445</v>
      </c>
      <c r="AD46" s="16">
        <f t="shared" si="9"/>
        <v>46446</v>
      </c>
      <c r="AE46" s="16">
        <f t="shared" si="9"/>
        <v>46447</v>
      </c>
      <c r="AF46" s="16">
        <f t="shared" si="9"/>
        <v>46448</v>
      </c>
      <c r="AG46" s="16">
        <f t="shared" si="9"/>
        <v>46449</v>
      </c>
      <c r="AH46" s="42"/>
      <c r="AI46" s="41"/>
      <c r="AJ46" s="40"/>
      <c r="AK46" s="40"/>
      <c r="AL46" s="40"/>
      <c r="AM46" s="40"/>
      <c r="AN46" s="15"/>
    </row>
    <row r="47" spans="2:41" ht="27" customHeight="1" x14ac:dyDescent="0.4">
      <c r="B47" s="41" t="s">
        <v>17</v>
      </c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55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9"/>
      <c r="AH47" s="42"/>
      <c r="AI47" s="41"/>
      <c r="AJ47" s="40"/>
      <c r="AK47" s="40"/>
      <c r="AL47" s="40"/>
      <c r="AM47" s="40"/>
    </row>
    <row r="48" spans="2:41" ht="27" customHeight="1" x14ac:dyDescent="0.4">
      <c r="B48" s="42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52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49"/>
      <c r="AH48" s="42"/>
      <c r="AI48" s="41"/>
      <c r="AJ48" s="40"/>
      <c r="AK48" s="40"/>
      <c r="AL48" s="40"/>
      <c r="AM48" s="40"/>
    </row>
    <row r="49" spans="2:41" ht="27" customHeight="1" x14ac:dyDescent="0.4">
      <c r="B49" s="42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52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49"/>
      <c r="AH49" s="42"/>
      <c r="AI49" s="41"/>
      <c r="AJ49" s="40"/>
      <c r="AK49" s="40"/>
      <c r="AL49" s="40"/>
      <c r="AM49" s="40"/>
    </row>
    <row r="50" spans="2:41" x14ac:dyDescent="0.4">
      <c r="B50" s="13" t="s">
        <v>18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>
        <f>COUNTIF(C50:AG50,"○")</f>
        <v>0</v>
      </c>
      <c r="AI50" s="17">
        <f>AK50-AJ50</f>
        <v>46449</v>
      </c>
      <c r="AJ50" s="9">
        <f>COUNTIF(B50:AF50,"×")</f>
        <v>0</v>
      </c>
      <c r="AK50" s="18">
        <f>MAX(AC44:AG44)</f>
        <v>46449</v>
      </c>
      <c r="AL50" s="9">
        <f>COUNTIF(C45:AG45,7)+COUNTIF(C45:AG45,1)</f>
        <v>8</v>
      </c>
      <c r="AM50" s="9" t="str">
        <f>IF(AH50&gt;=AL50,"○","×")</f>
        <v>×</v>
      </c>
      <c r="AN50" s="10"/>
    </row>
    <row r="51" spans="2:41" ht="27" customHeight="1" x14ac:dyDescent="0.4"/>
    <row r="52" spans="2:41" ht="18.75" customHeight="1" x14ac:dyDescent="0.4">
      <c r="B52" s="9" t="s">
        <v>2</v>
      </c>
      <c r="C52" s="46">
        <f>DATE($AD$4,$AE$4+5,1)</f>
        <v>46447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8"/>
      <c r="AH52" s="41" t="s">
        <v>19</v>
      </c>
      <c r="AI52" s="41" t="s">
        <v>20</v>
      </c>
      <c r="AJ52" s="40" t="s">
        <v>11</v>
      </c>
      <c r="AK52" s="40" t="s">
        <v>12</v>
      </c>
      <c r="AL52" s="40" t="s">
        <v>13</v>
      </c>
      <c r="AM52" s="40" t="s">
        <v>14</v>
      </c>
      <c r="AO52" s="10"/>
    </row>
    <row r="53" spans="2:41" x14ac:dyDescent="0.4">
      <c r="B53" s="9" t="s">
        <v>15</v>
      </c>
      <c r="C53" s="11">
        <f>DATE($AD$4,$AE$4+5,1)</f>
        <v>46447</v>
      </c>
      <c r="D53" s="11">
        <f>DATE($AD$4,$AE$4+5,2)</f>
        <v>46448</v>
      </c>
      <c r="E53" s="11">
        <f>DATE($AD$4,$AE$4+5,3)</f>
        <v>46449</v>
      </c>
      <c r="F53" s="11">
        <f>DATE($AD$4,$AE$4+5,4)</f>
        <v>46450</v>
      </c>
      <c r="G53" s="11">
        <f>DATE($AD$4,$AE$4+5,5)</f>
        <v>46451</v>
      </c>
      <c r="H53" s="11">
        <f>DATE($AD$4,$AE$4+5,6)</f>
        <v>46452</v>
      </c>
      <c r="I53" s="11">
        <f>DATE($AD$4,$AE$4+5,7)</f>
        <v>46453</v>
      </c>
      <c r="J53" s="11">
        <f>DATE($AD$4,$AE$4+5,8)</f>
        <v>46454</v>
      </c>
      <c r="K53" s="11">
        <f>DATE($AD$4,$AE$4+5,9)</f>
        <v>46455</v>
      </c>
      <c r="L53" s="11">
        <f>DATE($AD$4,$AE$4+5,10)</f>
        <v>46456</v>
      </c>
      <c r="M53" s="11">
        <f>DATE($AD$4,$AE$4+5,11)</f>
        <v>46457</v>
      </c>
      <c r="N53" s="11">
        <f>DATE($AD$4,$AE$4+5,12)</f>
        <v>46458</v>
      </c>
      <c r="O53" s="11">
        <f>DATE($AD$4,$AE$4+5,13)</f>
        <v>46459</v>
      </c>
      <c r="P53" s="11">
        <f>DATE($AD$4,$AE$4+5,14)</f>
        <v>46460</v>
      </c>
      <c r="Q53" s="11">
        <f>DATE($AD$4,$AE$4+5,15)</f>
        <v>46461</v>
      </c>
      <c r="R53" s="11">
        <f>DATE($AD$4,$AE$4+5,16)</f>
        <v>46462</v>
      </c>
      <c r="S53" s="11">
        <f>DATE($AD$4,$AE$4+5,17)</f>
        <v>46463</v>
      </c>
      <c r="T53" s="11">
        <f>DATE($AD$4,$AE$4+5,18)</f>
        <v>46464</v>
      </c>
      <c r="U53" s="11">
        <f>DATE($AD$4,$AE$4+5,19)</f>
        <v>46465</v>
      </c>
      <c r="V53" s="11">
        <f>DATE($AD$4,$AE$4+5,20)</f>
        <v>46466</v>
      </c>
      <c r="W53" s="11">
        <f>DATE($AD$4,$AE$4+5,21)</f>
        <v>46467</v>
      </c>
      <c r="X53" s="11">
        <f>DATE($AD$4,$AE$4+5,22)</f>
        <v>46468</v>
      </c>
      <c r="Y53" s="11">
        <f>DATE($AD$4,$AE$4+5,23)</f>
        <v>46469</v>
      </c>
      <c r="Z53" s="11">
        <f>DATE($AD$4,$AE$4+5,24)</f>
        <v>46470</v>
      </c>
      <c r="AA53" s="11">
        <f>DATE($AD$4,$AE$4+5,25)</f>
        <v>46471</v>
      </c>
      <c r="AB53" s="11">
        <f>DATE($AD$4,$AE$4+5,26)</f>
        <v>46472</v>
      </c>
      <c r="AC53" s="11">
        <f>DATE($AD$4,$AE$4+5,27)</f>
        <v>46473</v>
      </c>
      <c r="AD53" s="11">
        <f>DATE($AD$4,$AE$4+5,28)</f>
        <v>46474</v>
      </c>
      <c r="AE53" s="11">
        <f>DATE($AD$4,$AE$4+5,29)</f>
        <v>46475</v>
      </c>
      <c r="AF53" s="11">
        <f>DATE($AD$4,$AE$4+5,30)</f>
        <v>46476</v>
      </c>
      <c r="AG53" s="11">
        <f>DATE($AD$4,$AE$4+5,31)</f>
        <v>46477</v>
      </c>
      <c r="AH53" s="42"/>
      <c r="AI53" s="41"/>
      <c r="AJ53" s="40"/>
      <c r="AK53" s="40"/>
      <c r="AL53" s="40"/>
      <c r="AM53" s="40"/>
    </row>
    <row r="54" spans="2:41" hidden="1" x14ac:dyDescent="0.4">
      <c r="B54" s="13"/>
      <c r="C54" s="14">
        <f>WEEKDAY(C53)</f>
        <v>2</v>
      </c>
      <c r="D54" s="14">
        <f t="shared" ref="D54:AG54" si="10">WEEKDAY(D53)</f>
        <v>3</v>
      </c>
      <c r="E54" s="14">
        <f t="shared" si="10"/>
        <v>4</v>
      </c>
      <c r="F54" s="14">
        <f t="shared" si="10"/>
        <v>5</v>
      </c>
      <c r="G54" s="14">
        <f t="shared" si="10"/>
        <v>6</v>
      </c>
      <c r="H54" s="14">
        <f t="shared" si="10"/>
        <v>7</v>
      </c>
      <c r="I54" s="14">
        <f t="shared" si="10"/>
        <v>1</v>
      </c>
      <c r="J54" s="14">
        <f t="shared" si="10"/>
        <v>2</v>
      </c>
      <c r="K54" s="14">
        <f t="shared" si="10"/>
        <v>3</v>
      </c>
      <c r="L54" s="14">
        <f t="shared" si="10"/>
        <v>4</v>
      </c>
      <c r="M54" s="14">
        <f t="shared" si="10"/>
        <v>5</v>
      </c>
      <c r="N54" s="14">
        <f t="shared" si="10"/>
        <v>6</v>
      </c>
      <c r="O54" s="14">
        <f t="shared" si="10"/>
        <v>7</v>
      </c>
      <c r="P54" s="14">
        <f t="shared" si="10"/>
        <v>1</v>
      </c>
      <c r="Q54" s="14">
        <f t="shared" si="10"/>
        <v>2</v>
      </c>
      <c r="R54" s="14">
        <f t="shared" si="10"/>
        <v>3</v>
      </c>
      <c r="S54" s="14">
        <f t="shared" si="10"/>
        <v>4</v>
      </c>
      <c r="T54" s="14">
        <f t="shared" si="10"/>
        <v>5</v>
      </c>
      <c r="U54" s="14">
        <f t="shared" si="10"/>
        <v>6</v>
      </c>
      <c r="V54" s="14">
        <f t="shared" si="10"/>
        <v>7</v>
      </c>
      <c r="W54" s="14">
        <f t="shared" si="10"/>
        <v>1</v>
      </c>
      <c r="X54" s="14">
        <f t="shared" si="10"/>
        <v>2</v>
      </c>
      <c r="Y54" s="14">
        <f t="shared" si="10"/>
        <v>3</v>
      </c>
      <c r="Z54" s="14">
        <f t="shared" si="10"/>
        <v>4</v>
      </c>
      <c r="AA54" s="14">
        <f t="shared" si="10"/>
        <v>5</v>
      </c>
      <c r="AB54" s="14">
        <f t="shared" si="10"/>
        <v>6</v>
      </c>
      <c r="AC54" s="14">
        <f t="shared" si="10"/>
        <v>7</v>
      </c>
      <c r="AD54" s="14">
        <f t="shared" si="10"/>
        <v>1</v>
      </c>
      <c r="AE54" s="14">
        <f t="shared" si="10"/>
        <v>2</v>
      </c>
      <c r="AF54" s="14">
        <f t="shared" si="10"/>
        <v>3</v>
      </c>
      <c r="AG54" s="14">
        <f t="shared" si="10"/>
        <v>4</v>
      </c>
      <c r="AH54" s="42"/>
      <c r="AI54" s="41"/>
      <c r="AJ54" s="40"/>
      <c r="AK54" s="40"/>
      <c r="AL54" s="40"/>
      <c r="AM54" s="40"/>
      <c r="AN54" s="15"/>
    </row>
    <row r="55" spans="2:41" x14ac:dyDescent="0.4">
      <c r="B55" s="13" t="s">
        <v>16</v>
      </c>
      <c r="C55" s="16">
        <f>C53</f>
        <v>46447</v>
      </c>
      <c r="D55" s="16">
        <f t="shared" ref="D55:AG55" si="11">D53</f>
        <v>46448</v>
      </c>
      <c r="E55" s="16">
        <f t="shared" si="11"/>
        <v>46449</v>
      </c>
      <c r="F55" s="16">
        <f t="shared" si="11"/>
        <v>46450</v>
      </c>
      <c r="G55" s="16">
        <f t="shared" si="11"/>
        <v>46451</v>
      </c>
      <c r="H55" s="16">
        <f t="shared" si="11"/>
        <v>46452</v>
      </c>
      <c r="I55" s="16">
        <f t="shared" si="11"/>
        <v>46453</v>
      </c>
      <c r="J55" s="16">
        <f t="shared" si="11"/>
        <v>46454</v>
      </c>
      <c r="K55" s="16">
        <f t="shared" si="11"/>
        <v>46455</v>
      </c>
      <c r="L55" s="16">
        <f t="shared" si="11"/>
        <v>46456</v>
      </c>
      <c r="M55" s="16">
        <f t="shared" si="11"/>
        <v>46457</v>
      </c>
      <c r="N55" s="16">
        <f t="shared" si="11"/>
        <v>46458</v>
      </c>
      <c r="O55" s="16">
        <f t="shared" si="11"/>
        <v>46459</v>
      </c>
      <c r="P55" s="16">
        <f t="shared" si="11"/>
        <v>46460</v>
      </c>
      <c r="Q55" s="16">
        <f t="shared" si="11"/>
        <v>46461</v>
      </c>
      <c r="R55" s="16">
        <f t="shared" si="11"/>
        <v>46462</v>
      </c>
      <c r="S55" s="16">
        <f t="shared" si="11"/>
        <v>46463</v>
      </c>
      <c r="T55" s="16">
        <f t="shared" si="11"/>
        <v>46464</v>
      </c>
      <c r="U55" s="16">
        <f t="shared" si="11"/>
        <v>46465</v>
      </c>
      <c r="V55" s="16">
        <f t="shared" si="11"/>
        <v>46466</v>
      </c>
      <c r="W55" s="16">
        <f t="shared" si="11"/>
        <v>46467</v>
      </c>
      <c r="X55" s="16">
        <f t="shared" si="11"/>
        <v>46468</v>
      </c>
      <c r="Y55" s="16">
        <f t="shared" si="11"/>
        <v>46469</v>
      </c>
      <c r="Z55" s="16">
        <f t="shared" si="11"/>
        <v>46470</v>
      </c>
      <c r="AA55" s="16">
        <f t="shared" si="11"/>
        <v>46471</v>
      </c>
      <c r="AB55" s="16">
        <f t="shared" si="11"/>
        <v>46472</v>
      </c>
      <c r="AC55" s="16">
        <f t="shared" si="11"/>
        <v>46473</v>
      </c>
      <c r="AD55" s="16">
        <f t="shared" si="11"/>
        <v>46474</v>
      </c>
      <c r="AE55" s="16">
        <f t="shared" si="11"/>
        <v>46475</v>
      </c>
      <c r="AF55" s="16">
        <f t="shared" si="11"/>
        <v>46476</v>
      </c>
      <c r="AG55" s="16">
        <f t="shared" si="11"/>
        <v>46477</v>
      </c>
      <c r="AH55" s="42"/>
      <c r="AI55" s="41"/>
      <c r="AJ55" s="40"/>
      <c r="AK55" s="40"/>
      <c r="AL55" s="40"/>
      <c r="AM55" s="40"/>
      <c r="AN55" s="15"/>
    </row>
    <row r="56" spans="2:41" ht="27" customHeight="1" x14ac:dyDescent="0.4">
      <c r="B56" s="41" t="s">
        <v>17</v>
      </c>
      <c r="C56" s="55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1"/>
      <c r="R56" s="50"/>
      <c r="S56" s="50"/>
      <c r="T56" s="50"/>
      <c r="U56" s="50"/>
      <c r="V56" s="50"/>
      <c r="W56" s="56"/>
      <c r="X56" s="50"/>
      <c r="Y56" s="50"/>
      <c r="Z56" s="50"/>
      <c r="AA56" s="50"/>
      <c r="AB56" s="50"/>
      <c r="AC56" s="50"/>
      <c r="AD56" s="50"/>
      <c r="AE56" s="50"/>
      <c r="AF56" s="50"/>
      <c r="AG56" s="49"/>
      <c r="AH56" s="42"/>
      <c r="AI56" s="41"/>
      <c r="AJ56" s="40"/>
      <c r="AK56" s="40"/>
      <c r="AL56" s="40"/>
      <c r="AM56" s="40"/>
    </row>
    <row r="57" spans="2:41" ht="27" customHeight="1" x14ac:dyDescent="0.4">
      <c r="B57" s="42"/>
      <c r="C57" s="52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52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49"/>
      <c r="AH57" s="42"/>
      <c r="AI57" s="41"/>
      <c r="AJ57" s="40"/>
      <c r="AK57" s="40"/>
      <c r="AL57" s="40"/>
      <c r="AM57" s="40"/>
    </row>
    <row r="58" spans="2:41" ht="27" customHeight="1" x14ac:dyDescent="0.4">
      <c r="B58" s="42"/>
      <c r="C58" s="52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52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49"/>
      <c r="AH58" s="42"/>
      <c r="AI58" s="41"/>
      <c r="AJ58" s="40"/>
      <c r="AK58" s="40"/>
      <c r="AL58" s="40"/>
      <c r="AM58" s="40"/>
    </row>
    <row r="59" spans="2:41" x14ac:dyDescent="0.4">
      <c r="B59" s="13" t="s">
        <v>18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>
        <f>COUNTIF(C59:AG59,"○")</f>
        <v>0</v>
      </c>
      <c r="AI59" s="17">
        <f>AK59-AJ59</f>
        <v>46477</v>
      </c>
      <c r="AJ59" s="9">
        <f>COUNTIF(B59:AF59,"×")</f>
        <v>0</v>
      </c>
      <c r="AK59" s="18">
        <f>MAX(AC53:AG53)</f>
        <v>46477</v>
      </c>
      <c r="AL59" s="9">
        <f>COUNTIF(C54:AG54,7)+COUNTIF(C54:AG54,1)</f>
        <v>8</v>
      </c>
      <c r="AM59" s="9" t="str">
        <f>IF(AH59&gt;=AL59,"○","×")</f>
        <v>×</v>
      </c>
    </row>
    <row r="60" spans="2:41" ht="25.5" customHeight="1" thickBot="1" x14ac:dyDescent="0.45"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N60" s="19"/>
      <c r="AO60" s="19"/>
    </row>
    <row r="61" spans="2:41" ht="25.5" customHeight="1" x14ac:dyDescent="0.4">
      <c r="T61" s="19"/>
      <c r="U61" s="19"/>
      <c r="V61" s="19"/>
      <c r="W61" s="19"/>
      <c r="X61" s="71" t="s">
        <v>40</v>
      </c>
      <c r="Y61" s="72"/>
      <c r="Z61" s="72"/>
      <c r="AA61" s="72"/>
      <c r="AB61" s="72"/>
      <c r="AC61" s="73" t="str">
        <f>IF(AND(AM14="○",AM23="○",AM32="○",AM41="○",AM50="○",AM59="○"),"達成","未達成")</f>
        <v>未達成</v>
      </c>
      <c r="AD61" s="73"/>
      <c r="AE61" s="73"/>
      <c r="AF61" s="74"/>
      <c r="AG61" s="75"/>
      <c r="AH61" s="76"/>
      <c r="AI61" s="76"/>
      <c r="AL61" s="10"/>
      <c r="AN61" s="19"/>
      <c r="AO61" s="19"/>
    </row>
    <row r="62" spans="2:41" ht="25.5" customHeight="1" thickBot="1" x14ac:dyDescent="0.45">
      <c r="T62" s="19"/>
      <c r="U62" s="19"/>
      <c r="V62" s="19"/>
      <c r="W62" s="19"/>
      <c r="X62" s="58" t="s">
        <v>41</v>
      </c>
      <c r="Y62" s="59"/>
      <c r="Z62" s="59"/>
      <c r="AA62" s="59"/>
      <c r="AB62" s="60"/>
      <c r="AC62" s="61" t="s">
        <v>42</v>
      </c>
      <c r="AD62" s="62"/>
      <c r="AE62" s="62"/>
      <c r="AF62" s="63"/>
      <c r="AG62" s="64"/>
      <c r="AH62" s="64"/>
      <c r="AI62" s="65"/>
      <c r="AL62" s="10"/>
      <c r="AN62" s="19"/>
      <c r="AO62" s="19"/>
    </row>
    <row r="63" spans="2:41" ht="25.5" customHeight="1" x14ac:dyDescent="0.4">
      <c r="T63" s="19"/>
      <c r="U63" s="19"/>
      <c r="V63" s="19"/>
      <c r="W63" s="19"/>
      <c r="X63" s="77" t="s">
        <v>21</v>
      </c>
      <c r="Y63" s="78"/>
      <c r="Z63" s="78"/>
      <c r="AA63" s="78"/>
      <c r="AB63" s="78"/>
      <c r="AC63" s="77">
        <f>AH14+AH23+AH32+AH41+AH50+AH59</f>
        <v>0</v>
      </c>
      <c r="AD63" s="77"/>
      <c r="AE63" s="77"/>
      <c r="AF63" s="77"/>
      <c r="AG63" s="79" t="s">
        <v>22</v>
      </c>
      <c r="AH63" s="79"/>
      <c r="AI63" s="79"/>
      <c r="AL63" s="10"/>
      <c r="AN63" s="19"/>
      <c r="AO63" s="19"/>
    </row>
    <row r="64" spans="2:41" ht="25.5" customHeight="1" x14ac:dyDescent="0.4">
      <c r="T64" s="19"/>
      <c r="U64" s="19"/>
      <c r="V64" s="19"/>
      <c r="W64" s="19"/>
      <c r="X64" s="66" t="s">
        <v>23</v>
      </c>
      <c r="Y64" s="66"/>
      <c r="Z64" s="66"/>
      <c r="AA64" s="66"/>
      <c r="AB64" s="66"/>
      <c r="AC64" s="67"/>
      <c r="AD64" s="67"/>
      <c r="AE64" s="67"/>
      <c r="AF64" s="67"/>
      <c r="AG64" s="66" t="s">
        <v>22</v>
      </c>
      <c r="AH64" s="66"/>
      <c r="AI64" s="66"/>
      <c r="AL64" s="10"/>
      <c r="AN64" s="19"/>
      <c r="AO64" s="19"/>
    </row>
    <row r="65" spans="2:41" ht="25.5" customHeight="1" x14ac:dyDescent="0.4">
      <c r="T65" s="19"/>
      <c r="U65" s="19"/>
      <c r="V65" s="19"/>
      <c r="W65" s="19"/>
      <c r="X65" s="68" t="s">
        <v>24</v>
      </c>
      <c r="Y65" s="66"/>
      <c r="Z65" s="66"/>
      <c r="AA65" s="66"/>
      <c r="AB65" s="66"/>
      <c r="AC65" s="69" t="e">
        <f>ROUNDDOWN((AC63/AC64)*100,2)</f>
        <v>#DIV/0!</v>
      </c>
      <c r="AD65" s="69"/>
      <c r="AE65" s="69"/>
      <c r="AF65" s="69"/>
      <c r="AG65" s="70" t="s">
        <v>25</v>
      </c>
      <c r="AH65" s="70"/>
      <c r="AI65" s="70"/>
      <c r="AL65" s="10"/>
      <c r="AN65" s="19"/>
      <c r="AO65" s="19"/>
    </row>
    <row r="66" spans="2:41" ht="25.5" customHeight="1" x14ac:dyDescent="0.4">
      <c r="T66" s="19"/>
      <c r="U66" s="19"/>
      <c r="V66" s="19"/>
      <c r="W66" s="19"/>
      <c r="X66" s="20" t="s">
        <v>26</v>
      </c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L66" s="10"/>
      <c r="AN66" s="19"/>
      <c r="AO66" s="19" t="s">
        <v>27</v>
      </c>
    </row>
    <row r="67" spans="2:41" x14ac:dyDescent="0.4"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L67" s="10"/>
      <c r="AN67" t="s">
        <v>30</v>
      </c>
      <c r="AO67" s="19" t="s">
        <v>31</v>
      </c>
    </row>
    <row r="68" spans="2:41" ht="25.5" customHeight="1" x14ac:dyDescent="0.4">
      <c r="T68" s="19"/>
      <c r="U68" s="19"/>
      <c r="V68" s="19"/>
      <c r="W68" s="19"/>
      <c r="X68" s="20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L68" s="10"/>
      <c r="AN68" s="19"/>
      <c r="AO68" s="19"/>
    </row>
    <row r="69" spans="2:41" ht="25.5" customHeight="1" x14ac:dyDescent="0.4">
      <c r="B69" s="36" t="s">
        <v>43</v>
      </c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3"/>
      <c r="U69" s="33"/>
      <c r="V69" s="33"/>
      <c r="W69" s="33"/>
      <c r="X69" s="35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L69" s="10"/>
      <c r="AN69" s="19"/>
      <c r="AO69" s="19"/>
    </row>
    <row r="70" spans="2:41" ht="25.5" customHeight="1" x14ac:dyDescent="0.4">
      <c r="B70" s="26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7"/>
      <c r="U70" s="27"/>
      <c r="V70" s="27"/>
      <c r="W70" s="27"/>
      <c r="X70" s="28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9"/>
      <c r="AL70" s="10"/>
      <c r="AN70" s="19"/>
      <c r="AO70" s="19"/>
    </row>
    <row r="71" spans="2:41" ht="25.5" customHeight="1" x14ac:dyDescent="0.4">
      <c r="B71" s="26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7"/>
      <c r="U71" s="27"/>
      <c r="V71" s="27"/>
      <c r="W71" s="27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30"/>
      <c r="AL71" s="10"/>
      <c r="AN71" t="s">
        <v>28</v>
      </c>
      <c r="AO71" s="19" t="s">
        <v>29</v>
      </c>
    </row>
    <row r="72" spans="2:41" x14ac:dyDescent="0.4">
      <c r="B72" s="31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4"/>
      <c r="AL72" s="10"/>
      <c r="AN72" t="s">
        <v>30</v>
      </c>
      <c r="AO72" s="19" t="s">
        <v>31</v>
      </c>
    </row>
    <row r="73" spans="2:41" x14ac:dyDescent="0.4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L73" s="10"/>
      <c r="AO73" s="19"/>
    </row>
    <row r="74" spans="2:41" x14ac:dyDescent="0.4">
      <c r="C74">
        <f>WEEKDAY(C17)</f>
        <v>1</v>
      </c>
      <c r="D74">
        <f t="shared" ref="D74:AG74" si="12">WEEKDAY(D17)</f>
        <v>2</v>
      </c>
      <c r="E74">
        <f t="shared" si="12"/>
        <v>3</v>
      </c>
      <c r="F74">
        <f t="shared" si="12"/>
        <v>4</v>
      </c>
      <c r="G74">
        <f t="shared" si="12"/>
        <v>5</v>
      </c>
      <c r="H74">
        <f t="shared" si="12"/>
        <v>6</v>
      </c>
      <c r="I74">
        <f t="shared" si="12"/>
        <v>7</v>
      </c>
      <c r="J74">
        <f t="shared" si="12"/>
        <v>1</v>
      </c>
      <c r="K74">
        <f t="shared" si="12"/>
        <v>2</v>
      </c>
      <c r="L74">
        <f t="shared" si="12"/>
        <v>3</v>
      </c>
      <c r="M74">
        <f t="shared" si="12"/>
        <v>4</v>
      </c>
      <c r="N74">
        <f t="shared" si="12"/>
        <v>5</v>
      </c>
      <c r="O74">
        <f t="shared" si="12"/>
        <v>6</v>
      </c>
      <c r="P74">
        <f t="shared" si="12"/>
        <v>7</v>
      </c>
      <c r="Q74">
        <f t="shared" si="12"/>
        <v>1</v>
      </c>
      <c r="R74">
        <f t="shared" si="12"/>
        <v>2</v>
      </c>
      <c r="S74">
        <f t="shared" si="12"/>
        <v>3</v>
      </c>
      <c r="T74">
        <f t="shared" si="12"/>
        <v>4</v>
      </c>
      <c r="U74">
        <f t="shared" si="12"/>
        <v>5</v>
      </c>
      <c r="V74">
        <f t="shared" si="12"/>
        <v>6</v>
      </c>
      <c r="W74">
        <f t="shared" si="12"/>
        <v>7</v>
      </c>
      <c r="X74">
        <f t="shared" si="12"/>
        <v>1</v>
      </c>
      <c r="Y74">
        <f t="shared" si="12"/>
        <v>2</v>
      </c>
      <c r="Z74">
        <f t="shared" si="12"/>
        <v>3</v>
      </c>
      <c r="AA74">
        <f t="shared" si="12"/>
        <v>4</v>
      </c>
      <c r="AB74">
        <f t="shared" si="12"/>
        <v>5</v>
      </c>
      <c r="AC74">
        <f t="shared" si="12"/>
        <v>6</v>
      </c>
      <c r="AD74">
        <f t="shared" si="12"/>
        <v>7</v>
      </c>
      <c r="AE74">
        <f t="shared" si="12"/>
        <v>1</v>
      </c>
      <c r="AF74">
        <f t="shared" si="12"/>
        <v>2</v>
      </c>
      <c r="AG74">
        <f t="shared" si="12"/>
        <v>3</v>
      </c>
      <c r="AH74">
        <f>COUNTIF(C74:AG74,7)+COUNTIF(C74:AG74,1)</f>
        <v>9</v>
      </c>
    </row>
    <row r="75" spans="2:41" x14ac:dyDescent="0.4">
      <c r="P75" s="23"/>
      <c r="Q75" s="23"/>
      <c r="R75" s="23"/>
      <c r="S75" s="23"/>
      <c r="T75" s="23"/>
      <c r="U75" s="23"/>
      <c r="V75" s="23"/>
      <c r="W75" s="23"/>
      <c r="X75" s="23"/>
    </row>
  </sheetData>
  <mergeCells count="250">
    <mergeCell ref="AF1:AI2"/>
    <mergeCell ref="X62:AB62"/>
    <mergeCell ref="AC62:AF62"/>
    <mergeCell ref="AG62:AI62"/>
    <mergeCell ref="X64:AB64"/>
    <mergeCell ref="AC64:AF64"/>
    <mergeCell ref="AG64:AI64"/>
    <mergeCell ref="X65:AB65"/>
    <mergeCell ref="AC65:AF65"/>
    <mergeCell ref="AG65:AI65"/>
    <mergeCell ref="AF56:AF58"/>
    <mergeCell ref="AG56:AG58"/>
    <mergeCell ref="X61:AB61"/>
    <mergeCell ref="AC61:AF61"/>
    <mergeCell ref="AG61:AI61"/>
    <mergeCell ref="X63:AB63"/>
    <mergeCell ref="AC63:AF63"/>
    <mergeCell ref="AG63:AI63"/>
    <mergeCell ref="Z56:Z58"/>
    <mergeCell ref="AA56:AA58"/>
    <mergeCell ref="AB56:AB58"/>
    <mergeCell ref="AC56:AC58"/>
    <mergeCell ref="AD56:AD58"/>
    <mergeCell ref="AE56:AE58"/>
    <mergeCell ref="T56:T58"/>
    <mergeCell ref="U56:U58"/>
    <mergeCell ref="V56:V58"/>
    <mergeCell ref="W56:W58"/>
    <mergeCell ref="X56:X58"/>
    <mergeCell ref="Y56:Y58"/>
    <mergeCell ref="N56:N58"/>
    <mergeCell ref="O56:O58"/>
    <mergeCell ref="P56:P58"/>
    <mergeCell ref="Q56:Q58"/>
    <mergeCell ref="R56:R58"/>
    <mergeCell ref="S56:S58"/>
    <mergeCell ref="H56:H58"/>
    <mergeCell ref="I56:I58"/>
    <mergeCell ref="J56:J58"/>
    <mergeCell ref="K56:K58"/>
    <mergeCell ref="L56:L58"/>
    <mergeCell ref="M56:M58"/>
    <mergeCell ref="B56:B58"/>
    <mergeCell ref="C56:C58"/>
    <mergeCell ref="D56:D58"/>
    <mergeCell ref="E56:E58"/>
    <mergeCell ref="F56:F58"/>
    <mergeCell ref="G56:G58"/>
    <mergeCell ref="AH52:AH58"/>
    <mergeCell ref="AI52:AI58"/>
    <mergeCell ref="AJ52:AJ58"/>
    <mergeCell ref="AK52:AK58"/>
    <mergeCell ref="AL52:AL58"/>
    <mergeCell ref="AM52:AM58"/>
    <mergeCell ref="AC47:AC49"/>
    <mergeCell ref="AD47:AD49"/>
    <mergeCell ref="AE47:AE49"/>
    <mergeCell ref="AF47:AF49"/>
    <mergeCell ref="AG47:AG49"/>
    <mergeCell ref="C52:AG52"/>
    <mergeCell ref="W47:W49"/>
    <mergeCell ref="X47:X49"/>
    <mergeCell ref="Y47:Y49"/>
    <mergeCell ref="Z47:Z49"/>
    <mergeCell ref="AA47:AA49"/>
    <mergeCell ref="AB47:AB49"/>
    <mergeCell ref="Q47:Q49"/>
    <mergeCell ref="R47:R49"/>
    <mergeCell ref="S47:S49"/>
    <mergeCell ref="T47:T49"/>
    <mergeCell ref="U47:U49"/>
    <mergeCell ref="V47:V49"/>
    <mergeCell ref="K47:K49"/>
    <mergeCell ref="L47:L49"/>
    <mergeCell ref="M47:M49"/>
    <mergeCell ref="N47:N49"/>
    <mergeCell ref="O47:O49"/>
    <mergeCell ref="P47:P49"/>
    <mergeCell ref="AI43:AI49"/>
    <mergeCell ref="AJ43:AJ49"/>
    <mergeCell ref="AK43:AK49"/>
    <mergeCell ref="AL43:AL49"/>
    <mergeCell ref="AM43:AM49"/>
    <mergeCell ref="B47:B49"/>
    <mergeCell ref="C47:C49"/>
    <mergeCell ref="D47:D49"/>
    <mergeCell ref="E47:E49"/>
    <mergeCell ref="F47:F49"/>
    <mergeCell ref="AD38:AD40"/>
    <mergeCell ref="AE38:AE40"/>
    <mergeCell ref="AF38:AF40"/>
    <mergeCell ref="AG38:AG40"/>
    <mergeCell ref="C43:AG43"/>
    <mergeCell ref="AH43:AH49"/>
    <mergeCell ref="G47:G49"/>
    <mergeCell ref="H47:H49"/>
    <mergeCell ref="I47:I49"/>
    <mergeCell ref="J47:J49"/>
    <mergeCell ref="X38:X40"/>
    <mergeCell ref="Y38:Y40"/>
    <mergeCell ref="Z38:Z40"/>
    <mergeCell ref="AA38:AA40"/>
    <mergeCell ref="AB38:AB40"/>
    <mergeCell ref="AC38:AC40"/>
    <mergeCell ref="R38:R40"/>
    <mergeCell ref="AJ34:AJ40"/>
    <mergeCell ref="AK34:AK40"/>
    <mergeCell ref="AL34:AL40"/>
    <mergeCell ref="AM34:AM40"/>
    <mergeCell ref="B38:B40"/>
    <mergeCell ref="C38:C40"/>
    <mergeCell ref="D38:D40"/>
    <mergeCell ref="E38:E40"/>
    <mergeCell ref="F38:F40"/>
    <mergeCell ref="G38:G40"/>
    <mergeCell ref="S38:S40"/>
    <mergeCell ref="T38:T40"/>
    <mergeCell ref="U38:U40"/>
    <mergeCell ref="V38:V40"/>
    <mergeCell ref="W38:W40"/>
    <mergeCell ref="L38:L40"/>
    <mergeCell ref="M38:M40"/>
    <mergeCell ref="N38:N40"/>
    <mergeCell ref="O38:O40"/>
    <mergeCell ref="P38:P40"/>
    <mergeCell ref="Q38:Q40"/>
    <mergeCell ref="C34:AG34"/>
    <mergeCell ref="AH34:AH40"/>
    <mergeCell ref="AI34:AI40"/>
    <mergeCell ref="H38:H40"/>
    <mergeCell ref="I38:I40"/>
    <mergeCell ref="J38:J40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Q29:Q31"/>
    <mergeCell ref="R29:R31"/>
    <mergeCell ref="AK25:AK31"/>
    <mergeCell ref="AL25:AL31"/>
    <mergeCell ref="AM25:AM31"/>
    <mergeCell ref="B29:B31"/>
    <mergeCell ref="C29:C31"/>
    <mergeCell ref="D29:D31"/>
    <mergeCell ref="E29:E31"/>
    <mergeCell ref="F29:F31"/>
    <mergeCell ref="G29:G31"/>
    <mergeCell ref="H29:H31"/>
    <mergeCell ref="AE29:AE31"/>
    <mergeCell ref="AF29:AF31"/>
    <mergeCell ref="AG29:AG31"/>
    <mergeCell ref="C25:AG25"/>
    <mergeCell ref="AH25:AH31"/>
    <mergeCell ref="AI25:AI31"/>
    <mergeCell ref="AJ25:AJ31"/>
    <mergeCell ref="I29:I31"/>
    <mergeCell ref="J29:J31"/>
    <mergeCell ref="K29:K31"/>
    <mergeCell ref="L29:L31"/>
    <mergeCell ref="Z20:Z22"/>
    <mergeCell ref="AA20:AA22"/>
    <mergeCell ref="AB20:AB22"/>
    <mergeCell ref="AC20:AC22"/>
    <mergeCell ref="AD20:AD22"/>
    <mergeCell ref="AE20:AE22"/>
    <mergeCell ref="T20:T22"/>
    <mergeCell ref="U20:U22"/>
    <mergeCell ref="V20:V22"/>
    <mergeCell ref="W20:W22"/>
    <mergeCell ref="X20:X22"/>
    <mergeCell ref="Y20:Y22"/>
    <mergeCell ref="N20:N22"/>
    <mergeCell ref="O20:O22"/>
    <mergeCell ref="O29:O31"/>
    <mergeCell ref="P29:P31"/>
    <mergeCell ref="P20:P22"/>
    <mergeCell ref="Q20:Q22"/>
    <mergeCell ref="R20:R22"/>
    <mergeCell ref="S20:S22"/>
    <mergeCell ref="AL16:AL22"/>
    <mergeCell ref="AM16:AM22"/>
    <mergeCell ref="B20:B22"/>
    <mergeCell ref="C20:C22"/>
    <mergeCell ref="D20:D22"/>
    <mergeCell ref="E20:E22"/>
    <mergeCell ref="F20:F22"/>
    <mergeCell ref="G20:G22"/>
    <mergeCell ref="H20:H22"/>
    <mergeCell ref="I20:I22"/>
    <mergeCell ref="AF20:AF22"/>
    <mergeCell ref="AG20:AG22"/>
    <mergeCell ref="AG11:AG13"/>
    <mergeCell ref="C16:AG16"/>
    <mergeCell ref="AH16:AH22"/>
    <mergeCell ref="AI16:AI22"/>
    <mergeCell ref="AJ16:AJ22"/>
    <mergeCell ref="AK16:AK22"/>
    <mergeCell ref="J20:J22"/>
    <mergeCell ref="K20:K22"/>
    <mergeCell ref="L20:L22"/>
    <mergeCell ref="M20:M22"/>
    <mergeCell ref="AA11:AA13"/>
    <mergeCell ref="AB11:AB13"/>
    <mergeCell ref="AC11:AC13"/>
    <mergeCell ref="AD11:AD13"/>
    <mergeCell ref="AE11:AE13"/>
    <mergeCell ref="AF11:AF13"/>
    <mergeCell ref="U11:U13"/>
    <mergeCell ref="V11:V13"/>
    <mergeCell ref="W11:W13"/>
    <mergeCell ref="X11:X13"/>
    <mergeCell ref="Y11:Y13"/>
    <mergeCell ref="Z11:Z13"/>
    <mergeCell ref="O11:O13"/>
    <mergeCell ref="P11:P13"/>
    <mergeCell ref="Q11:Q13"/>
    <mergeCell ref="R11:R13"/>
    <mergeCell ref="S11:S13"/>
    <mergeCell ref="T11:T13"/>
    <mergeCell ref="AM7:AM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C7:AG7"/>
    <mergeCell ref="AH7:AH13"/>
    <mergeCell ref="AI7:AI13"/>
    <mergeCell ref="AJ7:AJ13"/>
    <mergeCell ref="AK7:AK13"/>
    <mergeCell ref="AL7:AL13"/>
    <mergeCell ref="K11:K13"/>
    <mergeCell ref="L11:L13"/>
    <mergeCell ref="M11:M13"/>
    <mergeCell ref="N11:N13"/>
  </mergeCells>
  <phoneticPr fontId="2"/>
  <conditionalFormatting sqref="C10:AG13">
    <cfRule type="expression" dxfId="23" priority="11">
      <formula>C$14="×"</formula>
    </cfRule>
    <cfRule type="expression" dxfId="22" priority="12">
      <formula>C$14="○"</formula>
    </cfRule>
  </conditionalFormatting>
  <conditionalFormatting sqref="C19:AG22">
    <cfRule type="expression" dxfId="21" priority="9">
      <formula>C$23="×"</formula>
    </cfRule>
    <cfRule type="expression" dxfId="20" priority="10">
      <formula>C$23="○"</formula>
    </cfRule>
  </conditionalFormatting>
  <conditionalFormatting sqref="C28:AG31">
    <cfRule type="expression" dxfId="19" priority="7">
      <formula>C$32="×"</formula>
    </cfRule>
    <cfRule type="expression" dxfId="18" priority="8">
      <formula>C$32="○"</formula>
    </cfRule>
  </conditionalFormatting>
  <conditionalFormatting sqref="C37:AG40">
    <cfRule type="expression" dxfId="17" priority="5">
      <formula>C$41="×"</formula>
    </cfRule>
    <cfRule type="expression" dxfId="16" priority="6">
      <formula>C$41="○"</formula>
    </cfRule>
  </conditionalFormatting>
  <conditionalFormatting sqref="C46:AG49">
    <cfRule type="expression" dxfId="15" priority="3">
      <formula>C$50="×"</formula>
    </cfRule>
    <cfRule type="expression" dxfId="14" priority="4">
      <formula>C$50="○"</formula>
    </cfRule>
  </conditionalFormatting>
  <conditionalFormatting sqref="C55:AG58">
    <cfRule type="expression" dxfId="13" priority="1">
      <formula>C$59="×"</formula>
    </cfRule>
    <cfRule type="expression" dxfId="12" priority="2">
      <formula>C$59="○"</formula>
    </cfRule>
  </conditionalFormatting>
  <dataValidations disablePrompts="1" count="1">
    <dataValidation type="list" allowBlank="1" showInputMessage="1" showErrorMessage="1" sqref="AC62:AF62">
      <formula1>"〇,×"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&amp;R&amp;20（別紙２）
月単位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75"/>
  <sheetViews>
    <sheetView showGridLines="0" view="pageBreakPreview" topLeftCell="E52" zoomScale="85" zoomScaleNormal="85" zoomScaleSheetLayoutView="85" zoomScalePageLayoutView="70" workbookViewId="0">
      <selection activeCell="R56" sqref="R56:R58"/>
    </sheetView>
  </sheetViews>
  <sheetFormatPr defaultRowHeight="18.75" x14ac:dyDescent="0.4"/>
  <cols>
    <col min="2" max="35" width="4.875" customWidth="1"/>
    <col min="36" max="39" width="5.125" customWidth="1"/>
    <col min="40" max="41" width="18.125" customWidth="1"/>
  </cols>
  <sheetData>
    <row r="1" spans="1:43" ht="24" x14ac:dyDescent="0.4">
      <c r="A1" s="1"/>
      <c r="AG1" s="2"/>
      <c r="AH1" s="2"/>
      <c r="AI1" s="2"/>
    </row>
    <row r="2" spans="1:43" ht="25.5" x14ac:dyDescent="0.4">
      <c r="B2" s="3" t="s">
        <v>39</v>
      </c>
      <c r="AD2" s="4" t="s">
        <v>0</v>
      </c>
      <c r="AE2" s="4"/>
    </row>
    <row r="3" spans="1:43" x14ac:dyDescent="0.4">
      <c r="AD3" s="5" t="s">
        <v>1</v>
      </c>
      <c r="AE3" s="5" t="s">
        <v>2</v>
      </c>
      <c r="AP3" s="6"/>
      <c r="AQ3" s="6"/>
    </row>
    <row r="4" spans="1:43" ht="24" x14ac:dyDescent="0.4">
      <c r="B4" s="7" t="s">
        <v>3</v>
      </c>
      <c r="D4" s="8" t="s">
        <v>4</v>
      </c>
      <c r="AD4" s="37">
        <v>2024</v>
      </c>
      <c r="AE4" s="9">
        <v>10</v>
      </c>
    </row>
    <row r="5" spans="1:43" ht="24" x14ac:dyDescent="0.4">
      <c r="B5" s="7" t="s">
        <v>5</v>
      </c>
      <c r="D5" s="8" t="s">
        <v>6</v>
      </c>
      <c r="AL5" t="s">
        <v>7</v>
      </c>
    </row>
    <row r="6" spans="1:43" ht="21.75" customHeight="1" x14ac:dyDescent="0.4">
      <c r="AL6" t="s">
        <v>8</v>
      </c>
    </row>
    <row r="7" spans="1:43" ht="18.75" customHeight="1" x14ac:dyDescent="0.4">
      <c r="B7" s="9" t="s">
        <v>2</v>
      </c>
      <c r="C7" s="46">
        <f>DATE($AD$4,$AE$4,1)</f>
        <v>45566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8"/>
      <c r="AH7" s="41" t="s">
        <v>9</v>
      </c>
      <c r="AI7" s="41" t="s">
        <v>10</v>
      </c>
      <c r="AJ7" s="40" t="s">
        <v>11</v>
      </c>
      <c r="AK7" s="40" t="s">
        <v>12</v>
      </c>
      <c r="AL7" s="40" t="s">
        <v>13</v>
      </c>
      <c r="AM7" s="40" t="s">
        <v>14</v>
      </c>
      <c r="AN7" s="6"/>
      <c r="AO7" s="10"/>
    </row>
    <row r="8" spans="1:43" x14ac:dyDescent="0.4">
      <c r="B8" s="9" t="s">
        <v>15</v>
      </c>
      <c r="C8" s="11">
        <f>DATE($AD$4,$AE$4,1)</f>
        <v>45566</v>
      </c>
      <c r="D8" s="11">
        <f>DATE($AD$4,$AE$4,2)</f>
        <v>45567</v>
      </c>
      <c r="E8" s="11">
        <f>DATE($AD$4,$AE$4,3)</f>
        <v>45568</v>
      </c>
      <c r="F8" s="11">
        <f>DATE($AD$4,$AE$4,4)</f>
        <v>45569</v>
      </c>
      <c r="G8" s="11">
        <f>DATE($AD$4,$AE$4,5)</f>
        <v>45570</v>
      </c>
      <c r="H8" s="11">
        <f>DATE($AD$4,$AE$4,6)</f>
        <v>45571</v>
      </c>
      <c r="I8" s="11">
        <f>DATE($AD$4,$AE$4,7)</f>
        <v>45572</v>
      </c>
      <c r="J8" s="11">
        <f>DATE($AD$4,$AE$4,8)</f>
        <v>45573</v>
      </c>
      <c r="K8" s="11">
        <f>DATE($AD$4,$AE$4,9)</f>
        <v>45574</v>
      </c>
      <c r="L8" s="11">
        <f>DATE($AD$4,$AE$4,10)</f>
        <v>45575</v>
      </c>
      <c r="M8" s="11">
        <f>DATE($AD$4,$AE$4,11)</f>
        <v>45576</v>
      </c>
      <c r="N8" s="11">
        <f>DATE($AD$4,$AE$4,12)</f>
        <v>45577</v>
      </c>
      <c r="O8" s="11">
        <f>DATE($AD$4,$AE$4,13)</f>
        <v>45578</v>
      </c>
      <c r="P8" s="11">
        <f>DATE($AD$4,$AE$4,14)</f>
        <v>45579</v>
      </c>
      <c r="Q8" s="11">
        <f>DATE($AD$4,$AE$4,15)</f>
        <v>45580</v>
      </c>
      <c r="R8" s="11">
        <f>DATE($AD$4,$AE$4,16)</f>
        <v>45581</v>
      </c>
      <c r="S8" s="11">
        <f>DATE($AD$4,$AE$4,17)</f>
        <v>45582</v>
      </c>
      <c r="T8" s="11">
        <f>DATE($AD$4,$AE$4,18)</f>
        <v>45583</v>
      </c>
      <c r="U8" s="11">
        <f>DATE($AD$4,$AE$4,19)</f>
        <v>45584</v>
      </c>
      <c r="V8" s="11">
        <f>DATE($AD$4,$AE$4,20)</f>
        <v>45585</v>
      </c>
      <c r="W8" s="11">
        <f>DATE($AD$4,$AE$4,21)</f>
        <v>45586</v>
      </c>
      <c r="X8" s="11">
        <f>DATE($AD$4,$AE$4,22)</f>
        <v>45587</v>
      </c>
      <c r="Y8" s="11">
        <f>DATE($AD$4,$AE$4,23)</f>
        <v>45588</v>
      </c>
      <c r="Z8" s="11">
        <f>DATE($AD$4,$AE$4,24)</f>
        <v>45589</v>
      </c>
      <c r="AA8" s="11">
        <f>DATE($AD$4,$AE$4,25)</f>
        <v>45590</v>
      </c>
      <c r="AB8" s="11">
        <f>DATE($AD$4,$AE$4,26)</f>
        <v>45591</v>
      </c>
      <c r="AC8" s="11">
        <f>DATE($AD$4,$AE$4,27)</f>
        <v>45592</v>
      </c>
      <c r="AD8" s="11">
        <f>DATE($AD$4,$AE$4,28)</f>
        <v>45593</v>
      </c>
      <c r="AE8" s="11">
        <f>DATE($AD$4,$AE$4,29)</f>
        <v>45594</v>
      </c>
      <c r="AF8" s="11">
        <f>DATE($AD$4,$AE$4,30)</f>
        <v>45595</v>
      </c>
      <c r="AG8" s="11">
        <f>DATE($AD$4,$AE$4,31)</f>
        <v>45596</v>
      </c>
      <c r="AH8" s="42"/>
      <c r="AI8" s="41"/>
      <c r="AJ8" s="40"/>
      <c r="AK8" s="40"/>
      <c r="AL8" s="40"/>
      <c r="AM8" s="40"/>
    </row>
    <row r="9" spans="1:43" hidden="1" x14ac:dyDescent="0.4">
      <c r="B9" s="13"/>
      <c r="C9" s="14">
        <f>WEEKDAY(C8)</f>
        <v>3</v>
      </c>
      <c r="D9" s="14">
        <f t="shared" ref="D9:AG9" si="0">WEEKDAY(D8)</f>
        <v>4</v>
      </c>
      <c r="E9" s="14">
        <f t="shared" si="0"/>
        <v>5</v>
      </c>
      <c r="F9" s="14">
        <f t="shared" si="0"/>
        <v>6</v>
      </c>
      <c r="G9" s="14">
        <f t="shared" si="0"/>
        <v>7</v>
      </c>
      <c r="H9" s="14">
        <f t="shared" si="0"/>
        <v>1</v>
      </c>
      <c r="I9" s="14">
        <f t="shared" si="0"/>
        <v>2</v>
      </c>
      <c r="J9" s="14">
        <f t="shared" si="0"/>
        <v>3</v>
      </c>
      <c r="K9" s="14">
        <f t="shared" si="0"/>
        <v>4</v>
      </c>
      <c r="L9" s="14">
        <f t="shared" si="0"/>
        <v>5</v>
      </c>
      <c r="M9" s="14">
        <f t="shared" si="0"/>
        <v>6</v>
      </c>
      <c r="N9" s="14">
        <f t="shared" si="0"/>
        <v>7</v>
      </c>
      <c r="O9" s="14">
        <f t="shared" si="0"/>
        <v>1</v>
      </c>
      <c r="P9" s="14">
        <f t="shared" si="0"/>
        <v>2</v>
      </c>
      <c r="Q9" s="14">
        <f t="shared" si="0"/>
        <v>3</v>
      </c>
      <c r="R9" s="14">
        <f t="shared" si="0"/>
        <v>4</v>
      </c>
      <c r="S9" s="14">
        <f t="shared" si="0"/>
        <v>5</v>
      </c>
      <c r="T9" s="14">
        <f t="shared" si="0"/>
        <v>6</v>
      </c>
      <c r="U9" s="14">
        <f t="shared" si="0"/>
        <v>7</v>
      </c>
      <c r="V9" s="14">
        <f t="shared" si="0"/>
        <v>1</v>
      </c>
      <c r="W9" s="14">
        <f t="shared" si="0"/>
        <v>2</v>
      </c>
      <c r="X9" s="14">
        <f t="shared" si="0"/>
        <v>3</v>
      </c>
      <c r="Y9" s="14">
        <f t="shared" si="0"/>
        <v>4</v>
      </c>
      <c r="Z9" s="14">
        <f t="shared" si="0"/>
        <v>5</v>
      </c>
      <c r="AA9" s="14">
        <f t="shared" si="0"/>
        <v>6</v>
      </c>
      <c r="AB9" s="14">
        <f t="shared" si="0"/>
        <v>7</v>
      </c>
      <c r="AC9" s="14">
        <f t="shared" si="0"/>
        <v>1</v>
      </c>
      <c r="AD9" s="14">
        <f t="shared" si="0"/>
        <v>2</v>
      </c>
      <c r="AE9" s="14">
        <f t="shared" si="0"/>
        <v>3</v>
      </c>
      <c r="AF9" s="14">
        <f t="shared" si="0"/>
        <v>4</v>
      </c>
      <c r="AG9" s="14">
        <f t="shared" si="0"/>
        <v>5</v>
      </c>
      <c r="AH9" s="42"/>
      <c r="AI9" s="41"/>
      <c r="AJ9" s="40"/>
      <c r="AK9" s="40"/>
      <c r="AL9" s="40"/>
      <c r="AM9" s="40"/>
      <c r="AN9" s="15"/>
    </row>
    <row r="10" spans="1:43" x14ac:dyDescent="0.4">
      <c r="B10" s="13" t="s">
        <v>16</v>
      </c>
      <c r="C10" s="16">
        <f t="shared" ref="C10:AG10" si="1">C8</f>
        <v>45566</v>
      </c>
      <c r="D10" s="16">
        <f t="shared" si="1"/>
        <v>45567</v>
      </c>
      <c r="E10" s="16">
        <f t="shared" si="1"/>
        <v>45568</v>
      </c>
      <c r="F10" s="16">
        <f t="shared" si="1"/>
        <v>45569</v>
      </c>
      <c r="G10" s="16">
        <f t="shared" si="1"/>
        <v>45570</v>
      </c>
      <c r="H10" s="16">
        <f t="shared" si="1"/>
        <v>45571</v>
      </c>
      <c r="I10" s="16">
        <f t="shared" si="1"/>
        <v>45572</v>
      </c>
      <c r="J10" s="16">
        <f t="shared" si="1"/>
        <v>45573</v>
      </c>
      <c r="K10" s="16">
        <f t="shared" si="1"/>
        <v>45574</v>
      </c>
      <c r="L10" s="16">
        <f t="shared" si="1"/>
        <v>45575</v>
      </c>
      <c r="M10" s="16">
        <f t="shared" si="1"/>
        <v>45576</v>
      </c>
      <c r="N10" s="16">
        <f t="shared" si="1"/>
        <v>45577</v>
      </c>
      <c r="O10" s="16">
        <f t="shared" si="1"/>
        <v>45578</v>
      </c>
      <c r="P10" s="16">
        <f t="shared" si="1"/>
        <v>45579</v>
      </c>
      <c r="Q10" s="16">
        <f t="shared" si="1"/>
        <v>45580</v>
      </c>
      <c r="R10" s="16">
        <f t="shared" si="1"/>
        <v>45581</v>
      </c>
      <c r="S10" s="16">
        <f t="shared" si="1"/>
        <v>45582</v>
      </c>
      <c r="T10" s="16">
        <f t="shared" si="1"/>
        <v>45583</v>
      </c>
      <c r="U10" s="16">
        <f t="shared" si="1"/>
        <v>45584</v>
      </c>
      <c r="V10" s="16">
        <f t="shared" si="1"/>
        <v>45585</v>
      </c>
      <c r="W10" s="16">
        <f t="shared" si="1"/>
        <v>45586</v>
      </c>
      <c r="X10" s="16">
        <f>X8</f>
        <v>45587</v>
      </c>
      <c r="Y10" s="16">
        <f t="shared" si="1"/>
        <v>45588</v>
      </c>
      <c r="Z10" s="16">
        <f t="shared" si="1"/>
        <v>45589</v>
      </c>
      <c r="AA10" s="16">
        <f t="shared" si="1"/>
        <v>45590</v>
      </c>
      <c r="AB10" s="16">
        <f t="shared" si="1"/>
        <v>45591</v>
      </c>
      <c r="AC10" s="16">
        <f t="shared" si="1"/>
        <v>45592</v>
      </c>
      <c r="AD10" s="16">
        <f t="shared" si="1"/>
        <v>45593</v>
      </c>
      <c r="AE10" s="16">
        <f t="shared" si="1"/>
        <v>45594</v>
      </c>
      <c r="AF10" s="16">
        <f t="shared" si="1"/>
        <v>45595</v>
      </c>
      <c r="AG10" s="16">
        <f t="shared" si="1"/>
        <v>45596</v>
      </c>
      <c r="AH10" s="42"/>
      <c r="AI10" s="41"/>
      <c r="AJ10" s="40"/>
      <c r="AK10" s="40"/>
      <c r="AL10" s="40"/>
      <c r="AM10" s="40"/>
    </row>
    <row r="11" spans="1:43" ht="27" customHeight="1" x14ac:dyDescent="0.4">
      <c r="B11" s="41" t="s">
        <v>17</v>
      </c>
      <c r="C11" s="80" t="s">
        <v>32</v>
      </c>
      <c r="D11" s="43"/>
      <c r="E11" s="43"/>
      <c r="F11" s="43"/>
      <c r="G11" s="43"/>
      <c r="H11" s="38"/>
      <c r="I11" s="82" t="s">
        <v>33</v>
      </c>
      <c r="J11" s="45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51"/>
      <c r="Y11" s="38"/>
      <c r="Z11" s="38"/>
      <c r="AA11" s="38"/>
      <c r="AB11" s="38"/>
      <c r="AC11" s="38"/>
      <c r="AD11" s="38"/>
      <c r="AE11" s="38"/>
      <c r="AF11" s="38"/>
      <c r="AG11" s="49"/>
      <c r="AH11" s="42"/>
      <c r="AI11" s="41"/>
      <c r="AJ11" s="40"/>
      <c r="AK11" s="40"/>
      <c r="AL11" s="40"/>
      <c r="AM11" s="40"/>
    </row>
    <row r="12" spans="1:43" ht="27" customHeight="1" x14ac:dyDescent="0.4">
      <c r="B12" s="42"/>
      <c r="C12" s="81"/>
      <c r="D12" s="44"/>
      <c r="E12" s="44"/>
      <c r="F12" s="44"/>
      <c r="G12" s="44"/>
      <c r="H12" s="39"/>
      <c r="I12" s="83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52"/>
      <c r="Y12" s="39"/>
      <c r="Z12" s="39"/>
      <c r="AA12" s="39"/>
      <c r="AB12" s="39"/>
      <c r="AC12" s="39"/>
      <c r="AD12" s="39"/>
      <c r="AE12" s="39"/>
      <c r="AF12" s="39"/>
      <c r="AG12" s="49"/>
      <c r="AH12" s="42"/>
      <c r="AI12" s="41"/>
      <c r="AJ12" s="40"/>
      <c r="AK12" s="40"/>
      <c r="AL12" s="40"/>
      <c r="AM12" s="40"/>
    </row>
    <row r="13" spans="1:43" ht="27" customHeight="1" x14ac:dyDescent="0.4">
      <c r="B13" s="42"/>
      <c r="C13" s="81"/>
      <c r="D13" s="44"/>
      <c r="E13" s="44"/>
      <c r="F13" s="44"/>
      <c r="G13" s="44"/>
      <c r="H13" s="39"/>
      <c r="I13" s="83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52"/>
      <c r="Y13" s="39"/>
      <c r="Z13" s="39"/>
      <c r="AA13" s="39"/>
      <c r="AB13" s="39"/>
      <c r="AC13" s="39"/>
      <c r="AD13" s="39"/>
      <c r="AE13" s="39"/>
      <c r="AF13" s="39"/>
      <c r="AG13" s="49"/>
      <c r="AH13" s="42"/>
      <c r="AI13" s="41"/>
      <c r="AJ13" s="40"/>
      <c r="AK13" s="40"/>
      <c r="AL13" s="40"/>
      <c r="AM13" s="40"/>
    </row>
    <row r="14" spans="1:43" x14ac:dyDescent="0.4">
      <c r="B14" s="13" t="s">
        <v>18</v>
      </c>
      <c r="C14" s="9" t="s">
        <v>34</v>
      </c>
      <c r="D14" s="9" t="s">
        <v>34</v>
      </c>
      <c r="E14" s="9" t="s">
        <v>34</v>
      </c>
      <c r="F14" s="9" t="s">
        <v>34</v>
      </c>
      <c r="G14" s="9" t="s">
        <v>34</v>
      </c>
      <c r="H14" s="9" t="s">
        <v>34</v>
      </c>
      <c r="I14" s="9"/>
      <c r="J14" s="9"/>
      <c r="K14" s="9"/>
      <c r="L14" s="9"/>
      <c r="M14" s="9"/>
      <c r="N14" s="9" t="s">
        <v>35</v>
      </c>
      <c r="O14" s="9" t="s">
        <v>35</v>
      </c>
      <c r="P14" s="9"/>
      <c r="Q14" s="9"/>
      <c r="R14" s="9"/>
      <c r="S14" s="9"/>
      <c r="T14" s="9"/>
      <c r="U14" s="9" t="s">
        <v>35</v>
      </c>
      <c r="V14" s="9" t="s">
        <v>35</v>
      </c>
      <c r="W14" s="9"/>
      <c r="X14" s="9"/>
      <c r="Y14" s="9"/>
      <c r="Z14" s="9"/>
      <c r="AA14" s="9"/>
      <c r="AB14" s="9" t="s">
        <v>35</v>
      </c>
      <c r="AC14" s="9" t="s">
        <v>35</v>
      </c>
      <c r="AD14" s="9"/>
      <c r="AE14" s="9"/>
      <c r="AF14" s="9"/>
      <c r="AG14" s="9"/>
      <c r="AH14" s="9">
        <f>COUNTIF(C14:AG14,"○")</f>
        <v>6</v>
      </c>
      <c r="AI14" s="17">
        <f>AK14-AJ14</f>
        <v>45590</v>
      </c>
      <c r="AJ14" s="9">
        <f>COUNTIF(C14:AG14,"×")</f>
        <v>6</v>
      </c>
      <c r="AK14" s="18">
        <f>MAX(AC8:AG8)</f>
        <v>45596</v>
      </c>
      <c r="AL14" s="9">
        <v>6</v>
      </c>
      <c r="AM14" s="9" t="str">
        <f>IF(AH14&gt;=AL14,"○","×")</f>
        <v>○</v>
      </c>
    </row>
    <row r="15" spans="1:43" ht="27" customHeight="1" x14ac:dyDescent="0.4"/>
    <row r="16" spans="1:43" ht="18.75" customHeight="1" x14ac:dyDescent="0.4">
      <c r="B16" s="9" t="s">
        <v>2</v>
      </c>
      <c r="C16" s="46">
        <f>DATE($AD$4,$AE$4+1,1)</f>
        <v>45597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8"/>
      <c r="AH16" s="41" t="s">
        <v>19</v>
      </c>
      <c r="AI16" s="41" t="s">
        <v>20</v>
      </c>
      <c r="AJ16" s="40" t="s">
        <v>11</v>
      </c>
      <c r="AK16" s="40" t="s">
        <v>12</v>
      </c>
      <c r="AL16" s="40" t="s">
        <v>13</v>
      </c>
      <c r="AM16" s="40" t="s">
        <v>14</v>
      </c>
      <c r="AO16" s="10"/>
    </row>
    <row r="17" spans="2:41" x14ac:dyDescent="0.4">
      <c r="B17" s="9" t="s">
        <v>15</v>
      </c>
      <c r="C17" s="11">
        <f>DATE($AD$4,$AE$4+1,1)</f>
        <v>45597</v>
      </c>
      <c r="D17" s="11">
        <f>DATE($AD$4,$AE$4+1,2)</f>
        <v>45598</v>
      </c>
      <c r="E17" s="11">
        <f>DATE($AD$4,$AE$4+1,3)</f>
        <v>45599</v>
      </c>
      <c r="F17" s="11">
        <f>DATE($AD$4,$AE$4+1,4)</f>
        <v>45600</v>
      </c>
      <c r="G17" s="11">
        <f>DATE($AD$4,$AE$4+1,5)</f>
        <v>45601</v>
      </c>
      <c r="H17" s="11">
        <f>DATE($AD$4,$AE$4+1,6)</f>
        <v>45602</v>
      </c>
      <c r="I17" s="11">
        <f>DATE($AD$4,$AE$4+1,7)</f>
        <v>45603</v>
      </c>
      <c r="J17" s="11">
        <f>DATE($AD$4,$AE$4+1,8)</f>
        <v>45604</v>
      </c>
      <c r="K17" s="11">
        <f>DATE($AD$4,$AE$4+1,9)</f>
        <v>45605</v>
      </c>
      <c r="L17" s="11">
        <f>DATE($AD$4,$AE$4+1,10)</f>
        <v>45606</v>
      </c>
      <c r="M17" s="11">
        <f>DATE($AD$4,$AE$4+1,11)</f>
        <v>45607</v>
      </c>
      <c r="N17" s="11">
        <f>DATE($AD$4,$AE$4+1,12)</f>
        <v>45608</v>
      </c>
      <c r="O17" s="11">
        <f>DATE($AD$4,$AE$4+1,13)</f>
        <v>45609</v>
      </c>
      <c r="P17" s="11">
        <f>DATE($AD$4,$AE$4+1,14)</f>
        <v>45610</v>
      </c>
      <c r="Q17" s="11">
        <f>DATE($AD$4,$AE$4+1,15)</f>
        <v>45611</v>
      </c>
      <c r="R17" s="11">
        <f>DATE($AD$4,$AE$4+1,16)</f>
        <v>45612</v>
      </c>
      <c r="S17" s="11">
        <f>DATE($AD$4,$AE$4+1,17)</f>
        <v>45613</v>
      </c>
      <c r="T17" s="11">
        <f>DATE($AD$4,$AE$4+1,18)</f>
        <v>45614</v>
      </c>
      <c r="U17" s="11">
        <f>DATE($AD$4,$AE$4+1,19)</f>
        <v>45615</v>
      </c>
      <c r="V17" s="11">
        <f>DATE($AD$4,$AE$4+1,20)</f>
        <v>45616</v>
      </c>
      <c r="W17" s="11">
        <f>DATE($AD$4,$AE$4+1,21)</f>
        <v>45617</v>
      </c>
      <c r="X17" s="11">
        <f>DATE($AD$4,$AE$4+1,22)</f>
        <v>45618</v>
      </c>
      <c r="Y17" s="11">
        <f>DATE($AD$4,$AE$4+1,23)</f>
        <v>45619</v>
      </c>
      <c r="Z17" s="11">
        <f>DATE($AD$4,$AE$4+1,24)</f>
        <v>45620</v>
      </c>
      <c r="AA17" s="11">
        <f>DATE($AD$4,$AE$4+1,25)</f>
        <v>45621</v>
      </c>
      <c r="AB17" s="11">
        <f>DATE($AD$4,$AE$4+1,26)</f>
        <v>45622</v>
      </c>
      <c r="AC17" s="11">
        <f>DATE($AD$4,$AE$4+1,27)</f>
        <v>45623</v>
      </c>
      <c r="AD17" s="11">
        <f>DATE($AD$4,$AE$4+1,28)</f>
        <v>45624</v>
      </c>
      <c r="AE17" s="11">
        <f>DATE($AD$4,$AE$4+1,29)</f>
        <v>45625</v>
      </c>
      <c r="AF17" s="11">
        <f>DATE($AD$4,$AE$4+1,30)</f>
        <v>45626</v>
      </c>
      <c r="AG17" s="11"/>
      <c r="AH17" s="42"/>
      <c r="AI17" s="41"/>
      <c r="AJ17" s="40"/>
      <c r="AK17" s="40"/>
      <c r="AL17" s="40"/>
      <c r="AM17" s="40"/>
    </row>
    <row r="18" spans="2:41" hidden="1" x14ac:dyDescent="0.4">
      <c r="B18" s="13"/>
      <c r="C18" s="14">
        <f>WEEKDAY(C17)</f>
        <v>6</v>
      </c>
      <c r="D18" s="14">
        <f t="shared" ref="D18:AF18" si="2">WEEKDAY(D17)</f>
        <v>7</v>
      </c>
      <c r="E18" s="14">
        <f t="shared" si="2"/>
        <v>1</v>
      </c>
      <c r="F18" s="14">
        <f t="shared" si="2"/>
        <v>2</v>
      </c>
      <c r="G18" s="14">
        <f t="shared" si="2"/>
        <v>3</v>
      </c>
      <c r="H18" s="14">
        <f t="shared" si="2"/>
        <v>4</v>
      </c>
      <c r="I18" s="14">
        <f t="shared" si="2"/>
        <v>5</v>
      </c>
      <c r="J18" s="14">
        <f t="shared" si="2"/>
        <v>6</v>
      </c>
      <c r="K18" s="14">
        <f t="shared" si="2"/>
        <v>7</v>
      </c>
      <c r="L18" s="14">
        <f t="shared" si="2"/>
        <v>1</v>
      </c>
      <c r="M18" s="14">
        <f t="shared" si="2"/>
        <v>2</v>
      </c>
      <c r="N18" s="14">
        <f t="shared" si="2"/>
        <v>3</v>
      </c>
      <c r="O18" s="14">
        <f t="shared" si="2"/>
        <v>4</v>
      </c>
      <c r="P18" s="14">
        <f t="shared" si="2"/>
        <v>5</v>
      </c>
      <c r="Q18" s="14">
        <f t="shared" si="2"/>
        <v>6</v>
      </c>
      <c r="R18" s="14">
        <f t="shared" si="2"/>
        <v>7</v>
      </c>
      <c r="S18" s="14">
        <f t="shared" si="2"/>
        <v>1</v>
      </c>
      <c r="T18" s="14">
        <f t="shared" si="2"/>
        <v>2</v>
      </c>
      <c r="U18" s="14">
        <f t="shared" si="2"/>
        <v>3</v>
      </c>
      <c r="V18" s="14">
        <f t="shared" si="2"/>
        <v>4</v>
      </c>
      <c r="W18" s="14">
        <f t="shared" si="2"/>
        <v>5</v>
      </c>
      <c r="X18" s="14">
        <f t="shared" si="2"/>
        <v>6</v>
      </c>
      <c r="Y18" s="14">
        <f t="shared" si="2"/>
        <v>7</v>
      </c>
      <c r="Z18" s="14">
        <f t="shared" si="2"/>
        <v>1</v>
      </c>
      <c r="AA18" s="14">
        <f t="shared" si="2"/>
        <v>2</v>
      </c>
      <c r="AB18" s="14">
        <f t="shared" si="2"/>
        <v>3</v>
      </c>
      <c r="AC18" s="14">
        <f t="shared" si="2"/>
        <v>4</v>
      </c>
      <c r="AD18" s="14">
        <f t="shared" si="2"/>
        <v>5</v>
      </c>
      <c r="AE18" s="14">
        <f t="shared" si="2"/>
        <v>6</v>
      </c>
      <c r="AF18" s="14">
        <f t="shared" si="2"/>
        <v>7</v>
      </c>
      <c r="AG18" s="14"/>
      <c r="AH18" s="42"/>
      <c r="AI18" s="41"/>
      <c r="AJ18" s="40"/>
      <c r="AK18" s="40"/>
      <c r="AL18" s="40"/>
      <c r="AM18" s="40"/>
      <c r="AN18" s="15"/>
    </row>
    <row r="19" spans="2:41" x14ac:dyDescent="0.4">
      <c r="B19" s="13" t="s">
        <v>16</v>
      </c>
      <c r="C19" s="16">
        <f>C17</f>
        <v>45597</v>
      </c>
      <c r="D19" s="16">
        <f t="shared" ref="D19:AF19" si="3">D17</f>
        <v>45598</v>
      </c>
      <c r="E19" s="16">
        <f t="shared" si="3"/>
        <v>45599</v>
      </c>
      <c r="F19" s="16">
        <f t="shared" si="3"/>
        <v>45600</v>
      </c>
      <c r="G19" s="16">
        <f t="shared" si="3"/>
        <v>45601</v>
      </c>
      <c r="H19" s="16">
        <f t="shared" si="3"/>
        <v>45602</v>
      </c>
      <c r="I19" s="16">
        <f t="shared" si="3"/>
        <v>45603</v>
      </c>
      <c r="J19" s="16">
        <f t="shared" si="3"/>
        <v>45604</v>
      </c>
      <c r="K19" s="16">
        <f t="shared" si="3"/>
        <v>45605</v>
      </c>
      <c r="L19" s="16">
        <f t="shared" si="3"/>
        <v>45606</v>
      </c>
      <c r="M19" s="16">
        <f t="shared" si="3"/>
        <v>45607</v>
      </c>
      <c r="N19" s="16">
        <f t="shared" si="3"/>
        <v>45608</v>
      </c>
      <c r="O19" s="16">
        <f t="shared" si="3"/>
        <v>45609</v>
      </c>
      <c r="P19" s="16">
        <f t="shared" si="3"/>
        <v>45610</v>
      </c>
      <c r="Q19" s="16">
        <f t="shared" si="3"/>
        <v>45611</v>
      </c>
      <c r="R19" s="16">
        <f t="shared" si="3"/>
        <v>45612</v>
      </c>
      <c r="S19" s="16">
        <f t="shared" si="3"/>
        <v>45613</v>
      </c>
      <c r="T19" s="16">
        <f t="shared" si="3"/>
        <v>45614</v>
      </c>
      <c r="U19" s="16">
        <f t="shared" si="3"/>
        <v>45615</v>
      </c>
      <c r="V19" s="16">
        <f t="shared" si="3"/>
        <v>45616</v>
      </c>
      <c r="W19" s="16">
        <f t="shared" si="3"/>
        <v>45617</v>
      </c>
      <c r="X19" s="16">
        <f t="shared" si="3"/>
        <v>45618</v>
      </c>
      <c r="Y19" s="16">
        <f t="shared" si="3"/>
        <v>45619</v>
      </c>
      <c r="Z19" s="16">
        <f t="shared" si="3"/>
        <v>45620</v>
      </c>
      <c r="AA19" s="16">
        <f t="shared" si="3"/>
        <v>45621</v>
      </c>
      <c r="AB19" s="16">
        <f t="shared" si="3"/>
        <v>45622</v>
      </c>
      <c r="AC19" s="16">
        <f t="shared" si="3"/>
        <v>45623</v>
      </c>
      <c r="AD19" s="16">
        <f t="shared" si="3"/>
        <v>45624</v>
      </c>
      <c r="AE19" s="16">
        <f t="shared" si="3"/>
        <v>45625</v>
      </c>
      <c r="AF19" s="16">
        <f t="shared" si="3"/>
        <v>45626</v>
      </c>
      <c r="AG19" s="16"/>
      <c r="AH19" s="42"/>
      <c r="AI19" s="41"/>
      <c r="AJ19" s="40"/>
      <c r="AK19" s="40"/>
      <c r="AL19" s="40"/>
      <c r="AM19" s="40"/>
    </row>
    <row r="20" spans="2:41" ht="27" customHeight="1" x14ac:dyDescent="0.4">
      <c r="B20" s="41" t="s">
        <v>17</v>
      </c>
      <c r="C20" s="38"/>
      <c r="D20" s="38"/>
      <c r="E20" s="45"/>
      <c r="F20" s="50"/>
      <c r="G20" s="38"/>
      <c r="H20" s="38"/>
      <c r="I20" s="38"/>
      <c r="J20" s="38"/>
      <c r="K20" s="38"/>
      <c r="L20" s="50"/>
      <c r="M20" s="50"/>
      <c r="N20" s="38"/>
      <c r="O20" s="38"/>
      <c r="P20" s="38"/>
      <c r="Q20" s="38"/>
      <c r="R20" s="38"/>
      <c r="S20" s="50"/>
      <c r="T20" s="50"/>
      <c r="U20" s="38"/>
      <c r="V20" s="38"/>
      <c r="W20" s="38"/>
      <c r="X20" s="38"/>
      <c r="Y20" s="51"/>
      <c r="Z20" s="50"/>
      <c r="AA20" s="50"/>
      <c r="AB20" s="38"/>
      <c r="AC20" s="38"/>
      <c r="AD20" s="38"/>
      <c r="AE20" s="38"/>
      <c r="AF20" s="38"/>
      <c r="AG20" s="49"/>
      <c r="AH20" s="42"/>
      <c r="AI20" s="41"/>
      <c r="AJ20" s="40"/>
      <c r="AK20" s="40"/>
      <c r="AL20" s="40"/>
      <c r="AM20" s="40"/>
    </row>
    <row r="21" spans="2:41" ht="27" customHeight="1" x14ac:dyDescent="0.4">
      <c r="B21" s="42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52"/>
      <c r="Z21" s="39"/>
      <c r="AA21" s="39"/>
      <c r="AB21" s="39"/>
      <c r="AC21" s="39"/>
      <c r="AD21" s="39"/>
      <c r="AE21" s="39"/>
      <c r="AF21" s="39"/>
      <c r="AG21" s="49"/>
      <c r="AH21" s="42"/>
      <c r="AI21" s="41"/>
      <c r="AJ21" s="40"/>
      <c r="AK21" s="40"/>
      <c r="AL21" s="40"/>
      <c r="AM21" s="40"/>
    </row>
    <row r="22" spans="2:41" ht="27" customHeight="1" x14ac:dyDescent="0.4">
      <c r="B22" s="42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52"/>
      <c r="Z22" s="39"/>
      <c r="AA22" s="39"/>
      <c r="AB22" s="39"/>
      <c r="AC22" s="39"/>
      <c r="AD22" s="39"/>
      <c r="AE22" s="39"/>
      <c r="AF22" s="39"/>
      <c r="AG22" s="49"/>
      <c r="AH22" s="42"/>
      <c r="AI22" s="41"/>
      <c r="AJ22" s="40"/>
      <c r="AK22" s="40"/>
      <c r="AL22" s="40"/>
      <c r="AM22" s="40"/>
    </row>
    <row r="23" spans="2:41" x14ac:dyDescent="0.4">
      <c r="B23" s="13" t="s">
        <v>18</v>
      </c>
      <c r="C23" s="9"/>
      <c r="D23" s="9" t="s">
        <v>35</v>
      </c>
      <c r="E23" s="9" t="s">
        <v>35</v>
      </c>
      <c r="F23" s="9"/>
      <c r="G23" s="9"/>
      <c r="H23" s="9"/>
      <c r="I23" s="9"/>
      <c r="J23" s="9"/>
      <c r="K23" s="9" t="s">
        <v>35</v>
      </c>
      <c r="L23" s="9" t="s">
        <v>35</v>
      </c>
      <c r="M23" s="9"/>
      <c r="N23" s="9"/>
      <c r="O23" s="9"/>
      <c r="P23" s="9"/>
      <c r="Q23" s="9"/>
      <c r="R23" s="9" t="s">
        <v>35</v>
      </c>
      <c r="S23" s="9" t="s">
        <v>35</v>
      </c>
      <c r="T23" s="9"/>
      <c r="U23" s="9"/>
      <c r="V23" s="9"/>
      <c r="W23" s="9"/>
      <c r="X23" s="9"/>
      <c r="Y23" s="9" t="s">
        <v>35</v>
      </c>
      <c r="Z23" s="9" t="s">
        <v>35</v>
      </c>
      <c r="AA23" s="9"/>
      <c r="AB23" s="9"/>
      <c r="AC23" s="9"/>
      <c r="AD23" s="9"/>
      <c r="AE23" s="9"/>
      <c r="AF23" s="9" t="s">
        <v>35</v>
      </c>
      <c r="AG23" s="9"/>
      <c r="AH23" s="9">
        <f>COUNTIF(C23:AG23,"○")</f>
        <v>9</v>
      </c>
      <c r="AI23" s="17">
        <f>AK23-AJ23</f>
        <v>45626</v>
      </c>
      <c r="AJ23" s="9">
        <f>COUNTIF(C23:AG23,"×")</f>
        <v>0</v>
      </c>
      <c r="AK23" s="18">
        <f>MAX(AC17:AG17)</f>
        <v>45626</v>
      </c>
      <c r="AL23" s="9">
        <f>COUNTIF(C18:AG18,7)+COUNTIF(C18:AG18,1)</f>
        <v>9</v>
      </c>
      <c r="AM23" s="9" t="str">
        <f>IF(AH23&gt;=AL23,"○","×")</f>
        <v>○</v>
      </c>
    </row>
    <row r="24" spans="2:41" ht="27" customHeight="1" x14ac:dyDescent="0.4"/>
    <row r="25" spans="2:41" ht="18.75" customHeight="1" x14ac:dyDescent="0.4">
      <c r="B25" s="9" t="s">
        <v>2</v>
      </c>
      <c r="C25" s="46">
        <f>DATE($AD$4,$AE$4+2,1)</f>
        <v>45627</v>
      </c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8"/>
      <c r="AH25" s="41" t="s">
        <v>19</v>
      </c>
      <c r="AI25" s="41" t="s">
        <v>20</v>
      </c>
      <c r="AJ25" s="40" t="s">
        <v>11</v>
      </c>
      <c r="AK25" s="40" t="s">
        <v>12</v>
      </c>
      <c r="AL25" s="40" t="s">
        <v>13</v>
      </c>
      <c r="AM25" s="40" t="s">
        <v>14</v>
      </c>
      <c r="AO25" s="10"/>
    </row>
    <row r="26" spans="2:41" x14ac:dyDescent="0.4">
      <c r="B26" s="9" t="s">
        <v>15</v>
      </c>
      <c r="C26" s="11">
        <f>DATE($AD$4,$AE$4+2,1)</f>
        <v>45627</v>
      </c>
      <c r="D26" s="11">
        <f>DATE($AD$4,$AE$4+2,2)</f>
        <v>45628</v>
      </c>
      <c r="E26" s="11">
        <f>DATE($AD$4,$AE$4+2,3)</f>
        <v>45629</v>
      </c>
      <c r="F26" s="11">
        <f>DATE($AD$4,$AE$4+2,4)</f>
        <v>45630</v>
      </c>
      <c r="G26" s="11">
        <f>DATE($AD$4,$AE$4+2,5)</f>
        <v>45631</v>
      </c>
      <c r="H26" s="11">
        <f>DATE($AD$4,$AE$4+2,6)</f>
        <v>45632</v>
      </c>
      <c r="I26" s="11">
        <f>DATE($AD$4,$AE$4+2,7)</f>
        <v>45633</v>
      </c>
      <c r="J26" s="11">
        <f>DATE($AD$4,$AE$4+2,8)</f>
        <v>45634</v>
      </c>
      <c r="K26" s="11">
        <f>DATE($AD$4,$AE$4+2,9)</f>
        <v>45635</v>
      </c>
      <c r="L26" s="11">
        <f>DATE($AD$4,$AE$4+2,10)</f>
        <v>45636</v>
      </c>
      <c r="M26" s="11">
        <f>DATE($AD$4,$AE$4+2,11)</f>
        <v>45637</v>
      </c>
      <c r="N26" s="11">
        <f>DATE($AD$4,$AE$4+2,12)</f>
        <v>45638</v>
      </c>
      <c r="O26" s="11">
        <f>DATE($AD$4,$AE$4+2,13)</f>
        <v>45639</v>
      </c>
      <c r="P26" s="11">
        <f>DATE($AD$4,$AE$4+2,14)</f>
        <v>45640</v>
      </c>
      <c r="Q26" s="11">
        <f>DATE($AD$4,$AE$4+2,15)</f>
        <v>45641</v>
      </c>
      <c r="R26" s="11">
        <f>DATE($AD$4,$AE$4+2,16)</f>
        <v>45642</v>
      </c>
      <c r="S26" s="11">
        <f>DATE($AD$4,$AE$4+2,17)</f>
        <v>45643</v>
      </c>
      <c r="T26" s="11">
        <f>DATE($AD$4,$AE$4+2,18)</f>
        <v>45644</v>
      </c>
      <c r="U26" s="11">
        <f>DATE($AD$4,$AE$4+2,19)</f>
        <v>45645</v>
      </c>
      <c r="V26" s="11">
        <f>DATE($AD$4,$AE$4+2,20)</f>
        <v>45646</v>
      </c>
      <c r="W26" s="11">
        <f>DATE($AD$4,$AE$4+2,21)</f>
        <v>45647</v>
      </c>
      <c r="X26" s="11">
        <f>DATE($AD$4,$AE$4+2,22)</f>
        <v>45648</v>
      </c>
      <c r="Y26" s="11">
        <f>DATE($AD$4,$AE$4+2,23)</f>
        <v>45649</v>
      </c>
      <c r="Z26" s="11">
        <f>DATE($AD$4,$AE$4+2,24)</f>
        <v>45650</v>
      </c>
      <c r="AA26" s="11">
        <f>DATE($AD$4,$AE$4+2,25)</f>
        <v>45651</v>
      </c>
      <c r="AB26" s="11">
        <f>DATE($AD$4,$AE$4+2,26)</f>
        <v>45652</v>
      </c>
      <c r="AC26" s="11">
        <f>DATE($AD$4,$AE$4+2,27)</f>
        <v>45653</v>
      </c>
      <c r="AD26" s="11">
        <f>DATE($AD$4,$AE$4+2,28)</f>
        <v>45654</v>
      </c>
      <c r="AE26" s="11">
        <f>DATE($AD$4,$AE$4+2,29)</f>
        <v>45655</v>
      </c>
      <c r="AF26" s="11">
        <f>DATE($AD$4,$AE$4+2,30)</f>
        <v>45656</v>
      </c>
      <c r="AG26" s="11">
        <f>DATE($AD$4,$AE$4+2,31)</f>
        <v>45657</v>
      </c>
      <c r="AH26" s="42"/>
      <c r="AI26" s="41"/>
      <c r="AJ26" s="40"/>
      <c r="AK26" s="40"/>
      <c r="AL26" s="40"/>
      <c r="AM26" s="40"/>
    </row>
    <row r="27" spans="2:41" hidden="1" x14ac:dyDescent="0.4">
      <c r="B27" s="13"/>
      <c r="C27" s="14">
        <f>WEEKDAY(C26)</f>
        <v>1</v>
      </c>
      <c r="D27" s="14">
        <f t="shared" ref="D27:AG27" si="4">WEEKDAY(D26)</f>
        <v>2</v>
      </c>
      <c r="E27" s="14">
        <f t="shared" si="4"/>
        <v>3</v>
      </c>
      <c r="F27" s="14">
        <f t="shared" si="4"/>
        <v>4</v>
      </c>
      <c r="G27" s="14">
        <f t="shared" si="4"/>
        <v>5</v>
      </c>
      <c r="H27" s="14">
        <f t="shared" si="4"/>
        <v>6</v>
      </c>
      <c r="I27" s="14">
        <f t="shared" si="4"/>
        <v>7</v>
      </c>
      <c r="J27" s="14">
        <f t="shared" si="4"/>
        <v>1</v>
      </c>
      <c r="K27" s="14">
        <f t="shared" si="4"/>
        <v>2</v>
      </c>
      <c r="L27" s="14">
        <f t="shared" si="4"/>
        <v>3</v>
      </c>
      <c r="M27" s="14">
        <f t="shared" si="4"/>
        <v>4</v>
      </c>
      <c r="N27" s="14">
        <f t="shared" si="4"/>
        <v>5</v>
      </c>
      <c r="O27" s="14">
        <f t="shared" si="4"/>
        <v>6</v>
      </c>
      <c r="P27" s="14">
        <f t="shared" si="4"/>
        <v>7</v>
      </c>
      <c r="Q27" s="14">
        <f t="shared" si="4"/>
        <v>1</v>
      </c>
      <c r="R27" s="14">
        <f t="shared" si="4"/>
        <v>2</v>
      </c>
      <c r="S27" s="14">
        <f t="shared" si="4"/>
        <v>3</v>
      </c>
      <c r="T27" s="14">
        <f t="shared" si="4"/>
        <v>4</v>
      </c>
      <c r="U27" s="14">
        <f t="shared" si="4"/>
        <v>5</v>
      </c>
      <c r="V27" s="14">
        <f t="shared" si="4"/>
        <v>6</v>
      </c>
      <c r="W27" s="14">
        <f t="shared" si="4"/>
        <v>7</v>
      </c>
      <c r="X27" s="14">
        <f t="shared" si="4"/>
        <v>1</v>
      </c>
      <c r="Y27" s="14">
        <f t="shared" si="4"/>
        <v>2</v>
      </c>
      <c r="Z27" s="14">
        <f t="shared" si="4"/>
        <v>3</v>
      </c>
      <c r="AA27" s="14">
        <f t="shared" si="4"/>
        <v>4</v>
      </c>
      <c r="AB27" s="14">
        <f t="shared" si="4"/>
        <v>5</v>
      </c>
      <c r="AC27" s="14">
        <f t="shared" si="4"/>
        <v>6</v>
      </c>
      <c r="AD27" s="14">
        <f t="shared" si="4"/>
        <v>7</v>
      </c>
      <c r="AE27" s="14">
        <f t="shared" si="4"/>
        <v>1</v>
      </c>
      <c r="AF27" s="14">
        <f t="shared" si="4"/>
        <v>2</v>
      </c>
      <c r="AG27" s="14">
        <f t="shared" si="4"/>
        <v>3</v>
      </c>
      <c r="AH27" s="42"/>
      <c r="AI27" s="41"/>
      <c r="AJ27" s="40"/>
      <c r="AK27" s="40"/>
      <c r="AL27" s="40"/>
      <c r="AM27" s="40"/>
      <c r="AN27" s="15"/>
    </row>
    <row r="28" spans="2:41" x14ac:dyDescent="0.4">
      <c r="B28" s="13" t="s">
        <v>16</v>
      </c>
      <c r="C28" s="16">
        <f>C26</f>
        <v>45627</v>
      </c>
      <c r="D28" s="16">
        <f t="shared" ref="D28:AF28" si="5">D26</f>
        <v>45628</v>
      </c>
      <c r="E28" s="16">
        <f t="shared" si="5"/>
        <v>45629</v>
      </c>
      <c r="F28" s="16">
        <f t="shared" si="5"/>
        <v>45630</v>
      </c>
      <c r="G28" s="16">
        <f t="shared" si="5"/>
        <v>45631</v>
      </c>
      <c r="H28" s="16">
        <f t="shared" si="5"/>
        <v>45632</v>
      </c>
      <c r="I28" s="16">
        <f t="shared" si="5"/>
        <v>45633</v>
      </c>
      <c r="J28" s="16">
        <f t="shared" si="5"/>
        <v>45634</v>
      </c>
      <c r="K28" s="16">
        <f t="shared" si="5"/>
        <v>45635</v>
      </c>
      <c r="L28" s="16">
        <f t="shared" si="5"/>
        <v>45636</v>
      </c>
      <c r="M28" s="16">
        <f t="shared" si="5"/>
        <v>45637</v>
      </c>
      <c r="N28" s="16">
        <f t="shared" si="5"/>
        <v>45638</v>
      </c>
      <c r="O28" s="16">
        <f t="shared" si="5"/>
        <v>45639</v>
      </c>
      <c r="P28" s="16">
        <f t="shared" si="5"/>
        <v>45640</v>
      </c>
      <c r="Q28" s="16">
        <f t="shared" si="5"/>
        <v>45641</v>
      </c>
      <c r="R28" s="16">
        <f t="shared" si="5"/>
        <v>45642</v>
      </c>
      <c r="S28" s="16">
        <f t="shared" si="5"/>
        <v>45643</v>
      </c>
      <c r="T28" s="16">
        <f t="shared" si="5"/>
        <v>45644</v>
      </c>
      <c r="U28" s="16">
        <f t="shared" si="5"/>
        <v>45645</v>
      </c>
      <c r="V28" s="16">
        <f t="shared" si="5"/>
        <v>45646</v>
      </c>
      <c r="W28" s="16">
        <f t="shared" si="5"/>
        <v>45647</v>
      </c>
      <c r="X28" s="16">
        <f t="shared" si="5"/>
        <v>45648</v>
      </c>
      <c r="Y28" s="16">
        <f t="shared" si="5"/>
        <v>45649</v>
      </c>
      <c r="Z28" s="16">
        <f t="shared" si="5"/>
        <v>45650</v>
      </c>
      <c r="AA28" s="16">
        <f t="shared" si="5"/>
        <v>45651</v>
      </c>
      <c r="AB28" s="16">
        <f t="shared" si="5"/>
        <v>45652</v>
      </c>
      <c r="AC28" s="16">
        <f t="shared" si="5"/>
        <v>45653</v>
      </c>
      <c r="AD28" s="16">
        <f t="shared" si="5"/>
        <v>45654</v>
      </c>
      <c r="AE28" s="16">
        <f t="shared" si="5"/>
        <v>45655</v>
      </c>
      <c r="AF28" s="16">
        <f t="shared" si="5"/>
        <v>45656</v>
      </c>
      <c r="AG28" s="16">
        <f>AG26</f>
        <v>45657</v>
      </c>
      <c r="AH28" s="42"/>
      <c r="AI28" s="41"/>
      <c r="AJ28" s="40"/>
      <c r="AK28" s="40"/>
      <c r="AL28" s="40"/>
      <c r="AM28" s="40"/>
      <c r="AN28" s="15"/>
    </row>
    <row r="29" spans="2:41" ht="27" customHeight="1" x14ac:dyDescent="0.4">
      <c r="B29" s="41" t="s">
        <v>17</v>
      </c>
      <c r="C29" s="38"/>
      <c r="D29" s="38"/>
      <c r="E29" s="38"/>
      <c r="F29" s="38"/>
      <c r="G29" s="38"/>
      <c r="H29" s="38"/>
      <c r="I29" s="45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55"/>
      <c r="Z29" s="45"/>
      <c r="AA29" s="38"/>
      <c r="AB29" s="38"/>
      <c r="AC29" s="38"/>
      <c r="AD29" s="38"/>
      <c r="AE29" s="51"/>
      <c r="AF29" s="51"/>
      <c r="AG29" s="53"/>
      <c r="AH29" s="42"/>
      <c r="AI29" s="41"/>
      <c r="AJ29" s="40"/>
      <c r="AK29" s="40"/>
      <c r="AL29" s="40"/>
      <c r="AM29" s="40"/>
    </row>
    <row r="30" spans="2:41" ht="27" customHeight="1" x14ac:dyDescent="0.4">
      <c r="B30" s="42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52"/>
      <c r="Z30" s="39"/>
      <c r="AA30" s="39"/>
      <c r="AB30" s="39"/>
      <c r="AC30" s="39"/>
      <c r="AD30" s="39"/>
      <c r="AE30" s="52"/>
      <c r="AF30" s="52"/>
      <c r="AG30" s="54"/>
      <c r="AH30" s="42"/>
      <c r="AI30" s="41"/>
      <c r="AJ30" s="40"/>
      <c r="AK30" s="40"/>
      <c r="AL30" s="40"/>
      <c r="AM30" s="40"/>
    </row>
    <row r="31" spans="2:41" ht="27" customHeight="1" x14ac:dyDescent="0.4">
      <c r="B31" s="42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52"/>
      <c r="Z31" s="39"/>
      <c r="AA31" s="39"/>
      <c r="AB31" s="39"/>
      <c r="AC31" s="39"/>
      <c r="AD31" s="39"/>
      <c r="AE31" s="52"/>
      <c r="AF31" s="52"/>
      <c r="AG31" s="54"/>
      <c r="AH31" s="42"/>
      <c r="AI31" s="41"/>
      <c r="AJ31" s="40"/>
      <c r="AK31" s="40"/>
      <c r="AL31" s="40"/>
      <c r="AM31" s="40"/>
    </row>
    <row r="32" spans="2:41" x14ac:dyDescent="0.4">
      <c r="B32" s="13" t="s">
        <v>18</v>
      </c>
      <c r="C32" s="9" t="s">
        <v>35</v>
      </c>
      <c r="D32" s="9"/>
      <c r="E32" s="9"/>
      <c r="F32" s="9"/>
      <c r="G32" s="9" t="s">
        <v>35</v>
      </c>
      <c r="H32" s="9"/>
      <c r="I32" s="9"/>
      <c r="J32" s="9" t="s">
        <v>35</v>
      </c>
      <c r="K32" s="9"/>
      <c r="L32" s="9"/>
      <c r="M32" s="9"/>
      <c r="N32" s="9"/>
      <c r="O32" s="9"/>
      <c r="P32" s="9" t="s">
        <v>35</v>
      </c>
      <c r="Q32" s="9" t="s">
        <v>35</v>
      </c>
      <c r="R32" s="9"/>
      <c r="S32" s="9"/>
      <c r="T32" s="9"/>
      <c r="U32" s="9"/>
      <c r="V32" s="9"/>
      <c r="W32" s="9" t="s">
        <v>35</v>
      </c>
      <c r="X32" s="9" t="s">
        <v>35</v>
      </c>
      <c r="Y32" s="9"/>
      <c r="Z32" s="9"/>
      <c r="AA32" s="9"/>
      <c r="AB32" s="9"/>
      <c r="AC32" s="9"/>
      <c r="AD32" s="9" t="s">
        <v>35</v>
      </c>
      <c r="AE32" s="9" t="s">
        <v>34</v>
      </c>
      <c r="AF32" s="9" t="s">
        <v>34</v>
      </c>
      <c r="AG32" s="9" t="s">
        <v>34</v>
      </c>
      <c r="AH32" s="9">
        <f>COUNTIF(C32:AG32,"○")</f>
        <v>8</v>
      </c>
      <c r="AI32" s="17">
        <f>AK32-AJ32</f>
        <v>45654</v>
      </c>
      <c r="AJ32" s="9">
        <f>COUNTIF(C32:AG32,"×")</f>
        <v>3</v>
      </c>
      <c r="AK32" s="18">
        <f>MAX(AC26:AG26)</f>
        <v>45657</v>
      </c>
      <c r="AL32" s="9">
        <v>8</v>
      </c>
      <c r="AM32" s="9" t="str">
        <f>IF(AH32&gt;=AL32,"○","×")</f>
        <v>○</v>
      </c>
    </row>
    <row r="33" spans="2:41" ht="27" customHeight="1" x14ac:dyDescent="0.4"/>
    <row r="34" spans="2:41" ht="18.75" customHeight="1" x14ac:dyDescent="0.4">
      <c r="B34" s="9" t="s">
        <v>2</v>
      </c>
      <c r="C34" s="46">
        <f>DATE($AD$4,$AE$4+3,1)</f>
        <v>45658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8"/>
      <c r="AH34" s="41" t="s">
        <v>19</v>
      </c>
      <c r="AI34" s="41" t="s">
        <v>20</v>
      </c>
      <c r="AJ34" s="40" t="s">
        <v>11</v>
      </c>
      <c r="AK34" s="40" t="s">
        <v>12</v>
      </c>
      <c r="AL34" s="40" t="s">
        <v>13</v>
      </c>
      <c r="AM34" s="40" t="s">
        <v>14</v>
      </c>
      <c r="AO34" s="10"/>
    </row>
    <row r="35" spans="2:41" x14ac:dyDescent="0.4">
      <c r="B35" s="9" t="s">
        <v>15</v>
      </c>
      <c r="C35" s="11">
        <f>DATE($AD$4,$AE$4+3,1)</f>
        <v>45658</v>
      </c>
      <c r="D35" s="11">
        <f>DATE($AD$4,$AE$4+3,2)</f>
        <v>45659</v>
      </c>
      <c r="E35" s="11">
        <f>DATE($AD$4,$AE$4+3,3)</f>
        <v>45660</v>
      </c>
      <c r="F35" s="11">
        <f>DATE($AD$4,$AE$4+3,4)</f>
        <v>45661</v>
      </c>
      <c r="G35" s="11">
        <f>DATE($AD$4,$AE$4+3,5)</f>
        <v>45662</v>
      </c>
      <c r="H35" s="11">
        <f>DATE($AD$4,$AE$4+3,6)</f>
        <v>45663</v>
      </c>
      <c r="I35" s="11">
        <f>DATE($AD$4,$AE$4+3,7)</f>
        <v>45664</v>
      </c>
      <c r="J35" s="11">
        <f>DATE($AD$4,$AE$4+3,8)</f>
        <v>45665</v>
      </c>
      <c r="K35" s="11">
        <f>DATE($AD$4,$AE$4+3,9)</f>
        <v>45666</v>
      </c>
      <c r="L35" s="11">
        <f>DATE($AD$4,$AE$4+3,10)</f>
        <v>45667</v>
      </c>
      <c r="M35" s="11">
        <f>DATE($AD$4,$AE$4+3,11)</f>
        <v>45668</v>
      </c>
      <c r="N35" s="11">
        <f>DATE($AD$4,$AE$4+3,12)</f>
        <v>45669</v>
      </c>
      <c r="O35" s="11">
        <f>DATE($AD$4,$AE$4+3,13)</f>
        <v>45670</v>
      </c>
      <c r="P35" s="11">
        <f>DATE($AD$4,$AE$4+3,14)</f>
        <v>45671</v>
      </c>
      <c r="Q35" s="11">
        <f>DATE($AD$4,$AE$4+3,15)</f>
        <v>45672</v>
      </c>
      <c r="R35" s="11">
        <f>DATE($AD$4,$AE$4+3,16)</f>
        <v>45673</v>
      </c>
      <c r="S35" s="11">
        <f>DATE($AD$4,$AE$4+3,17)</f>
        <v>45674</v>
      </c>
      <c r="T35" s="11">
        <f>DATE($AD$4,$AE$4+3,18)</f>
        <v>45675</v>
      </c>
      <c r="U35" s="11">
        <f>DATE($AD$4,$AE$4+3,19)</f>
        <v>45676</v>
      </c>
      <c r="V35" s="11">
        <f>DATE($AD$4,$AE$4+3,20)</f>
        <v>45677</v>
      </c>
      <c r="W35" s="11">
        <f>DATE($AD$4,$AE$4+3,21)</f>
        <v>45678</v>
      </c>
      <c r="X35" s="11">
        <f>DATE($AD$4,$AE$4+3,22)</f>
        <v>45679</v>
      </c>
      <c r="Y35" s="11">
        <f>DATE($AD$4,$AE$4+3,23)</f>
        <v>45680</v>
      </c>
      <c r="Z35" s="11">
        <f>DATE($AD$4,$AE$4+3,24)</f>
        <v>45681</v>
      </c>
      <c r="AA35" s="11">
        <f>DATE($AD$4,$AE$4+3,25)</f>
        <v>45682</v>
      </c>
      <c r="AB35" s="11">
        <f>DATE($AD$4,$AE$4+3,26)</f>
        <v>45683</v>
      </c>
      <c r="AC35" s="11">
        <f>DATE($AD$4,$AE$4+3,27)</f>
        <v>45684</v>
      </c>
      <c r="AD35" s="11">
        <f>DATE($AD$4,$AE$4+3,28)</f>
        <v>45685</v>
      </c>
      <c r="AE35" s="11">
        <f>DATE($AD$4,$AE$4+3,29)</f>
        <v>45686</v>
      </c>
      <c r="AF35" s="11">
        <f>DATE($AD$4,$AE$4+3,30)</f>
        <v>45687</v>
      </c>
      <c r="AG35" s="11">
        <f>DATE($AD$4,$AE$4+3,31)</f>
        <v>45688</v>
      </c>
      <c r="AH35" s="42"/>
      <c r="AI35" s="41"/>
      <c r="AJ35" s="40"/>
      <c r="AK35" s="40"/>
      <c r="AL35" s="40"/>
      <c r="AM35" s="40"/>
    </row>
    <row r="36" spans="2:41" hidden="1" x14ac:dyDescent="0.4">
      <c r="B36" s="13"/>
      <c r="C36" s="14">
        <f>WEEKDAY(C35)</f>
        <v>4</v>
      </c>
      <c r="D36" s="14">
        <f t="shared" ref="D36:AG36" si="6">WEEKDAY(D35)</f>
        <v>5</v>
      </c>
      <c r="E36" s="14">
        <f t="shared" si="6"/>
        <v>6</v>
      </c>
      <c r="F36" s="14">
        <f t="shared" si="6"/>
        <v>7</v>
      </c>
      <c r="G36" s="14">
        <f t="shared" si="6"/>
        <v>1</v>
      </c>
      <c r="H36" s="14">
        <f t="shared" si="6"/>
        <v>2</v>
      </c>
      <c r="I36" s="14">
        <f t="shared" si="6"/>
        <v>3</v>
      </c>
      <c r="J36" s="14">
        <f t="shared" si="6"/>
        <v>4</v>
      </c>
      <c r="K36" s="14">
        <f t="shared" si="6"/>
        <v>5</v>
      </c>
      <c r="L36" s="14">
        <f t="shared" si="6"/>
        <v>6</v>
      </c>
      <c r="M36" s="14">
        <f t="shared" si="6"/>
        <v>7</v>
      </c>
      <c r="N36" s="14">
        <f t="shared" si="6"/>
        <v>1</v>
      </c>
      <c r="O36" s="14">
        <f t="shared" si="6"/>
        <v>2</v>
      </c>
      <c r="P36" s="14">
        <f t="shared" si="6"/>
        <v>3</v>
      </c>
      <c r="Q36" s="14">
        <f t="shared" si="6"/>
        <v>4</v>
      </c>
      <c r="R36" s="14">
        <f t="shared" si="6"/>
        <v>5</v>
      </c>
      <c r="S36" s="14">
        <f t="shared" si="6"/>
        <v>6</v>
      </c>
      <c r="T36" s="14">
        <f t="shared" si="6"/>
        <v>7</v>
      </c>
      <c r="U36" s="14">
        <f t="shared" si="6"/>
        <v>1</v>
      </c>
      <c r="V36" s="14">
        <f t="shared" si="6"/>
        <v>2</v>
      </c>
      <c r="W36" s="14">
        <f t="shared" si="6"/>
        <v>3</v>
      </c>
      <c r="X36" s="14">
        <f t="shared" si="6"/>
        <v>4</v>
      </c>
      <c r="Y36" s="14">
        <f t="shared" si="6"/>
        <v>5</v>
      </c>
      <c r="Z36" s="14">
        <f t="shared" si="6"/>
        <v>6</v>
      </c>
      <c r="AA36" s="14">
        <f t="shared" si="6"/>
        <v>7</v>
      </c>
      <c r="AB36" s="14">
        <f t="shared" si="6"/>
        <v>1</v>
      </c>
      <c r="AC36" s="14">
        <f t="shared" si="6"/>
        <v>2</v>
      </c>
      <c r="AD36" s="14">
        <f t="shared" si="6"/>
        <v>3</v>
      </c>
      <c r="AE36" s="14">
        <f t="shared" si="6"/>
        <v>4</v>
      </c>
      <c r="AF36" s="14">
        <f t="shared" si="6"/>
        <v>5</v>
      </c>
      <c r="AG36" s="14">
        <f t="shared" si="6"/>
        <v>6</v>
      </c>
      <c r="AH36" s="42"/>
      <c r="AI36" s="41"/>
      <c r="AJ36" s="40"/>
      <c r="AK36" s="40"/>
      <c r="AL36" s="40"/>
      <c r="AM36" s="40"/>
      <c r="AN36" s="15"/>
    </row>
    <row r="37" spans="2:41" x14ac:dyDescent="0.4">
      <c r="B37" s="13" t="s">
        <v>16</v>
      </c>
      <c r="C37" s="16">
        <f>C35</f>
        <v>45658</v>
      </c>
      <c r="D37" s="16">
        <f t="shared" ref="D37:AG37" si="7">D35</f>
        <v>45659</v>
      </c>
      <c r="E37" s="16">
        <f t="shared" si="7"/>
        <v>45660</v>
      </c>
      <c r="F37" s="16">
        <f t="shared" si="7"/>
        <v>45661</v>
      </c>
      <c r="G37" s="16">
        <f t="shared" si="7"/>
        <v>45662</v>
      </c>
      <c r="H37" s="16">
        <f t="shared" si="7"/>
        <v>45663</v>
      </c>
      <c r="I37" s="16">
        <f t="shared" si="7"/>
        <v>45664</v>
      </c>
      <c r="J37" s="16">
        <f t="shared" si="7"/>
        <v>45665</v>
      </c>
      <c r="K37" s="16">
        <f t="shared" si="7"/>
        <v>45666</v>
      </c>
      <c r="L37" s="16">
        <f t="shared" si="7"/>
        <v>45667</v>
      </c>
      <c r="M37" s="16">
        <f t="shared" si="7"/>
        <v>45668</v>
      </c>
      <c r="N37" s="16">
        <f t="shared" si="7"/>
        <v>45669</v>
      </c>
      <c r="O37" s="16">
        <f t="shared" si="7"/>
        <v>45670</v>
      </c>
      <c r="P37" s="16">
        <f t="shared" si="7"/>
        <v>45671</v>
      </c>
      <c r="Q37" s="16">
        <f t="shared" si="7"/>
        <v>45672</v>
      </c>
      <c r="R37" s="16">
        <f t="shared" si="7"/>
        <v>45673</v>
      </c>
      <c r="S37" s="16">
        <f t="shared" si="7"/>
        <v>45674</v>
      </c>
      <c r="T37" s="16">
        <f t="shared" si="7"/>
        <v>45675</v>
      </c>
      <c r="U37" s="16">
        <f t="shared" si="7"/>
        <v>45676</v>
      </c>
      <c r="V37" s="16">
        <f t="shared" si="7"/>
        <v>45677</v>
      </c>
      <c r="W37" s="16">
        <f t="shared" si="7"/>
        <v>45678</v>
      </c>
      <c r="X37" s="16">
        <f t="shared" si="7"/>
        <v>45679</v>
      </c>
      <c r="Y37" s="16">
        <f t="shared" si="7"/>
        <v>45680</v>
      </c>
      <c r="Z37" s="16">
        <f t="shared" si="7"/>
        <v>45681</v>
      </c>
      <c r="AA37" s="16">
        <f t="shared" si="7"/>
        <v>45682</v>
      </c>
      <c r="AB37" s="16">
        <f t="shared" si="7"/>
        <v>45683</v>
      </c>
      <c r="AC37" s="16">
        <f t="shared" si="7"/>
        <v>45684</v>
      </c>
      <c r="AD37" s="16">
        <f t="shared" si="7"/>
        <v>45685</v>
      </c>
      <c r="AE37" s="16">
        <f t="shared" si="7"/>
        <v>45686</v>
      </c>
      <c r="AF37" s="16">
        <f t="shared" si="7"/>
        <v>45687</v>
      </c>
      <c r="AG37" s="16">
        <f t="shared" si="7"/>
        <v>45688</v>
      </c>
      <c r="AH37" s="42"/>
      <c r="AI37" s="41"/>
      <c r="AJ37" s="40"/>
      <c r="AK37" s="40"/>
      <c r="AL37" s="40"/>
      <c r="AM37" s="40"/>
      <c r="AN37" s="15"/>
    </row>
    <row r="38" spans="2:41" ht="27" customHeight="1" x14ac:dyDescent="0.4">
      <c r="B38" s="41" t="s">
        <v>17</v>
      </c>
      <c r="C38" s="55"/>
      <c r="D38" s="51"/>
      <c r="E38" s="51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6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49"/>
      <c r="AH38" s="42"/>
      <c r="AI38" s="41"/>
      <c r="AJ38" s="40"/>
      <c r="AK38" s="40"/>
      <c r="AL38" s="40"/>
      <c r="AM38" s="40"/>
    </row>
    <row r="39" spans="2:41" ht="27" customHeight="1" x14ac:dyDescent="0.4">
      <c r="B39" s="42"/>
      <c r="C39" s="52"/>
      <c r="D39" s="52"/>
      <c r="E39" s="52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49"/>
      <c r="AH39" s="42"/>
      <c r="AI39" s="41"/>
      <c r="AJ39" s="40"/>
      <c r="AK39" s="40"/>
      <c r="AL39" s="40"/>
      <c r="AM39" s="40"/>
    </row>
    <row r="40" spans="2:41" ht="27" customHeight="1" x14ac:dyDescent="0.4">
      <c r="B40" s="42"/>
      <c r="C40" s="52"/>
      <c r="D40" s="52"/>
      <c r="E40" s="52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49"/>
      <c r="AH40" s="42"/>
      <c r="AI40" s="41"/>
      <c r="AJ40" s="40"/>
      <c r="AK40" s="40"/>
      <c r="AL40" s="40"/>
      <c r="AM40" s="40"/>
    </row>
    <row r="41" spans="2:41" x14ac:dyDescent="0.4">
      <c r="B41" s="13" t="s">
        <v>18</v>
      </c>
      <c r="C41" s="9" t="s">
        <v>34</v>
      </c>
      <c r="D41" s="9" t="s">
        <v>34</v>
      </c>
      <c r="E41" s="9" t="s">
        <v>34</v>
      </c>
      <c r="F41" s="9" t="s">
        <v>35</v>
      </c>
      <c r="G41" s="9" t="s">
        <v>35</v>
      </c>
      <c r="H41" s="9"/>
      <c r="I41" s="9"/>
      <c r="J41" s="9"/>
      <c r="K41" s="9"/>
      <c r="L41" s="9"/>
      <c r="M41" s="9" t="s">
        <v>35</v>
      </c>
      <c r="N41" s="9" t="s">
        <v>35</v>
      </c>
      <c r="O41" s="9"/>
      <c r="P41" s="9"/>
      <c r="Q41" s="9"/>
      <c r="R41" s="9"/>
      <c r="S41" s="9"/>
      <c r="T41" s="9" t="s">
        <v>35</v>
      </c>
      <c r="U41" s="9" t="s">
        <v>35</v>
      </c>
      <c r="V41" s="9"/>
      <c r="W41" s="9"/>
      <c r="X41" s="9"/>
      <c r="Y41" s="9"/>
      <c r="Z41" s="9"/>
      <c r="AA41" s="9" t="s">
        <v>35</v>
      </c>
      <c r="AB41" s="9" t="s">
        <v>35</v>
      </c>
      <c r="AC41" s="9"/>
      <c r="AD41" s="9"/>
      <c r="AE41" s="9"/>
      <c r="AF41" s="9"/>
      <c r="AG41" s="9"/>
      <c r="AH41" s="9">
        <f>COUNTIF(C41:AG41,"○")</f>
        <v>8</v>
      </c>
      <c r="AI41" s="17">
        <f>AK41-AJ41</f>
        <v>45685</v>
      </c>
      <c r="AJ41" s="9">
        <f>COUNTIF(C41:AG41,"×")</f>
        <v>3</v>
      </c>
      <c r="AK41" s="18">
        <f>MAX(AC35:AG35)</f>
        <v>45688</v>
      </c>
      <c r="AL41" s="9">
        <v>6</v>
      </c>
      <c r="AM41" s="9" t="str">
        <f>IF(AH41&gt;=AL41,"○","×")</f>
        <v>○</v>
      </c>
    </row>
    <row r="42" spans="2:41" ht="27" customHeight="1" x14ac:dyDescent="0.4"/>
    <row r="43" spans="2:41" ht="18.75" customHeight="1" x14ac:dyDescent="0.4">
      <c r="B43" s="9" t="s">
        <v>2</v>
      </c>
      <c r="C43" s="46">
        <f>DATE($AD$4,$AE$4+4,1)</f>
        <v>45689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8"/>
      <c r="AH43" s="41" t="s">
        <v>19</v>
      </c>
      <c r="AI43" s="41" t="s">
        <v>20</v>
      </c>
      <c r="AJ43" s="40" t="s">
        <v>11</v>
      </c>
      <c r="AK43" s="40" t="s">
        <v>12</v>
      </c>
      <c r="AL43" s="40" t="s">
        <v>13</v>
      </c>
      <c r="AM43" s="40" t="s">
        <v>14</v>
      </c>
      <c r="AO43" s="10"/>
    </row>
    <row r="44" spans="2:41" x14ac:dyDescent="0.4">
      <c r="B44" s="9" t="s">
        <v>15</v>
      </c>
      <c r="C44" s="11">
        <f>DATE($AD$4,$AE$4+4,1)</f>
        <v>45689</v>
      </c>
      <c r="D44" s="11">
        <f>DATE($AD$4,$AE$4+4,2)</f>
        <v>45690</v>
      </c>
      <c r="E44" s="11">
        <f>DATE($AD$4,$AE$4+4,3)</f>
        <v>45691</v>
      </c>
      <c r="F44" s="11">
        <f>DATE($AD$4,$AE$4+4,4)</f>
        <v>45692</v>
      </c>
      <c r="G44" s="11">
        <f>DATE($AD$4,$AE$4+4,5)</f>
        <v>45693</v>
      </c>
      <c r="H44" s="11">
        <f>DATE($AD$4,$AE$4+4,6)</f>
        <v>45694</v>
      </c>
      <c r="I44" s="11">
        <f>DATE($AD$4,$AE$4+4,7)</f>
        <v>45695</v>
      </c>
      <c r="J44" s="11">
        <f>DATE($AD$4,$AE$4+4,8)</f>
        <v>45696</v>
      </c>
      <c r="K44" s="11">
        <f>DATE($AD$4,$AE$4+4,9)</f>
        <v>45697</v>
      </c>
      <c r="L44" s="11">
        <f>DATE($AD$4,$AE$4+4,10)</f>
        <v>45698</v>
      </c>
      <c r="M44" s="11">
        <f>DATE($AD$4,$AE$4+4,11)</f>
        <v>45699</v>
      </c>
      <c r="N44" s="11">
        <f>DATE($AD$4,$AE$4+4,12)</f>
        <v>45700</v>
      </c>
      <c r="O44" s="11">
        <f>DATE($AD$4,$AE$4+4,13)</f>
        <v>45701</v>
      </c>
      <c r="P44" s="11">
        <f>DATE($AD$4,$AE$4+4,14)</f>
        <v>45702</v>
      </c>
      <c r="Q44" s="11">
        <f>DATE($AD$4,$AE$4+4,15)</f>
        <v>45703</v>
      </c>
      <c r="R44" s="11">
        <f>DATE($AD$4,$AE$4+4,16)</f>
        <v>45704</v>
      </c>
      <c r="S44" s="11">
        <f>DATE($AD$4,$AE$4+4,17)</f>
        <v>45705</v>
      </c>
      <c r="T44" s="11">
        <f>DATE($AD$4,$AE$4+4,18)</f>
        <v>45706</v>
      </c>
      <c r="U44" s="11">
        <f>DATE($AD$4,$AE$4+4,19)</f>
        <v>45707</v>
      </c>
      <c r="V44" s="11">
        <f>DATE($AD$4,$AE$4+4,20)</f>
        <v>45708</v>
      </c>
      <c r="W44" s="11">
        <f>DATE($AD$4,$AE$4+4,21)</f>
        <v>45709</v>
      </c>
      <c r="X44" s="11">
        <f>DATE($AD$4,$AE$4+4,22)</f>
        <v>45710</v>
      </c>
      <c r="Y44" s="11">
        <f>DATE($AD$4,$AE$4+4,23)</f>
        <v>45711</v>
      </c>
      <c r="Z44" s="11">
        <f>DATE($AD$4,$AE$4+4,24)</f>
        <v>45712</v>
      </c>
      <c r="AA44" s="11">
        <f>DATE($AD$4,$AE$4+4,25)</f>
        <v>45713</v>
      </c>
      <c r="AB44" s="11">
        <f>DATE($AD$4,$AE$4+4,26)</f>
        <v>45714</v>
      </c>
      <c r="AC44" s="11">
        <f>DATE($AD$4,$AE$4+4,27)</f>
        <v>45715</v>
      </c>
      <c r="AD44" s="11">
        <f>DATE($AD$4,$AE$4+4,28)</f>
        <v>45716</v>
      </c>
      <c r="AE44" s="11"/>
      <c r="AF44" s="11"/>
      <c r="AG44" s="11"/>
      <c r="AH44" s="42"/>
      <c r="AI44" s="41"/>
      <c r="AJ44" s="40"/>
      <c r="AK44" s="40"/>
      <c r="AL44" s="40"/>
      <c r="AM44" s="40"/>
    </row>
    <row r="45" spans="2:41" hidden="1" x14ac:dyDescent="0.4">
      <c r="B45" s="13"/>
      <c r="C45" s="14">
        <f>WEEKDAY(C44)</f>
        <v>7</v>
      </c>
      <c r="D45" s="14">
        <f t="shared" ref="D45:AD45" si="8">WEEKDAY(D44)</f>
        <v>1</v>
      </c>
      <c r="E45" s="14">
        <f t="shared" si="8"/>
        <v>2</v>
      </c>
      <c r="F45" s="14">
        <f t="shared" si="8"/>
        <v>3</v>
      </c>
      <c r="G45" s="14">
        <f t="shared" si="8"/>
        <v>4</v>
      </c>
      <c r="H45" s="14">
        <f t="shared" si="8"/>
        <v>5</v>
      </c>
      <c r="I45" s="14">
        <f t="shared" si="8"/>
        <v>6</v>
      </c>
      <c r="J45" s="14">
        <f t="shared" si="8"/>
        <v>7</v>
      </c>
      <c r="K45" s="14">
        <f t="shared" si="8"/>
        <v>1</v>
      </c>
      <c r="L45" s="14">
        <f t="shared" si="8"/>
        <v>2</v>
      </c>
      <c r="M45" s="14">
        <f t="shared" si="8"/>
        <v>3</v>
      </c>
      <c r="N45" s="14">
        <f t="shared" si="8"/>
        <v>4</v>
      </c>
      <c r="O45" s="14">
        <f t="shared" si="8"/>
        <v>5</v>
      </c>
      <c r="P45" s="14">
        <f t="shared" si="8"/>
        <v>6</v>
      </c>
      <c r="Q45" s="14">
        <f t="shared" si="8"/>
        <v>7</v>
      </c>
      <c r="R45" s="14">
        <f t="shared" si="8"/>
        <v>1</v>
      </c>
      <c r="S45" s="14">
        <f t="shared" si="8"/>
        <v>2</v>
      </c>
      <c r="T45" s="14">
        <f t="shared" si="8"/>
        <v>3</v>
      </c>
      <c r="U45" s="14">
        <f t="shared" si="8"/>
        <v>4</v>
      </c>
      <c r="V45" s="14">
        <f t="shared" si="8"/>
        <v>5</v>
      </c>
      <c r="W45" s="14">
        <f t="shared" si="8"/>
        <v>6</v>
      </c>
      <c r="X45" s="14">
        <f t="shared" si="8"/>
        <v>7</v>
      </c>
      <c r="Y45" s="14">
        <f t="shared" si="8"/>
        <v>1</v>
      </c>
      <c r="Z45" s="14">
        <f t="shared" si="8"/>
        <v>2</v>
      </c>
      <c r="AA45" s="14">
        <f t="shared" si="8"/>
        <v>3</v>
      </c>
      <c r="AB45" s="14">
        <f t="shared" si="8"/>
        <v>4</v>
      </c>
      <c r="AC45" s="14">
        <f t="shared" si="8"/>
        <v>5</v>
      </c>
      <c r="AD45" s="14">
        <f t="shared" si="8"/>
        <v>6</v>
      </c>
      <c r="AE45" s="14"/>
      <c r="AF45" s="14"/>
      <c r="AG45" s="14"/>
      <c r="AH45" s="42"/>
      <c r="AI45" s="41"/>
      <c r="AJ45" s="40"/>
      <c r="AK45" s="40"/>
      <c r="AL45" s="40"/>
      <c r="AM45" s="40"/>
      <c r="AN45" s="15"/>
    </row>
    <row r="46" spans="2:41" x14ac:dyDescent="0.4">
      <c r="B46" s="13" t="s">
        <v>16</v>
      </c>
      <c r="C46" s="16">
        <f>C44</f>
        <v>45689</v>
      </c>
      <c r="D46" s="16">
        <f t="shared" ref="D46:AD46" si="9">D44</f>
        <v>45690</v>
      </c>
      <c r="E46" s="16">
        <f t="shared" si="9"/>
        <v>45691</v>
      </c>
      <c r="F46" s="16">
        <f t="shared" si="9"/>
        <v>45692</v>
      </c>
      <c r="G46" s="16">
        <f t="shared" si="9"/>
        <v>45693</v>
      </c>
      <c r="H46" s="16">
        <f t="shared" si="9"/>
        <v>45694</v>
      </c>
      <c r="I46" s="16">
        <f t="shared" si="9"/>
        <v>45695</v>
      </c>
      <c r="J46" s="16">
        <f t="shared" si="9"/>
        <v>45696</v>
      </c>
      <c r="K46" s="16">
        <f t="shared" si="9"/>
        <v>45697</v>
      </c>
      <c r="L46" s="16">
        <f t="shared" si="9"/>
        <v>45698</v>
      </c>
      <c r="M46" s="16">
        <f t="shared" si="9"/>
        <v>45699</v>
      </c>
      <c r="N46" s="16">
        <f t="shared" si="9"/>
        <v>45700</v>
      </c>
      <c r="O46" s="16">
        <f t="shared" si="9"/>
        <v>45701</v>
      </c>
      <c r="P46" s="16">
        <f t="shared" si="9"/>
        <v>45702</v>
      </c>
      <c r="Q46" s="16">
        <f t="shared" si="9"/>
        <v>45703</v>
      </c>
      <c r="R46" s="16">
        <f t="shared" si="9"/>
        <v>45704</v>
      </c>
      <c r="S46" s="16">
        <f t="shared" si="9"/>
        <v>45705</v>
      </c>
      <c r="T46" s="16">
        <f t="shared" si="9"/>
        <v>45706</v>
      </c>
      <c r="U46" s="16">
        <f t="shared" si="9"/>
        <v>45707</v>
      </c>
      <c r="V46" s="16">
        <f t="shared" si="9"/>
        <v>45708</v>
      </c>
      <c r="W46" s="16">
        <f t="shared" si="9"/>
        <v>45709</v>
      </c>
      <c r="X46" s="16">
        <f t="shared" si="9"/>
        <v>45710</v>
      </c>
      <c r="Y46" s="16">
        <f t="shared" si="9"/>
        <v>45711</v>
      </c>
      <c r="Z46" s="16">
        <f t="shared" si="9"/>
        <v>45712</v>
      </c>
      <c r="AA46" s="16">
        <f t="shared" si="9"/>
        <v>45713</v>
      </c>
      <c r="AB46" s="16">
        <f t="shared" si="9"/>
        <v>45714</v>
      </c>
      <c r="AC46" s="16">
        <f t="shared" si="9"/>
        <v>45715</v>
      </c>
      <c r="AD46" s="16">
        <f t="shared" si="9"/>
        <v>45716</v>
      </c>
      <c r="AE46" s="16"/>
      <c r="AF46" s="16"/>
      <c r="AG46" s="16"/>
      <c r="AH46" s="42"/>
      <c r="AI46" s="41"/>
      <c r="AJ46" s="40"/>
      <c r="AK46" s="40"/>
      <c r="AL46" s="40"/>
      <c r="AM46" s="40"/>
      <c r="AN46" s="15"/>
    </row>
    <row r="47" spans="2:41" ht="27" customHeight="1" x14ac:dyDescent="0.4">
      <c r="B47" s="41" t="s">
        <v>17</v>
      </c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55"/>
      <c r="N47" s="84" t="s">
        <v>36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9"/>
      <c r="AH47" s="42"/>
      <c r="AI47" s="41"/>
      <c r="AJ47" s="40"/>
      <c r="AK47" s="40"/>
      <c r="AL47" s="40"/>
      <c r="AM47" s="40"/>
    </row>
    <row r="48" spans="2:41" ht="27" customHeight="1" x14ac:dyDescent="0.4">
      <c r="B48" s="42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52"/>
      <c r="N48" s="85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49"/>
      <c r="AH48" s="42"/>
      <c r="AI48" s="41"/>
      <c r="AJ48" s="40"/>
      <c r="AK48" s="40"/>
      <c r="AL48" s="40"/>
      <c r="AM48" s="40"/>
    </row>
    <row r="49" spans="2:41" ht="27" customHeight="1" x14ac:dyDescent="0.4">
      <c r="B49" s="42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52"/>
      <c r="N49" s="85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49"/>
      <c r="AH49" s="42"/>
      <c r="AI49" s="41"/>
      <c r="AJ49" s="40"/>
      <c r="AK49" s="40"/>
      <c r="AL49" s="40"/>
      <c r="AM49" s="40"/>
    </row>
    <row r="50" spans="2:41" x14ac:dyDescent="0.4">
      <c r="B50" s="13" t="s">
        <v>18</v>
      </c>
      <c r="C50" s="9" t="s">
        <v>35</v>
      </c>
      <c r="D50" s="9" t="s">
        <v>35</v>
      </c>
      <c r="E50" s="9"/>
      <c r="F50" s="9"/>
      <c r="G50" s="9"/>
      <c r="H50" s="9"/>
      <c r="I50" s="9"/>
      <c r="J50" s="9" t="s">
        <v>35</v>
      </c>
      <c r="K50" s="9" t="s">
        <v>35</v>
      </c>
      <c r="L50" s="9"/>
      <c r="M50" s="9"/>
      <c r="N50" s="9" t="s">
        <v>34</v>
      </c>
      <c r="O50" s="9" t="s">
        <v>34</v>
      </c>
      <c r="P50" s="9" t="s">
        <v>34</v>
      </c>
      <c r="Q50" s="9" t="s">
        <v>34</v>
      </c>
      <c r="R50" s="9" t="s">
        <v>34</v>
      </c>
      <c r="S50" s="9" t="s">
        <v>34</v>
      </c>
      <c r="T50" s="9" t="s">
        <v>34</v>
      </c>
      <c r="U50" s="9"/>
      <c r="V50" s="9"/>
      <c r="W50" s="9"/>
      <c r="X50" s="9" t="s">
        <v>35</v>
      </c>
      <c r="Y50" s="9" t="s">
        <v>35</v>
      </c>
      <c r="Z50" s="9"/>
      <c r="AA50" s="9"/>
      <c r="AB50" s="9"/>
      <c r="AC50" s="9"/>
      <c r="AD50" s="9"/>
      <c r="AE50" s="9"/>
      <c r="AF50" s="9"/>
      <c r="AG50" s="9"/>
      <c r="AH50" s="9">
        <f>COUNTIF(C50:AG50,"○")</f>
        <v>6</v>
      </c>
      <c r="AI50" s="17">
        <f>AK50-AJ50</f>
        <v>45709</v>
      </c>
      <c r="AJ50" s="9">
        <f>COUNTIF(C50:AG50,"×")</f>
        <v>7</v>
      </c>
      <c r="AK50" s="18">
        <f>MAX(AC44:AG44)</f>
        <v>45716</v>
      </c>
      <c r="AL50" s="9">
        <v>6</v>
      </c>
      <c r="AM50" s="9" t="str">
        <f>IF(AH50&gt;=AL50,"○","×")</f>
        <v>○</v>
      </c>
      <c r="AN50" s="10"/>
    </row>
    <row r="51" spans="2:41" ht="27" customHeight="1" x14ac:dyDescent="0.4"/>
    <row r="52" spans="2:41" ht="18.75" customHeight="1" x14ac:dyDescent="0.4">
      <c r="B52" s="9" t="s">
        <v>2</v>
      </c>
      <c r="C52" s="46">
        <f>DATE($AD$4,$AE$4+5,1)</f>
        <v>45717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8"/>
      <c r="AH52" s="41" t="s">
        <v>19</v>
      </c>
      <c r="AI52" s="41" t="s">
        <v>20</v>
      </c>
      <c r="AJ52" s="40" t="s">
        <v>11</v>
      </c>
      <c r="AK52" s="40" t="s">
        <v>12</v>
      </c>
      <c r="AL52" s="40" t="s">
        <v>13</v>
      </c>
      <c r="AM52" s="40" t="s">
        <v>14</v>
      </c>
      <c r="AO52" s="10"/>
    </row>
    <row r="53" spans="2:41" x14ac:dyDescent="0.4">
      <c r="B53" s="9" t="s">
        <v>15</v>
      </c>
      <c r="C53" s="11">
        <f>DATE($AD$4,$AE$4+5,1)</f>
        <v>45717</v>
      </c>
      <c r="D53" s="11">
        <f>DATE($AD$4,$AE$4+5,2)</f>
        <v>45718</v>
      </c>
      <c r="E53" s="11">
        <f>DATE($AD$4,$AE$4+5,3)</f>
        <v>45719</v>
      </c>
      <c r="F53" s="11">
        <f>DATE($AD$4,$AE$4+5,4)</f>
        <v>45720</v>
      </c>
      <c r="G53" s="11">
        <f>DATE($AD$4,$AE$4+5,5)</f>
        <v>45721</v>
      </c>
      <c r="H53" s="11">
        <f>DATE($AD$4,$AE$4+5,6)</f>
        <v>45722</v>
      </c>
      <c r="I53" s="11">
        <f>DATE($AD$4,$AE$4+5,7)</f>
        <v>45723</v>
      </c>
      <c r="J53" s="11">
        <f>DATE($AD$4,$AE$4+5,8)</f>
        <v>45724</v>
      </c>
      <c r="K53" s="11">
        <f>DATE($AD$4,$AE$4+5,9)</f>
        <v>45725</v>
      </c>
      <c r="L53" s="11">
        <f>DATE($AD$4,$AE$4+5,10)</f>
        <v>45726</v>
      </c>
      <c r="M53" s="11">
        <f>DATE($AD$4,$AE$4+5,11)</f>
        <v>45727</v>
      </c>
      <c r="N53" s="11">
        <f>DATE($AD$4,$AE$4+5,12)</f>
        <v>45728</v>
      </c>
      <c r="O53" s="11">
        <f>DATE($AD$4,$AE$4+5,13)</f>
        <v>45729</v>
      </c>
      <c r="P53" s="11">
        <f>DATE($AD$4,$AE$4+5,14)</f>
        <v>45730</v>
      </c>
      <c r="Q53" s="11">
        <f>DATE($AD$4,$AE$4+5,15)</f>
        <v>45731</v>
      </c>
      <c r="R53" s="11">
        <f>DATE($AD$4,$AE$4+5,16)</f>
        <v>45732</v>
      </c>
      <c r="S53" s="11">
        <f>DATE($AD$4,$AE$4+5,17)</f>
        <v>45733</v>
      </c>
      <c r="T53" s="11">
        <f>DATE($AD$4,$AE$4+5,18)</f>
        <v>45734</v>
      </c>
      <c r="U53" s="11">
        <f>DATE($AD$4,$AE$4+5,19)</f>
        <v>45735</v>
      </c>
      <c r="V53" s="11">
        <f>DATE($AD$4,$AE$4+5,20)</f>
        <v>45736</v>
      </c>
      <c r="W53" s="11">
        <f>DATE($AD$4,$AE$4+5,21)</f>
        <v>45737</v>
      </c>
      <c r="X53" s="11">
        <f>DATE($AD$4,$AE$4+5,22)</f>
        <v>45738</v>
      </c>
      <c r="Y53" s="11">
        <f>DATE($AD$4,$AE$4+5,23)</f>
        <v>45739</v>
      </c>
      <c r="Z53" s="11">
        <f>DATE($AD$4,$AE$4+5,24)</f>
        <v>45740</v>
      </c>
      <c r="AA53" s="11">
        <f>DATE($AD$4,$AE$4+5,25)</f>
        <v>45741</v>
      </c>
      <c r="AB53" s="11">
        <f>DATE($AD$4,$AE$4+5,26)</f>
        <v>45742</v>
      </c>
      <c r="AC53" s="11">
        <f>DATE($AD$4,$AE$4+5,27)</f>
        <v>45743</v>
      </c>
      <c r="AD53" s="11">
        <f>DATE($AD$4,$AE$4+5,28)</f>
        <v>45744</v>
      </c>
      <c r="AE53" s="11">
        <f>DATE($AD$4,$AE$4+5,29)</f>
        <v>45745</v>
      </c>
      <c r="AF53" s="11">
        <f>DATE($AD$4,$AE$4+5,30)</f>
        <v>45746</v>
      </c>
      <c r="AG53" s="11">
        <f>DATE($AD$4,$AE$4+5,31)</f>
        <v>45747</v>
      </c>
      <c r="AH53" s="42"/>
      <c r="AI53" s="41"/>
      <c r="AJ53" s="40"/>
      <c r="AK53" s="40"/>
      <c r="AL53" s="40"/>
      <c r="AM53" s="40"/>
    </row>
    <row r="54" spans="2:41" hidden="1" x14ac:dyDescent="0.4">
      <c r="B54" s="13"/>
      <c r="C54" s="14">
        <f>WEEKDAY(C53)</f>
        <v>7</v>
      </c>
      <c r="D54" s="14">
        <f t="shared" ref="D54:AG54" si="10">WEEKDAY(D53)</f>
        <v>1</v>
      </c>
      <c r="E54" s="14">
        <f t="shared" si="10"/>
        <v>2</v>
      </c>
      <c r="F54" s="14">
        <f t="shared" si="10"/>
        <v>3</v>
      </c>
      <c r="G54" s="14">
        <f t="shared" si="10"/>
        <v>4</v>
      </c>
      <c r="H54" s="14">
        <f t="shared" si="10"/>
        <v>5</v>
      </c>
      <c r="I54" s="14">
        <f t="shared" si="10"/>
        <v>6</v>
      </c>
      <c r="J54" s="14">
        <f t="shared" si="10"/>
        <v>7</v>
      </c>
      <c r="K54" s="14">
        <f t="shared" si="10"/>
        <v>1</v>
      </c>
      <c r="L54" s="14">
        <f t="shared" si="10"/>
        <v>2</v>
      </c>
      <c r="M54" s="14">
        <f t="shared" si="10"/>
        <v>3</v>
      </c>
      <c r="N54" s="14">
        <f t="shared" si="10"/>
        <v>4</v>
      </c>
      <c r="O54" s="14">
        <f t="shared" si="10"/>
        <v>5</v>
      </c>
      <c r="P54" s="14">
        <f t="shared" si="10"/>
        <v>6</v>
      </c>
      <c r="Q54" s="14">
        <f t="shared" si="10"/>
        <v>7</v>
      </c>
      <c r="R54" s="14">
        <f t="shared" si="10"/>
        <v>1</v>
      </c>
      <c r="S54" s="14">
        <f t="shared" si="10"/>
        <v>2</v>
      </c>
      <c r="T54" s="14">
        <f t="shared" si="10"/>
        <v>3</v>
      </c>
      <c r="U54" s="14">
        <f t="shared" si="10"/>
        <v>4</v>
      </c>
      <c r="V54" s="14">
        <f t="shared" si="10"/>
        <v>5</v>
      </c>
      <c r="W54" s="14">
        <f t="shared" si="10"/>
        <v>6</v>
      </c>
      <c r="X54" s="14">
        <f t="shared" si="10"/>
        <v>7</v>
      </c>
      <c r="Y54" s="14">
        <f t="shared" si="10"/>
        <v>1</v>
      </c>
      <c r="Z54" s="14">
        <f t="shared" si="10"/>
        <v>2</v>
      </c>
      <c r="AA54" s="14">
        <f t="shared" si="10"/>
        <v>3</v>
      </c>
      <c r="AB54" s="14">
        <f t="shared" si="10"/>
        <v>4</v>
      </c>
      <c r="AC54" s="14">
        <f t="shared" si="10"/>
        <v>5</v>
      </c>
      <c r="AD54" s="14">
        <f t="shared" si="10"/>
        <v>6</v>
      </c>
      <c r="AE54" s="14">
        <f t="shared" si="10"/>
        <v>7</v>
      </c>
      <c r="AF54" s="14">
        <f t="shared" si="10"/>
        <v>1</v>
      </c>
      <c r="AG54" s="14">
        <f t="shared" si="10"/>
        <v>2</v>
      </c>
      <c r="AH54" s="42"/>
      <c r="AI54" s="41"/>
      <c r="AJ54" s="40"/>
      <c r="AK54" s="40"/>
      <c r="AL54" s="40"/>
      <c r="AM54" s="40"/>
      <c r="AN54" s="15"/>
    </row>
    <row r="55" spans="2:41" x14ac:dyDescent="0.4">
      <c r="B55" s="13" t="s">
        <v>16</v>
      </c>
      <c r="C55" s="16">
        <f>C53</f>
        <v>45717</v>
      </c>
      <c r="D55" s="16">
        <f t="shared" ref="D55:AG55" si="11">D53</f>
        <v>45718</v>
      </c>
      <c r="E55" s="16">
        <f t="shared" si="11"/>
        <v>45719</v>
      </c>
      <c r="F55" s="16">
        <f t="shared" si="11"/>
        <v>45720</v>
      </c>
      <c r="G55" s="16">
        <f t="shared" si="11"/>
        <v>45721</v>
      </c>
      <c r="H55" s="16">
        <f t="shared" si="11"/>
        <v>45722</v>
      </c>
      <c r="I55" s="16">
        <f t="shared" si="11"/>
        <v>45723</v>
      </c>
      <c r="J55" s="16">
        <f t="shared" si="11"/>
        <v>45724</v>
      </c>
      <c r="K55" s="16">
        <f t="shared" si="11"/>
        <v>45725</v>
      </c>
      <c r="L55" s="16">
        <f t="shared" si="11"/>
        <v>45726</v>
      </c>
      <c r="M55" s="16">
        <f t="shared" si="11"/>
        <v>45727</v>
      </c>
      <c r="N55" s="16">
        <f t="shared" si="11"/>
        <v>45728</v>
      </c>
      <c r="O55" s="16">
        <f t="shared" si="11"/>
        <v>45729</v>
      </c>
      <c r="P55" s="16">
        <f t="shared" si="11"/>
        <v>45730</v>
      </c>
      <c r="Q55" s="16">
        <f t="shared" si="11"/>
        <v>45731</v>
      </c>
      <c r="R55" s="16">
        <f t="shared" si="11"/>
        <v>45732</v>
      </c>
      <c r="S55" s="16">
        <f t="shared" si="11"/>
        <v>45733</v>
      </c>
      <c r="T55" s="16">
        <f t="shared" si="11"/>
        <v>45734</v>
      </c>
      <c r="U55" s="16">
        <f t="shared" si="11"/>
        <v>45735</v>
      </c>
      <c r="V55" s="16">
        <f t="shared" si="11"/>
        <v>45736</v>
      </c>
      <c r="W55" s="16">
        <f t="shared" si="11"/>
        <v>45737</v>
      </c>
      <c r="X55" s="16">
        <f t="shared" si="11"/>
        <v>45738</v>
      </c>
      <c r="Y55" s="16">
        <f t="shared" si="11"/>
        <v>45739</v>
      </c>
      <c r="Z55" s="16">
        <f t="shared" si="11"/>
        <v>45740</v>
      </c>
      <c r="AA55" s="16">
        <f t="shared" si="11"/>
        <v>45741</v>
      </c>
      <c r="AB55" s="16">
        <f t="shared" si="11"/>
        <v>45742</v>
      </c>
      <c r="AC55" s="16">
        <f t="shared" si="11"/>
        <v>45743</v>
      </c>
      <c r="AD55" s="16">
        <f t="shared" si="11"/>
        <v>45744</v>
      </c>
      <c r="AE55" s="16">
        <f t="shared" si="11"/>
        <v>45745</v>
      </c>
      <c r="AF55" s="16">
        <f t="shared" si="11"/>
        <v>45746</v>
      </c>
      <c r="AG55" s="16">
        <f t="shared" si="11"/>
        <v>45747</v>
      </c>
      <c r="AH55" s="42"/>
      <c r="AI55" s="41"/>
      <c r="AJ55" s="40"/>
      <c r="AK55" s="40"/>
      <c r="AL55" s="40"/>
      <c r="AM55" s="40"/>
      <c r="AN55" s="15"/>
    </row>
    <row r="56" spans="2:41" ht="27" customHeight="1" x14ac:dyDescent="0.4">
      <c r="B56" s="41" t="s">
        <v>17</v>
      </c>
      <c r="C56" s="55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84" t="s">
        <v>37</v>
      </c>
      <c r="P56" s="50"/>
      <c r="Q56" s="51"/>
      <c r="R56" s="50"/>
      <c r="S56" s="50"/>
      <c r="T56" s="50"/>
      <c r="U56" s="50"/>
      <c r="V56" s="50"/>
      <c r="W56" s="56"/>
      <c r="X56" s="50"/>
      <c r="Y56" s="50"/>
      <c r="Z56" s="50"/>
      <c r="AA56" s="50"/>
      <c r="AB56" s="50"/>
      <c r="AC56" s="50"/>
      <c r="AD56" s="50"/>
      <c r="AE56" s="50"/>
      <c r="AF56" s="50"/>
      <c r="AG56" s="49"/>
      <c r="AH56" s="42"/>
      <c r="AI56" s="41"/>
      <c r="AJ56" s="40"/>
      <c r="AK56" s="40"/>
      <c r="AL56" s="40"/>
      <c r="AM56" s="40"/>
    </row>
    <row r="57" spans="2:41" ht="27" customHeight="1" x14ac:dyDescent="0.4">
      <c r="B57" s="42"/>
      <c r="C57" s="52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85"/>
      <c r="P57" s="39"/>
      <c r="Q57" s="52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49"/>
      <c r="AH57" s="42"/>
      <c r="AI57" s="41"/>
      <c r="AJ57" s="40"/>
      <c r="AK57" s="40"/>
      <c r="AL57" s="40"/>
      <c r="AM57" s="40"/>
    </row>
    <row r="58" spans="2:41" ht="27" customHeight="1" x14ac:dyDescent="0.4">
      <c r="B58" s="42"/>
      <c r="C58" s="52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85"/>
      <c r="P58" s="39"/>
      <c r="Q58" s="52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49"/>
      <c r="AH58" s="42"/>
      <c r="AI58" s="41"/>
      <c r="AJ58" s="40"/>
      <c r="AK58" s="40"/>
      <c r="AL58" s="40"/>
      <c r="AM58" s="40"/>
    </row>
    <row r="59" spans="2:41" x14ac:dyDescent="0.4">
      <c r="B59" s="13" t="s">
        <v>18</v>
      </c>
      <c r="C59" s="9" t="s">
        <v>35</v>
      </c>
      <c r="D59" s="9" t="s">
        <v>35</v>
      </c>
      <c r="E59" s="9"/>
      <c r="F59" s="9"/>
      <c r="G59" s="9"/>
      <c r="H59" s="9"/>
      <c r="I59" s="9"/>
      <c r="J59" s="9" t="s">
        <v>35</v>
      </c>
      <c r="K59" s="9" t="s">
        <v>35</v>
      </c>
      <c r="L59" s="9"/>
      <c r="M59" s="9"/>
      <c r="N59" s="9"/>
      <c r="O59" s="9" t="s">
        <v>34</v>
      </c>
      <c r="P59" s="9" t="s">
        <v>34</v>
      </c>
      <c r="Q59" s="9" t="s">
        <v>34</v>
      </c>
      <c r="R59" s="9" t="s">
        <v>34</v>
      </c>
      <c r="S59" s="9" t="s">
        <v>34</v>
      </c>
      <c r="T59" s="9" t="s">
        <v>34</v>
      </c>
      <c r="U59" s="9" t="s">
        <v>34</v>
      </c>
      <c r="V59" s="9" t="s">
        <v>34</v>
      </c>
      <c r="W59" s="9" t="s">
        <v>34</v>
      </c>
      <c r="X59" s="9" t="s">
        <v>34</v>
      </c>
      <c r="Y59" s="9" t="s">
        <v>34</v>
      </c>
      <c r="Z59" s="9" t="s">
        <v>34</v>
      </c>
      <c r="AA59" s="9" t="s">
        <v>34</v>
      </c>
      <c r="AB59" s="9" t="s">
        <v>34</v>
      </c>
      <c r="AC59" s="9" t="s">
        <v>34</v>
      </c>
      <c r="AD59" s="9" t="s">
        <v>34</v>
      </c>
      <c r="AE59" s="9" t="s">
        <v>34</v>
      </c>
      <c r="AF59" s="9" t="s">
        <v>34</v>
      </c>
      <c r="AG59" s="9" t="s">
        <v>34</v>
      </c>
      <c r="AH59" s="9">
        <f>COUNTIF(C59:AG59,"○")</f>
        <v>4</v>
      </c>
      <c r="AI59" s="17">
        <f>AK59-AJ59</f>
        <v>45728</v>
      </c>
      <c r="AJ59" s="9">
        <f>COUNTIF(C59:AG59,"×")</f>
        <v>19</v>
      </c>
      <c r="AK59" s="18">
        <f>MAX(AC53:AG53)</f>
        <v>45747</v>
      </c>
      <c r="AL59" s="9">
        <v>4</v>
      </c>
      <c r="AM59" s="9" t="str">
        <f>IF(AH59&gt;=AL59,"○","×")</f>
        <v>○</v>
      </c>
    </row>
    <row r="60" spans="2:41" ht="25.5" customHeight="1" thickBot="1" x14ac:dyDescent="0.45"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N60" s="19"/>
      <c r="AO60" s="19"/>
    </row>
    <row r="61" spans="2:41" ht="25.5" customHeight="1" x14ac:dyDescent="0.4">
      <c r="T61" s="19"/>
      <c r="U61" s="19"/>
      <c r="V61" s="19"/>
      <c r="W61" s="19"/>
      <c r="X61" s="71" t="s">
        <v>40</v>
      </c>
      <c r="Y61" s="72"/>
      <c r="Z61" s="72"/>
      <c r="AA61" s="72"/>
      <c r="AB61" s="72"/>
      <c r="AC61" s="73" t="str">
        <f>IF(AND(AM14="○",AM23="○",AM32="○",AM41="○",AM50="○",AM59="○"),"達成","未達成")</f>
        <v>達成</v>
      </c>
      <c r="AD61" s="73"/>
      <c r="AE61" s="73"/>
      <c r="AF61" s="74"/>
      <c r="AG61" s="65"/>
      <c r="AH61" s="79"/>
      <c r="AI61" s="79"/>
      <c r="AL61" s="10"/>
      <c r="AN61" s="19"/>
      <c r="AO61" s="19"/>
    </row>
    <row r="62" spans="2:41" ht="25.5" customHeight="1" thickBot="1" x14ac:dyDescent="0.45">
      <c r="T62" s="19"/>
      <c r="U62" s="19"/>
      <c r="V62" s="19"/>
      <c r="W62" s="19"/>
      <c r="X62" s="58" t="s">
        <v>41</v>
      </c>
      <c r="Y62" s="59"/>
      <c r="Z62" s="59"/>
      <c r="AA62" s="59"/>
      <c r="AB62" s="60"/>
      <c r="AC62" s="61" t="s">
        <v>42</v>
      </c>
      <c r="AD62" s="62"/>
      <c r="AE62" s="62"/>
      <c r="AF62" s="63"/>
      <c r="AG62" s="64"/>
      <c r="AH62" s="64"/>
      <c r="AI62" s="65"/>
      <c r="AL62" s="10"/>
      <c r="AN62" s="19"/>
      <c r="AO62" s="19"/>
    </row>
    <row r="63" spans="2:41" ht="25.5" customHeight="1" x14ac:dyDescent="0.4">
      <c r="T63" s="19"/>
      <c r="U63" s="19"/>
      <c r="V63" s="19"/>
      <c r="W63" s="19"/>
      <c r="X63" s="77" t="s">
        <v>21</v>
      </c>
      <c r="Y63" s="78"/>
      <c r="Z63" s="78"/>
      <c r="AA63" s="78"/>
      <c r="AB63" s="78"/>
      <c r="AC63" s="77">
        <f>AH14+AH23+AH32+AH41+AH50+AH59</f>
        <v>41</v>
      </c>
      <c r="AD63" s="77"/>
      <c r="AE63" s="77"/>
      <c r="AF63" s="77"/>
      <c r="AG63" s="79" t="s">
        <v>22</v>
      </c>
      <c r="AH63" s="79"/>
      <c r="AI63" s="79"/>
      <c r="AL63" s="10"/>
      <c r="AN63" s="19"/>
      <c r="AO63" s="19"/>
    </row>
    <row r="64" spans="2:41" ht="25.5" customHeight="1" x14ac:dyDescent="0.4">
      <c r="T64" s="19"/>
      <c r="U64" s="19"/>
      <c r="V64" s="19"/>
      <c r="W64" s="19"/>
      <c r="X64" s="66" t="s">
        <v>23</v>
      </c>
      <c r="Y64" s="66"/>
      <c r="Z64" s="66"/>
      <c r="AA64" s="66"/>
      <c r="AB64" s="66"/>
      <c r="AC64" s="67">
        <v>144</v>
      </c>
      <c r="AD64" s="67"/>
      <c r="AE64" s="67"/>
      <c r="AF64" s="67"/>
      <c r="AG64" s="66" t="s">
        <v>22</v>
      </c>
      <c r="AH64" s="66"/>
      <c r="AI64" s="66"/>
      <c r="AL64" s="10"/>
      <c r="AN64" s="19"/>
      <c r="AO64" s="19"/>
    </row>
    <row r="65" spans="2:41" ht="25.5" customHeight="1" x14ac:dyDescent="0.4">
      <c r="T65" s="19"/>
      <c r="U65" s="19"/>
      <c r="V65" s="19"/>
      <c r="W65" s="19"/>
      <c r="X65" s="68" t="s">
        <v>24</v>
      </c>
      <c r="Y65" s="66"/>
      <c r="Z65" s="66"/>
      <c r="AA65" s="66"/>
      <c r="AB65" s="66"/>
      <c r="AC65" s="69">
        <f>ROUNDDOWN((AC63/AC64)*100,2)</f>
        <v>28.47</v>
      </c>
      <c r="AD65" s="69"/>
      <c r="AE65" s="69"/>
      <c r="AF65" s="69"/>
      <c r="AG65" s="70" t="s">
        <v>25</v>
      </c>
      <c r="AH65" s="70"/>
      <c r="AI65" s="70"/>
      <c r="AL65" s="10"/>
      <c r="AN65" s="19"/>
      <c r="AO65" s="19"/>
    </row>
    <row r="66" spans="2:41" ht="25.5" customHeight="1" x14ac:dyDescent="0.4">
      <c r="T66" s="19"/>
      <c r="U66" s="19"/>
      <c r="V66" s="19"/>
      <c r="W66" s="19"/>
      <c r="X66" s="20" t="s">
        <v>26</v>
      </c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L66" s="10"/>
      <c r="AN66" s="19"/>
      <c r="AO66" s="19" t="s">
        <v>27</v>
      </c>
    </row>
    <row r="67" spans="2:41" ht="25.5" customHeight="1" x14ac:dyDescent="0.4">
      <c r="T67" s="19"/>
      <c r="U67" s="19"/>
      <c r="V67" s="19"/>
      <c r="W67" s="19"/>
      <c r="X67" s="20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L67" s="10"/>
      <c r="AN67" s="19"/>
      <c r="AO67" s="19"/>
    </row>
    <row r="68" spans="2:41" ht="25.5" customHeight="1" x14ac:dyDescent="0.4">
      <c r="B68" s="36" t="s">
        <v>43</v>
      </c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3"/>
      <c r="U68" s="33"/>
      <c r="V68" s="33"/>
      <c r="W68" s="33"/>
      <c r="X68" s="35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L68" s="10"/>
      <c r="AN68" s="19"/>
      <c r="AO68" s="19"/>
    </row>
    <row r="69" spans="2:41" ht="25.5" customHeight="1" x14ac:dyDescent="0.4">
      <c r="B69" s="26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7"/>
      <c r="U69" s="27"/>
      <c r="V69" s="27"/>
      <c r="W69" s="27"/>
      <c r="X69" s="28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9"/>
      <c r="AL69" s="10"/>
      <c r="AN69" s="19"/>
      <c r="AO69" s="19"/>
    </row>
    <row r="70" spans="2:41" ht="25.5" customHeight="1" x14ac:dyDescent="0.4">
      <c r="B70" s="26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7"/>
      <c r="U70" s="27"/>
      <c r="V70" s="27"/>
      <c r="W70" s="27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30"/>
      <c r="AL70" s="10"/>
      <c r="AN70" t="s">
        <v>28</v>
      </c>
      <c r="AO70" s="19" t="s">
        <v>29</v>
      </c>
    </row>
    <row r="71" spans="2:41" x14ac:dyDescent="0.4">
      <c r="B71" s="31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4"/>
      <c r="AL71" s="10"/>
      <c r="AN71" t="s">
        <v>30</v>
      </c>
      <c r="AO71" s="19" t="s">
        <v>31</v>
      </c>
    </row>
    <row r="72" spans="2:41" ht="19.5" x14ac:dyDescent="0.4">
      <c r="P72" s="21"/>
      <c r="Q72" s="21"/>
      <c r="R72" s="21"/>
      <c r="S72" s="21"/>
      <c r="T72" s="22"/>
      <c r="U72" s="22"/>
      <c r="V72" s="22"/>
      <c r="W72" s="21"/>
      <c r="X72" s="21"/>
    </row>
    <row r="73" spans="2:41" x14ac:dyDescent="0.4">
      <c r="C73">
        <f t="shared" ref="C73:AG73" si="12">WEEKDAY(C8)</f>
        <v>3</v>
      </c>
      <c r="D73">
        <f t="shared" si="12"/>
        <v>4</v>
      </c>
      <c r="E73">
        <f t="shared" si="12"/>
        <v>5</v>
      </c>
      <c r="F73">
        <f t="shared" si="12"/>
        <v>6</v>
      </c>
      <c r="G73">
        <f t="shared" si="12"/>
        <v>7</v>
      </c>
      <c r="H73">
        <f t="shared" si="12"/>
        <v>1</v>
      </c>
      <c r="I73">
        <f t="shared" si="12"/>
        <v>2</v>
      </c>
      <c r="J73">
        <f t="shared" si="12"/>
        <v>3</v>
      </c>
      <c r="K73">
        <f t="shared" si="12"/>
        <v>4</v>
      </c>
      <c r="L73">
        <f t="shared" si="12"/>
        <v>5</v>
      </c>
      <c r="M73">
        <f t="shared" si="12"/>
        <v>6</v>
      </c>
      <c r="N73">
        <f t="shared" si="12"/>
        <v>7</v>
      </c>
      <c r="O73">
        <f t="shared" si="12"/>
        <v>1</v>
      </c>
      <c r="P73">
        <f t="shared" si="12"/>
        <v>2</v>
      </c>
      <c r="Q73">
        <f t="shared" si="12"/>
        <v>3</v>
      </c>
      <c r="R73">
        <f t="shared" si="12"/>
        <v>4</v>
      </c>
      <c r="S73">
        <f t="shared" si="12"/>
        <v>5</v>
      </c>
      <c r="T73">
        <f t="shared" si="12"/>
        <v>6</v>
      </c>
      <c r="U73">
        <f t="shared" si="12"/>
        <v>7</v>
      </c>
      <c r="V73">
        <f t="shared" si="12"/>
        <v>1</v>
      </c>
      <c r="W73">
        <f t="shared" si="12"/>
        <v>2</v>
      </c>
      <c r="X73">
        <f t="shared" si="12"/>
        <v>3</v>
      </c>
      <c r="Y73">
        <f t="shared" si="12"/>
        <v>4</v>
      </c>
      <c r="Z73">
        <f t="shared" si="12"/>
        <v>5</v>
      </c>
      <c r="AA73">
        <f t="shared" si="12"/>
        <v>6</v>
      </c>
      <c r="AB73">
        <f t="shared" si="12"/>
        <v>7</v>
      </c>
      <c r="AC73">
        <f t="shared" si="12"/>
        <v>1</v>
      </c>
      <c r="AD73">
        <f t="shared" si="12"/>
        <v>2</v>
      </c>
      <c r="AE73">
        <f t="shared" si="12"/>
        <v>3</v>
      </c>
      <c r="AF73">
        <f t="shared" si="12"/>
        <v>4</v>
      </c>
      <c r="AG73">
        <f t="shared" si="12"/>
        <v>5</v>
      </c>
      <c r="AH73">
        <f>COUNTIF(C73:AG73,7)+COUNTIF(C73:AG73,1)</f>
        <v>8</v>
      </c>
    </row>
    <row r="74" spans="2:41" x14ac:dyDescent="0.4">
      <c r="C74">
        <f>WEEKDAY(C17)</f>
        <v>6</v>
      </c>
      <c r="D74">
        <f t="shared" ref="D74:AG74" si="13">WEEKDAY(D17)</f>
        <v>7</v>
      </c>
      <c r="E74">
        <f t="shared" si="13"/>
        <v>1</v>
      </c>
      <c r="F74">
        <f t="shared" si="13"/>
        <v>2</v>
      </c>
      <c r="G74">
        <f t="shared" si="13"/>
        <v>3</v>
      </c>
      <c r="H74">
        <f t="shared" si="13"/>
        <v>4</v>
      </c>
      <c r="I74">
        <f t="shared" si="13"/>
        <v>5</v>
      </c>
      <c r="J74">
        <f t="shared" si="13"/>
        <v>6</v>
      </c>
      <c r="K74">
        <f t="shared" si="13"/>
        <v>7</v>
      </c>
      <c r="L74">
        <f t="shared" si="13"/>
        <v>1</v>
      </c>
      <c r="M74">
        <f t="shared" si="13"/>
        <v>2</v>
      </c>
      <c r="N74">
        <f t="shared" si="13"/>
        <v>3</v>
      </c>
      <c r="O74">
        <f t="shared" si="13"/>
        <v>4</v>
      </c>
      <c r="P74">
        <f t="shared" si="13"/>
        <v>5</v>
      </c>
      <c r="Q74">
        <f t="shared" si="13"/>
        <v>6</v>
      </c>
      <c r="R74">
        <f t="shared" si="13"/>
        <v>7</v>
      </c>
      <c r="S74">
        <f t="shared" si="13"/>
        <v>1</v>
      </c>
      <c r="T74">
        <f t="shared" si="13"/>
        <v>2</v>
      </c>
      <c r="U74">
        <f t="shared" si="13"/>
        <v>3</v>
      </c>
      <c r="V74">
        <f t="shared" si="13"/>
        <v>4</v>
      </c>
      <c r="W74">
        <f t="shared" si="13"/>
        <v>5</v>
      </c>
      <c r="X74">
        <f t="shared" si="13"/>
        <v>6</v>
      </c>
      <c r="Y74">
        <f t="shared" si="13"/>
        <v>7</v>
      </c>
      <c r="Z74">
        <f t="shared" si="13"/>
        <v>1</v>
      </c>
      <c r="AA74">
        <f t="shared" si="13"/>
        <v>2</v>
      </c>
      <c r="AB74">
        <f t="shared" si="13"/>
        <v>3</v>
      </c>
      <c r="AC74">
        <f t="shared" si="13"/>
        <v>4</v>
      </c>
      <c r="AD74">
        <f t="shared" si="13"/>
        <v>5</v>
      </c>
      <c r="AE74">
        <f t="shared" si="13"/>
        <v>6</v>
      </c>
      <c r="AF74">
        <f t="shared" si="13"/>
        <v>7</v>
      </c>
      <c r="AG74">
        <f t="shared" si="13"/>
        <v>7</v>
      </c>
      <c r="AH74">
        <f>COUNTIF(C74:AG74,7)+COUNTIF(C74:AG74,1)</f>
        <v>10</v>
      </c>
    </row>
    <row r="75" spans="2:41" x14ac:dyDescent="0.4">
      <c r="P75" s="23"/>
      <c r="Q75" s="23"/>
      <c r="R75" s="23"/>
      <c r="S75" s="23"/>
      <c r="T75" s="23"/>
      <c r="U75" s="23"/>
      <c r="V75" s="23"/>
      <c r="W75" s="23"/>
      <c r="X75" s="23"/>
    </row>
  </sheetData>
  <mergeCells count="249">
    <mergeCell ref="X64:AB64"/>
    <mergeCell ref="AC64:AF64"/>
    <mergeCell ref="AG64:AI64"/>
    <mergeCell ref="X65:AB65"/>
    <mergeCell ref="AC65:AF65"/>
    <mergeCell ref="AG65:AI65"/>
    <mergeCell ref="AF56:AF58"/>
    <mergeCell ref="AG56:AG58"/>
    <mergeCell ref="X61:AB61"/>
    <mergeCell ref="AC61:AF61"/>
    <mergeCell ref="AG61:AI61"/>
    <mergeCell ref="X63:AB63"/>
    <mergeCell ref="AC63:AF63"/>
    <mergeCell ref="AG63:AI63"/>
    <mergeCell ref="Z56:Z58"/>
    <mergeCell ref="AA56:AA58"/>
    <mergeCell ref="AB56:AB58"/>
    <mergeCell ref="AC56:AC58"/>
    <mergeCell ref="AD56:AD58"/>
    <mergeCell ref="AE56:AE58"/>
    <mergeCell ref="AH52:AH58"/>
    <mergeCell ref="AI52:AI58"/>
    <mergeCell ref="X62:AB62"/>
    <mergeCell ref="AC62:AF62"/>
    <mergeCell ref="AG62:AI62"/>
    <mergeCell ref="T56:T58"/>
    <mergeCell ref="U56:U58"/>
    <mergeCell ref="V56:V58"/>
    <mergeCell ref="W56:W58"/>
    <mergeCell ref="X56:X58"/>
    <mergeCell ref="Y56:Y58"/>
    <mergeCell ref="N56:N58"/>
    <mergeCell ref="O56:O58"/>
    <mergeCell ref="P56:P58"/>
    <mergeCell ref="Q56:Q58"/>
    <mergeCell ref="R56:R58"/>
    <mergeCell ref="S56:S58"/>
    <mergeCell ref="H56:H58"/>
    <mergeCell ref="I56:I58"/>
    <mergeCell ref="J56:J58"/>
    <mergeCell ref="K56:K58"/>
    <mergeCell ref="L56:L58"/>
    <mergeCell ref="M56:M58"/>
    <mergeCell ref="B56:B58"/>
    <mergeCell ref="C56:C58"/>
    <mergeCell ref="D56:D58"/>
    <mergeCell ref="E56:E58"/>
    <mergeCell ref="F56:F58"/>
    <mergeCell ref="G56:G58"/>
    <mergeCell ref="AJ52:AJ58"/>
    <mergeCell ref="AK52:AK58"/>
    <mergeCell ref="AL52:AL58"/>
    <mergeCell ref="AM52:AM58"/>
    <mergeCell ref="AC47:AC49"/>
    <mergeCell ref="AD47:AD49"/>
    <mergeCell ref="AE47:AE49"/>
    <mergeCell ref="AF47:AF49"/>
    <mergeCell ref="AG47:AG49"/>
    <mergeCell ref="C52:AG52"/>
    <mergeCell ref="W47:W49"/>
    <mergeCell ref="X47:X49"/>
    <mergeCell ref="Y47:Y49"/>
    <mergeCell ref="Z47:Z49"/>
    <mergeCell ref="AA47:AA49"/>
    <mergeCell ref="AB47:AB49"/>
    <mergeCell ref="Q47:Q49"/>
    <mergeCell ref="R47:R49"/>
    <mergeCell ref="S47:S49"/>
    <mergeCell ref="T47:T49"/>
    <mergeCell ref="U47:U49"/>
    <mergeCell ref="V47:V49"/>
    <mergeCell ref="K47:K49"/>
    <mergeCell ref="L47:L49"/>
    <mergeCell ref="M47:M49"/>
    <mergeCell ref="N47:N49"/>
    <mergeCell ref="O47:O49"/>
    <mergeCell ref="P47:P49"/>
    <mergeCell ref="AI43:AI49"/>
    <mergeCell ref="AJ43:AJ49"/>
    <mergeCell ref="AK43:AK49"/>
    <mergeCell ref="AL43:AL49"/>
    <mergeCell ref="AM43:AM49"/>
    <mergeCell ref="AH43:AH49"/>
    <mergeCell ref="B47:B49"/>
    <mergeCell ref="C47:C49"/>
    <mergeCell ref="D47:D49"/>
    <mergeCell ref="E47:E49"/>
    <mergeCell ref="F47:F49"/>
    <mergeCell ref="AD38:AD40"/>
    <mergeCell ref="AE38:AE40"/>
    <mergeCell ref="AF38:AF40"/>
    <mergeCell ref="AG38:AG40"/>
    <mergeCell ref="C43:AG43"/>
    <mergeCell ref="G47:G49"/>
    <mergeCell ref="H47:H49"/>
    <mergeCell ref="I47:I49"/>
    <mergeCell ref="J47:J49"/>
    <mergeCell ref="X38:X40"/>
    <mergeCell ref="Y38:Y40"/>
    <mergeCell ref="Z38:Z40"/>
    <mergeCell ref="AA38:AA40"/>
    <mergeCell ref="AB38:AB40"/>
    <mergeCell ref="AC38:AC40"/>
    <mergeCell ref="R38:R40"/>
    <mergeCell ref="S38:S40"/>
    <mergeCell ref="T38:T40"/>
    <mergeCell ref="U38:U40"/>
    <mergeCell ref="AK34:AK40"/>
    <mergeCell ref="AL34:AL40"/>
    <mergeCell ref="AM34:AM40"/>
    <mergeCell ref="B38:B40"/>
    <mergeCell ref="C38:C40"/>
    <mergeCell ref="D38:D40"/>
    <mergeCell ref="E38:E40"/>
    <mergeCell ref="F38:F40"/>
    <mergeCell ref="G38:G40"/>
    <mergeCell ref="V38:V40"/>
    <mergeCell ref="W38:W40"/>
    <mergeCell ref="L38:L40"/>
    <mergeCell ref="M38:M40"/>
    <mergeCell ref="N38:N40"/>
    <mergeCell ref="O38:O40"/>
    <mergeCell ref="P38:P40"/>
    <mergeCell ref="Q38:Q40"/>
    <mergeCell ref="AJ34:AJ40"/>
    <mergeCell ref="C34:AG34"/>
    <mergeCell ref="AH34:AH40"/>
    <mergeCell ref="AI34:AI40"/>
    <mergeCell ref="H38:H40"/>
    <mergeCell ref="I38:I40"/>
    <mergeCell ref="J38:J40"/>
    <mergeCell ref="K38:K40"/>
    <mergeCell ref="Y29:Y31"/>
    <mergeCell ref="Z29:Z31"/>
    <mergeCell ref="AA29:AA31"/>
    <mergeCell ref="AB29:AB31"/>
    <mergeCell ref="AC29:AC31"/>
    <mergeCell ref="AD29:AD31"/>
    <mergeCell ref="S29:S31"/>
    <mergeCell ref="T29:T31"/>
    <mergeCell ref="U29:U31"/>
    <mergeCell ref="V29:V31"/>
    <mergeCell ref="W29:W31"/>
    <mergeCell ref="X29:X31"/>
    <mergeCell ref="M29:M31"/>
    <mergeCell ref="N29:N31"/>
    <mergeCell ref="Q29:Q31"/>
    <mergeCell ref="R29:R31"/>
    <mergeCell ref="AK25:AK31"/>
    <mergeCell ref="AL25:AL31"/>
    <mergeCell ref="AM25:AM31"/>
    <mergeCell ref="B29:B31"/>
    <mergeCell ref="C29:C31"/>
    <mergeCell ref="D29:D31"/>
    <mergeCell ref="E29:E31"/>
    <mergeCell ref="F29:F31"/>
    <mergeCell ref="G29:G31"/>
    <mergeCell ref="H29:H31"/>
    <mergeCell ref="AE29:AE31"/>
    <mergeCell ref="AF29:AF31"/>
    <mergeCell ref="AG29:AG31"/>
    <mergeCell ref="C25:AG25"/>
    <mergeCell ref="AH25:AH31"/>
    <mergeCell ref="AI25:AI31"/>
    <mergeCell ref="AJ25:AJ31"/>
    <mergeCell ref="I29:I31"/>
    <mergeCell ref="J29:J31"/>
    <mergeCell ref="K29:K31"/>
    <mergeCell ref="L29:L31"/>
    <mergeCell ref="Z20:Z22"/>
    <mergeCell ref="AA20:AA22"/>
    <mergeCell ref="AB20:AB22"/>
    <mergeCell ref="AC20:AC22"/>
    <mergeCell ref="AD20:AD22"/>
    <mergeCell ref="AE20:AE22"/>
    <mergeCell ref="T20:T22"/>
    <mergeCell ref="U20:U22"/>
    <mergeCell ref="V20:V22"/>
    <mergeCell ref="W20:W22"/>
    <mergeCell ref="X20:X22"/>
    <mergeCell ref="Y20:Y22"/>
    <mergeCell ref="N20:N22"/>
    <mergeCell ref="O20:O22"/>
    <mergeCell ref="O29:O31"/>
    <mergeCell ref="P29:P31"/>
    <mergeCell ref="P20:P22"/>
    <mergeCell ref="Q20:Q22"/>
    <mergeCell ref="R20:R22"/>
    <mergeCell ref="S20:S22"/>
    <mergeCell ref="AL16:AL22"/>
    <mergeCell ref="AM16:AM22"/>
    <mergeCell ref="B20:B22"/>
    <mergeCell ref="C20:C22"/>
    <mergeCell ref="D20:D22"/>
    <mergeCell ref="E20:E22"/>
    <mergeCell ref="F20:F22"/>
    <mergeCell ref="G20:G22"/>
    <mergeCell ref="H20:H22"/>
    <mergeCell ref="I20:I22"/>
    <mergeCell ref="AF20:AF22"/>
    <mergeCell ref="AG20:AG22"/>
    <mergeCell ref="AG11:AG13"/>
    <mergeCell ref="C16:AG16"/>
    <mergeCell ref="AH16:AH22"/>
    <mergeCell ref="AI16:AI22"/>
    <mergeCell ref="AJ16:AJ22"/>
    <mergeCell ref="AK16:AK22"/>
    <mergeCell ref="J20:J22"/>
    <mergeCell ref="K20:K22"/>
    <mergeCell ref="L20:L22"/>
    <mergeCell ref="M20:M22"/>
    <mergeCell ref="AA11:AA13"/>
    <mergeCell ref="AB11:AB13"/>
    <mergeCell ref="AC11:AC13"/>
    <mergeCell ref="AD11:AD13"/>
    <mergeCell ref="AE11:AE13"/>
    <mergeCell ref="AF11:AF13"/>
    <mergeCell ref="U11:U13"/>
    <mergeCell ref="V11:V13"/>
    <mergeCell ref="W11:W13"/>
    <mergeCell ref="X11:X13"/>
    <mergeCell ref="Y11:Y13"/>
    <mergeCell ref="Z11:Z13"/>
    <mergeCell ref="O11:O13"/>
    <mergeCell ref="P11:P13"/>
    <mergeCell ref="Q11:Q13"/>
    <mergeCell ref="R11:R13"/>
    <mergeCell ref="S11:S13"/>
    <mergeCell ref="T11:T13"/>
    <mergeCell ref="AM7:AM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C7:AG7"/>
    <mergeCell ref="AH7:AH13"/>
    <mergeCell ref="AI7:AI13"/>
    <mergeCell ref="AJ7:AJ13"/>
    <mergeCell ref="AK7:AK13"/>
    <mergeCell ref="AL7:AL13"/>
    <mergeCell ref="K11:K13"/>
    <mergeCell ref="L11:L13"/>
    <mergeCell ref="M11:M13"/>
    <mergeCell ref="N11:N13"/>
  </mergeCells>
  <phoneticPr fontId="2"/>
  <conditionalFormatting sqref="C10:AG13">
    <cfRule type="expression" dxfId="11" priority="11">
      <formula>C$14="×"</formula>
    </cfRule>
    <cfRule type="expression" dxfId="10" priority="12">
      <formula>C$14="○"</formula>
    </cfRule>
  </conditionalFormatting>
  <conditionalFormatting sqref="C19:AG22">
    <cfRule type="expression" dxfId="9" priority="9">
      <formula>C$23="×"</formula>
    </cfRule>
    <cfRule type="expression" dxfId="8" priority="10">
      <formula>C$23="○"</formula>
    </cfRule>
  </conditionalFormatting>
  <conditionalFormatting sqref="C28:AG31">
    <cfRule type="expression" dxfId="7" priority="7">
      <formula>C$32="×"</formula>
    </cfRule>
    <cfRule type="expression" dxfId="6" priority="8">
      <formula>C$32="○"</formula>
    </cfRule>
  </conditionalFormatting>
  <conditionalFormatting sqref="C37:AG40">
    <cfRule type="expression" dxfId="5" priority="5">
      <formula>C$41="×"</formula>
    </cfRule>
    <cfRule type="expression" dxfId="4" priority="6">
      <formula>C$41="○"</formula>
    </cfRule>
  </conditionalFormatting>
  <conditionalFormatting sqref="C46:AG49">
    <cfRule type="expression" dxfId="3" priority="3">
      <formula>C$50="×"</formula>
    </cfRule>
    <cfRule type="expression" dxfId="2" priority="4">
      <formula>C$50="○"</formula>
    </cfRule>
  </conditionalFormatting>
  <conditionalFormatting sqref="C55:AG58">
    <cfRule type="expression" dxfId="1" priority="1">
      <formula>C$59="×"</formula>
    </cfRule>
    <cfRule type="expression" dxfId="0" priority="2">
      <formula>C$59="○"</formula>
    </cfRule>
  </conditionalFormatting>
  <dataValidations count="1">
    <dataValidation type="list" allowBlank="1" showInputMessage="1" showErrorMessage="1" sqref="AC62:AF62">
      <formula1>"〇,×"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&amp;R&amp;20（別紙２）
月単位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月単位</vt:lpstr>
      <vt:lpstr>月単位(例)</vt:lpstr>
      <vt:lpstr>月単位!Print_Area</vt:lpstr>
      <vt:lpstr>'月単位(例)'!Print_Area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2026-10-06T06:59:43Z</cp:lastPrinted>
  <dcterms:created xsi:type="dcterms:W3CDTF">2026-10-06T06:38:10Z</dcterms:created>
  <dcterms:modified xsi:type="dcterms:W3CDTF">2026-10-06T07:01:19Z</dcterms:modified>
</cp:coreProperties>
</file>