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6020" windowHeight="9000" activeTab="0"/>
  </bookViews>
  <sheets>
    <sheet name="第1号様式" sheetId="1" r:id="rId1"/>
    <sheet name="第2号様式" sheetId="2" r:id="rId2"/>
  </sheets>
  <definedNames>
    <definedName name="OLE_LINK2" localSheetId="1">'第2号様式'!#REF!</definedName>
    <definedName name="_xlnm.Print_Area" localSheetId="0">'第1号様式'!$A$1:$K$36</definedName>
    <definedName name="_xlnm.Print_Area" localSheetId="1">'第2号様式'!$A$1:$J$165</definedName>
    <definedName name="_xlnm.Print_Titles" localSheetId="0">'第1号様式'!$1:$3</definedName>
  </definedNames>
  <calcPr fullCalcOnLoad="1"/>
</workbook>
</file>

<file path=xl/sharedStrings.xml><?xml version="1.0" encoding="utf-8"?>
<sst xmlns="http://schemas.openxmlformats.org/spreadsheetml/2006/main" count="597" uniqueCount="357">
  <si>
    <r>
      <t>257,069MJ</t>
    </r>
    <r>
      <rPr>
        <sz val="10"/>
        <rFont val="ＭＳ Ｐゴシック"/>
        <family val="3"/>
      </rPr>
      <t>×</t>
    </r>
    <r>
      <rPr>
        <sz val="10"/>
        <rFont val="Arial"/>
        <family val="2"/>
      </rPr>
      <t>15</t>
    </r>
    <r>
      <rPr>
        <sz val="10"/>
        <rFont val="ＭＳ Ｐゴシック"/>
        <family val="3"/>
      </rPr>
      <t>％×</t>
    </r>
    <r>
      <rPr>
        <sz val="10"/>
        <rFont val="Arial"/>
        <family val="2"/>
      </rPr>
      <t>0.0258</t>
    </r>
    <r>
      <rPr>
        <sz val="10"/>
        <rFont val="ＭＳ Ｐゴシック"/>
        <family val="3"/>
      </rPr>
      <t>×</t>
    </r>
    <r>
      <rPr>
        <sz val="10"/>
        <rFont val="Arial"/>
        <family val="2"/>
      </rPr>
      <t>2</t>
    </r>
    <r>
      <rPr>
        <sz val="10"/>
        <rFont val="ＭＳ Ｐゴシック"/>
        <family val="3"/>
      </rPr>
      <t>台＝</t>
    </r>
    <r>
      <rPr>
        <sz val="10"/>
        <rFont val="Arial"/>
        <family val="2"/>
      </rPr>
      <t>1,989L</t>
    </r>
  </si>
  <si>
    <r>
      <t>ピークカットは</t>
    </r>
    <r>
      <rPr>
        <sz val="10"/>
        <rFont val="Arial"/>
        <family val="2"/>
      </rPr>
      <t>5kW</t>
    </r>
    <r>
      <rPr>
        <sz val="10"/>
        <rFont val="ＭＳ Ｐゴシック"/>
        <family val="3"/>
      </rPr>
      <t>＝</t>
    </r>
    <r>
      <rPr>
        <sz val="10"/>
        <rFont val="Arial"/>
        <family val="2"/>
      </rPr>
      <t>10</t>
    </r>
    <r>
      <rPr>
        <sz val="10"/>
        <rFont val="ＭＳ Ｐゴシック"/>
        <family val="3"/>
      </rPr>
      <t>点とする</t>
    </r>
  </si>
  <si>
    <r>
      <t>＜デマンド＞</t>
    </r>
    <r>
      <rPr>
        <sz val="10"/>
        <rFont val="Arial"/>
        <family val="2"/>
      </rPr>
      <t>100kW</t>
    </r>
    <r>
      <rPr>
        <sz val="10"/>
        <rFont val="ＭＳ Ｐゴシック"/>
        <family val="3"/>
      </rPr>
      <t>×</t>
    </r>
    <r>
      <rPr>
        <sz val="10"/>
        <rFont val="Arial"/>
        <family val="2"/>
      </rPr>
      <t>5</t>
    </r>
    <r>
      <rPr>
        <sz val="10"/>
        <rFont val="ＭＳ Ｐゴシック"/>
        <family val="3"/>
      </rPr>
      <t>％＝</t>
    </r>
    <r>
      <rPr>
        <sz val="10"/>
        <rFont val="Arial"/>
        <family val="2"/>
      </rPr>
      <t xml:space="preserve">5kW
</t>
    </r>
    <r>
      <rPr>
        <sz val="10"/>
        <rFont val="ＭＳ Ｐゴシック"/>
        <family val="3"/>
      </rPr>
      <t>＜使用量＞</t>
    </r>
    <r>
      <rPr>
        <sz val="10"/>
        <rFont val="Arial"/>
        <family val="2"/>
      </rPr>
      <t>100kW</t>
    </r>
    <r>
      <rPr>
        <sz val="10"/>
        <rFont val="ＭＳ Ｐゴシック"/>
        <family val="3"/>
      </rPr>
      <t>×</t>
    </r>
    <r>
      <rPr>
        <sz val="10"/>
        <rFont val="Arial"/>
        <family val="2"/>
      </rPr>
      <t>8,760h</t>
    </r>
    <r>
      <rPr>
        <sz val="10"/>
        <rFont val="ＭＳ Ｐゴシック"/>
        <family val="3"/>
      </rPr>
      <t>×</t>
    </r>
    <r>
      <rPr>
        <sz val="10"/>
        <rFont val="Arial"/>
        <family val="2"/>
      </rPr>
      <t>30</t>
    </r>
    <r>
      <rPr>
        <sz val="10"/>
        <rFont val="ＭＳ Ｐゴシック"/>
        <family val="3"/>
      </rPr>
      <t>％（利用率）×</t>
    </r>
    <r>
      <rPr>
        <sz val="10"/>
        <rFont val="Arial"/>
        <family val="2"/>
      </rPr>
      <t>10</t>
    </r>
    <r>
      <rPr>
        <sz val="10"/>
        <rFont val="ＭＳ Ｐゴシック"/>
        <family val="3"/>
      </rPr>
      <t>％（削減率）×</t>
    </r>
    <r>
      <rPr>
        <sz val="10"/>
        <rFont val="Arial"/>
        <family val="2"/>
      </rPr>
      <t>9.97MJ</t>
    </r>
    <r>
      <rPr>
        <sz val="10"/>
        <rFont val="ＭＳ Ｐゴシック"/>
        <family val="3"/>
      </rPr>
      <t>×</t>
    </r>
    <r>
      <rPr>
        <sz val="10"/>
        <rFont val="Arial"/>
        <family val="2"/>
      </rPr>
      <t>0.0258</t>
    </r>
    <r>
      <rPr>
        <sz val="10"/>
        <rFont val="ＭＳ Ｐゴシック"/>
        <family val="3"/>
      </rPr>
      <t>×</t>
    </r>
    <r>
      <rPr>
        <sz val="10"/>
        <rFont val="Arial"/>
        <family val="2"/>
      </rPr>
      <t>1/3</t>
    </r>
    <r>
      <rPr>
        <sz val="10"/>
        <rFont val="ＭＳ Ｐゴシック"/>
        <family val="3"/>
      </rPr>
      <t>台＝</t>
    </r>
    <r>
      <rPr>
        <sz val="10"/>
        <rFont val="Arial"/>
        <family val="2"/>
      </rPr>
      <t>2,253L</t>
    </r>
  </si>
  <si>
    <r>
      <t>10kW×3</t>
    </r>
    <r>
      <rPr>
        <sz val="10"/>
        <rFont val="ＭＳ Ｐゴシック"/>
        <family val="3"/>
      </rPr>
      <t>台</t>
    </r>
    <r>
      <rPr>
        <sz val="10"/>
        <rFont val="Arial"/>
        <family val="2"/>
      </rPr>
      <t>×12h×210</t>
    </r>
    <r>
      <rPr>
        <sz val="10"/>
        <rFont val="ＭＳ Ｐゴシック"/>
        <family val="3"/>
      </rPr>
      <t>日</t>
    </r>
    <r>
      <rPr>
        <sz val="10"/>
        <rFont val="Arial"/>
        <family val="2"/>
      </rPr>
      <t>×5</t>
    </r>
    <r>
      <rPr>
        <sz val="10"/>
        <rFont val="ＭＳ Ｐゴシック"/>
        <family val="3"/>
      </rPr>
      <t>％</t>
    </r>
    <r>
      <rPr>
        <sz val="10"/>
        <rFont val="Arial"/>
        <family val="2"/>
      </rPr>
      <t>×9.97MJ×0.0258</t>
    </r>
    <r>
      <rPr>
        <sz val="10"/>
        <rFont val="ＭＳ Ｐゴシック"/>
        <family val="3"/>
      </rPr>
      <t>×</t>
    </r>
    <r>
      <rPr>
        <sz val="10"/>
        <rFont val="Arial"/>
        <family val="2"/>
      </rPr>
      <t>2</t>
    </r>
    <r>
      <rPr>
        <sz val="10"/>
        <rFont val="ＭＳ Ｐゴシック"/>
        <family val="3"/>
      </rPr>
      <t>施設＝</t>
    </r>
    <r>
      <rPr>
        <sz val="10"/>
        <rFont val="Arial"/>
        <family val="2"/>
      </rPr>
      <t>1,944L</t>
    </r>
  </si>
  <si>
    <r>
      <t>年間電気使用量</t>
    </r>
    <r>
      <rPr>
        <sz val="10"/>
        <rFont val="Arial"/>
        <family val="2"/>
      </rPr>
      <t>210,970kWh×2</t>
    </r>
    <r>
      <rPr>
        <sz val="10"/>
        <rFont val="ＭＳ Ｐゴシック"/>
        <family val="3"/>
      </rPr>
      <t>％</t>
    </r>
    <r>
      <rPr>
        <sz val="10"/>
        <rFont val="Arial"/>
        <family val="2"/>
      </rPr>
      <t>×9.97MJ×0.0258</t>
    </r>
    <r>
      <rPr>
        <sz val="10"/>
        <rFont val="ＭＳ Ｐゴシック"/>
        <family val="3"/>
      </rPr>
      <t>×</t>
    </r>
    <r>
      <rPr>
        <sz val="10"/>
        <rFont val="Arial"/>
        <family val="2"/>
      </rPr>
      <t>2</t>
    </r>
    <r>
      <rPr>
        <sz val="10"/>
        <rFont val="ＭＳ Ｐゴシック"/>
        <family val="3"/>
      </rPr>
      <t>施設＝</t>
    </r>
    <r>
      <rPr>
        <sz val="10"/>
        <rFont val="Arial"/>
        <family val="2"/>
      </rPr>
      <t>2,171L</t>
    </r>
  </si>
  <si>
    <r>
      <t>年間電気使用量</t>
    </r>
    <r>
      <rPr>
        <sz val="10"/>
        <rFont val="Arial"/>
        <family val="2"/>
      </rPr>
      <t>210,970kWh×10</t>
    </r>
    <r>
      <rPr>
        <sz val="10"/>
        <rFont val="ＭＳ Ｐゴシック"/>
        <family val="3"/>
      </rPr>
      <t>％</t>
    </r>
    <r>
      <rPr>
        <sz val="10"/>
        <rFont val="Arial"/>
        <family val="2"/>
      </rPr>
      <t>×9.97MJ×0.0258</t>
    </r>
    <r>
      <rPr>
        <sz val="10"/>
        <rFont val="ＭＳ Ｐゴシック"/>
        <family val="3"/>
      </rPr>
      <t>×</t>
    </r>
    <r>
      <rPr>
        <sz val="10"/>
        <rFont val="Arial"/>
        <family val="2"/>
      </rPr>
      <t>1/3</t>
    </r>
    <r>
      <rPr>
        <sz val="10"/>
        <rFont val="ＭＳ Ｐゴシック"/>
        <family val="3"/>
      </rPr>
      <t>施設＝</t>
    </r>
    <r>
      <rPr>
        <sz val="10"/>
        <rFont val="Arial"/>
        <family val="2"/>
      </rPr>
      <t>1,808L</t>
    </r>
  </si>
  <si>
    <r>
      <t>年間電気使用量</t>
    </r>
    <r>
      <rPr>
        <sz val="10"/>
        <rFont val="Arial"/>
        <family val="2"/>
      </rPr>
      <t>210,970kWh×20</t>
    </r>
    <r>
      <rPr>
        <sz val="10"/>
        <rFont val="ＭＳ Ｐゴシック"/>
        <family val="3"/>
      </rPr>
      <t>％</t>
    </r>
    <r>
      <rPr>
        <sz val="10"/>
        <rFont val="Arial"/>
        <family val="2"/>
      </rPr>
      <t>×9.97MJ×0.0258</t>
    </r>
    <r>
      <rPr>
        <sz val="10"/>
        <rFont val="ＭＳ Ｐゴシック"/>
        <family val="3"/>
      </rPr>
      <t>×</t>
    </r>
    <r>
      <rPr>
        <sz val="10"/>
        <rFont val="Arial"/>
        <family val="2"/>
      </rPr>
      <t>1/5</t>
    </r>
    <r>
      <rPr>
        <sz val="10"/>
        <rFont val="ＭＳ Ｐゴシック"/>
        <family val="3"/>
      </rPr>
      <t>施設＝</t>
    </r>
    <r>
      <rPr>
        <sz val="10"/>
        <rFont val="Arial"/>
        <family val="2"/>
      </rPr>
      <t>2,170L</t>
    </r>
  </si>
  <si>
    <r>
      <t>年間電気使用量</t>
    </r>
    <r>
      <rPr>
        <sz val="10"/>
        <rFont val="Arial"/>
        <family val="2"/>
      </rPr>
      <t>210,970kWh×40</t>
    </r>
    <r>
      <rPr>
        <sz val="10"/>
        <rFont val="ＭＳ Ｐゴシック"/>
        <family val="3"/>
      </rPr>
      <t>％</t>
    </r>
    <r>
      <rPr>
        <sz val="10"/>
        <rFont val="Arial"/>
        <family val="2"/>
      </rPr>
      <t>×9.97MJ×0.0258</t>
    </r>
    <r>
      <rPr>
        <sz val="10"/>
        <rFont val="ＭＳ Ｐゴシック"/>
        <family val="3"/>
      </rPr>
      <t>×</t>
    </r>
    <r>
      <rPr>
        <sz val="10"/>
        <rFont val="Arial"/>
        <family val="2"/>
      </rPr>
      <t>1/10</t>
    </r>
    <r>
      <rPr>
        <sz val="10"/>
        <rFont val="ＭＳ Ｐゴシック"/>
        <family val="3"/>
      </rPr>
      <t>施設＝</t>
    </r>
    <r>
      <rPr>
        <sz val="10"/>
        <rFont val="Arial"/>
        <family val="2"/>
      </rPr>
      <t>2,170L</t>
    </r>
  </si>
  <si>
    <r>
      <t>年間燃料使用量</t>
    </r>
    <r>
      <rPr>
        <sz val="10"/>
        <rFont val="Arial"/>
        <family val="2"/>
      </rPr>
      <t>20,000km</t>
    </r>
    <r>
      <rPr>
        <sz val="10"/>
        <rFont val="ＭＳ Ｐゴシック"/>
        <family val="3"/>
      </rPr>
      <t>÷</t>
    </r>
    <r>
      <rPr>
        <sz val="10"/>
        <rFont val="Arial"/>
        <family val="2"/>
      </rPr>
      <t>9km/L-20,000km÷18km/L×34.6×0.0258</t>
    </r>
    <r>
      <rPr>
        <sz val="10"/>
        <rFont val="ＭＳ Ｐゴシック"/>
        <family val="3"/>
      </rPr>
      <t>×</t>
    </r>
    <r>
      <rPr>
        <sz val="10"/>
        <rFont val="Arial"/>
        <family val="2"/>
      </rPr>
      <t>2</t>
    </r>
    <r>
      <rPr>
        <sz val="10"/>
        <rFont val="ＭＳ Ｐゴシック"/>
        <family val="3"/>
      </rPr>
      <t>台＝</t>
    </r>
    <r>
      <rPr>
        <sz val="10"/>
        <rFont val="Arial"/>
        <family val="2"/>
      </rPr>
      <t>1,983L</t>
    </r>
  </si>
  <si>
    <r>
      <t>年間燃料使用量</t>
    </r>
    <r>
      <rPr>
        <sz val="10"/>
        <rFont val="Arial"/>
        <family val="2"/>
      </rPr>
      <t>20,000km</t>
    </r>
    <r>
      <rPr>
        <sz val="10"/>
        <rFont val="ＭＳ Ｐゴシック"/>
        <family val="3"/>
      </rPr>
      <t>÷</t>
    </r>
    <r>
      <rPr>
        <sz val="10"/>
        <rFont val="Arial"/>
        <family val="2"/>
      </rPr>
      <t>9km/L-20,000km÷27km/L×34.6×0.0258</t>
    </r>
    <r>
      <rPr>
        <sz val="10"/>
        <rFont val="ＭＳ Ｐゴシック"/>
        <family val="3"/>
      </rPr>
      <t>×</t>
    </r>
    <r>
      <rPr>
        <sz val="10"/>
        <rFont val="Arial"/>
        <family val="2"/>
      </rPr>
      <t>3</t>
    </r>
    <r>
      <rPr>
        <sz val="10"/>
        <rFont val="ＭＳ Ｐゴシック"/>
        <family val="3"/>
      </rPr>
      <t>（先進性）×</t>
    </r>
    <r>
      <rPr>
        <sz val="10"/>
        <rFont val="Arial"/>
        <family val="2"/>
      </rPr>
      <t>1/2</t>
    </r>
    <r>
      <rPr>
        <sz val="10"/>
        <rFont val="ＭＳ Ｐゴシック"/>
        <family val="3"/>
      </rPr>
      <t>台＝</t>
    </r>
    <r>
      <rPr>
        <sz val="10"/>
        <rFont val="Arial"/>
        <family val="2"/>
      </rPr>
      <t>1,983L</t>
    </r>
  </si>
  <si>
    <r>
      <t>年間燃料使用量</t>
    </r>
    <r>
      <rPr>
        <sz val="10"/>
        <rFont val="Arial"/>
        <family val="2"/>
      </rPr>
      <t>20,000km</t>
    </r>
    <r>
      <rPr>
        <sz val="10"/>
        <rFont val="ＭＳ Ｐゴシック"/>
        <family val="3"/>
      </rPr>
      <t>÷</t>
    </r>
    <r>
      <rPr>
        <sz val="10"/>
        <rFont val="Arial"/>
        <family val="2"/>
      </rPr>
      <t>9km/L-20,000km÷11km/L×34.6×0.0258</t>
    </r>
    <r>
      <rPr>
        <sz val="10"/>
        <rFont val="ＭＳ Ｐゴシック"/>
        <family val="3"/>
      </rPr>
      <t>×</t>
    </r>
    <r>
      <rPr>
        <sz val="10"/>
        <rFont val="Arial"/>
        <family val="2"/>
      </rPr>
      <t>5</t>
    </r>
    <r>
      <rPr>
        <sz val="10"/>
        <rFont val="ＭＳ Ｐゴシック"/>
        <family val="3"/>
      </rPr>
      <t>台＝</t>
    </r>
    <r>
      <rPr>
        <sz val="10"/>
        <rFont val="Arial"/>
        <family val="2"/>
      </rPr>
      <t>1,798L</t>
    </r>
  </si>
  <si>
    <r>
      <t>年間燃料使用量</t>
    </r>
    <r>
      <rPr>
        <sz val="10"/>
        <rFont val="Arial"/>
        <family val="2"/>
      </rPr>
      <t>20,000km</t>
    </r>
    <r>
      <rPr>
        <sz val="10"/>
        <rFont val="ＭＳ Ｐゴシック"/>
        <family val="3"/>
      </rPr>
      <t>÷</t>
    </r>
    <r>
      <rPr>
        <sz val="10"/>
        <rFont val="Arial"/>
        <family val="2"/>
      </rPr>
      <t>9km/L-20,000km÷14km/L×34.6×0.0258</t>
    </r>
    <r>
      <rPr>
        <sz val="10"/>
        <rFont val="ＭＳ Ｐゴシック"/>
        <family val="3"/>
      </rPr>
      <t>×</t>
    </r>
    <r>
      <rPr>
        <sz val="10"/>
        <rFont val="Arial"/>
        <family val="2"/>
      </rPr>
      <t>3</t>
    </r>
    <r>
      <rPr>
        <sz val="10"/>
        <rFont val="ＭＳ Ｐゴシック"/>
        <family val="3"/>
      </rPr>
      <t>台＝</t>
    </r>
    <r>
      <rPr>
        <sz val="10"/>
        <rFont val="Arial"/>
        <family val="2"/>
      </rPr>
      <t>2,123L</t>
    </r>
  </si>
  <si>
    <r>
      <t>年間燃料使用量</t>
    </r>
    <r>
      <rPr>
        <sz val="10"/>
        <rFont val="Arial"/>
        <family val="2"/>
      </rPr>
      <t>20,000km</t>
    </r>
    <r>
      <rPr>
        <sz val="10"/>
        <rFont val="ＭＳ Ｐゴシック"/>
        <family val="3"/>
      </rPr>
      <t>÷</t>
    </r>
    <r>
      <rPr>
        <sz val="10"/>
        <rFont val="Arial"/>
        <family val="2"/>
      </rPr>
      <t>9km/L×34.6×0.0258</t>
    </r>
    <r>
      <rPr>
        <sz val="10"/>
        <rFont val="ＭＳ Ｐゴシック"/>
        <family val="3"/>
      </rPr>
      <t>×</t>
    </r>
    <r>
      <rPr>
        <sz val="10"/>
        <rFont val="Arial"/>
        <family val="2"/>
      </rPr>
      <t>1</t>
    </r>
    <r>
      <rPr>
        <sz val="10"/>
        <rFont val="ＭＳ Ｐゴシック"/>
        <family val="3"/>
      </rPr>
      <t>台＝</t>
    </r>
    <r>
      <rPr>
        <sz val="10"/>
        <rFont val="Arial"/>
        <family val="2"/>
      </rPr>
      <t>1,983L</t>
    </r>
  </si>
  <si>
    <r>
      <t>1.2.15</t>
    </r>
    <r>
      <rPr>
        <sz val="10"/>
        <rFont val="ＭＳ Ｐゴシック"/>
        <family val="3"/>
      </rPr>
      <t>バイオディーゼル燃料の導入
【上限１</t>
    </r>
    <r>
      <rPr>
        <sz val="10"/>
        <rFont val="Arial"/>
        <family val="2"/>
      </rPr>
      <t>00</t>
    </r>
    <r>
      <rPr>
        <sz val="10"/>
        <rFont val="ＭＳ Ｐゴシック"/>
        <family val="3"/>
      </rPr>
      <t>点】</t>
    </r>
  </si>
  <si>
    <r>
      <t>1.2.16</t>
    </r>
    <r>
      <rPr>
        <sz val="10"/>
        <rFont val="ＭＳ Ｐゴシック"/>
        <family val="3"/>
      </rPr>
      <t>その他１</t>
    </r>
  </si>
  <si>
    <r>
      <t>1.2.17</t>
    </r>
    <r>
      <rPr>
        <sz val="10"/>
        <rFont val="ＭＳ Ｐゴシック"/>
        <family val="3"/>
      </rPr>
      <t>その他２</t>
    </r>
  </si>
  <si>
    <r>
      <t>1.2.18</t>
    </r>
    <r>
      <rPr>
        <sz val="10"/>
        <rFont val="ＭＳ Ｐゴシック"/>
        <family val="3"/>
      </rPr>
      <t>その他３</t>
    </r>
  </si>
  <si>
    <r>
      <t>年間電気使用量</t>
    </r>
    <r>
      <rPr>
        <sz val="10"/>
        <rFont val="Arial"/>
        <family val="2"/>
      </rPr>
      <t>210,970kWh×5</t>
    </r>
    <r>
      <rPr>
        <sz val="10"/>
        <rFont val="ＭＳ Ｐゴシック"/>
        <family val="3"/>
      </rPr>
      <t>％</t>
    </r>
    <r>
      <rPr>
        <sz val="10"/>
        <rFont val="Arial"/>
        <family val="2"/>
      </rPr>
      <t>×9.97MJ×0.0258</t>
    </r>
    <r>
      <rPr>
        <sz val="10"/>
        <rFont val="ＭＳ Ｐゴシック"/>
        <family val="3"/>
      </rPr>
      <t>×</t>
    </r>
    <r>
      <rPr>
        <sz val="10"/>
        <rFont val="Arial"/>
        <family val="2"/>
      </rPr>
      <t>1</t>
    </r>
    <r>
      <rPr>
        <sz val="10"/>
        <rFont val="ＭＳ Ｐゴシック"/>
        <family val="3"/>
      </rPr>
      <t>施設＝</t>
    </r>
    <r>
      <rPr>
        <sz val="10"/>
        <rFont val="Arial"/>
        <family val="2"/>
      </rPr>
      <t>2,713L</t>
    </r>
  </si>
  <si>
    <r>
      <t>年間電気使用量</t>
    </r>
    <r>
      <rPr>
        <sz val="10"/>
        <rFont val="Arial"/>
        <family val="2"/>
      </rPr>
      <t>210,970kWh</t>
    </r>
    <r>
      <rPr>
        <sz val="10"/>
        <rFont val="ＭＳ Ｐゴシック"/>
        <family val="3"/>
      </rPr>
      <t>×</t>
    </r>
    <r>
      <rPr>
        <sz val="10"/>
        <rFont val="Arial"/>
        <family val="2"/>
      </rPr>
      <t>3/12×15</t>
    </r>
    <r>
      <rPr>
        <sz val="10"/>
        <rFont val="ＭＳ Ｐゴシック"/>
        <family val="3"/>
      </rPr>
      <t>％</t>
    </r>
    <r>
      <rPr>
        <sz val="10"/>
        <rFont val="Arial"/>
        <family val="2"/>
      </rPr>
      <t>×9.97MJ×0.0258</t>
    </r>
    <r>
      <rPr>
        <sz val="10"/>
        <rFont val="ＭＳ Ｐゴシック"/>
        <family val="3"/>
      </rPr>
      <t>×</t>
    </r>
    <r>
      <rPr>
        <sz val="10"/>
        <rFont val="Arial"/>
        <family val="2"/>
      </rPr>
      <t>1</t>
    </r>
    <r>
      <rPr>
        <sz val="10"/>
        <rFont val="ＭＳ Ｐゴシック"/>
        <family val="3"/>
      </rPr>
      <t>件＝</t>
    </r>
    <r>
      <rPr>
        <sz val="10"/>
        <rFont val="Arial"/>
        <family val="2"/>
      </rPr>
      <t>2,035L</t>
    </r>
  </si>
  <si>
    <r>
      <t>年間燃料使用量</t>
    </r>
    <r>
      <rPr>
        <sz val="10"/>
        <rFont val="Arial"/>
        <family val="2"/>
      </rPr>
      <t>20,000</t>
    </r>
    <r>
      <rPr>
        <sz val="10"/>
        <rFont val="ＭＳ Ｐゴシック"/>
        <family val="3"/>
      </rPr>
      <t>㎥×</t>
    </r>
    <r>
      <rPr>
        <sz val="10"/>
        <rFont val="Arial"/>
        <family val="2"/>
      </rPr>
      <t>2</t>
    </r>
    <r>
      <rPr>
        <sz val="10"/>
        <rFont val="ＭＳ Ｐゴシック"/>
        <family val="3"/>
      </rPr>
      <t>％</t>
    </r>
    <r>
      <rPr>
        <sz val="10"/>
        <rFont val="Arial"/>
        <family val="2"/>
      </rPr>
      <t>×101.19MJ×0.0258</t>
    </r>
    <r>
      <rPr>
        <sz val="10"/>
        <rFont val="ＭＳ Ｐゴシック"/>
        <family val="3"/>
      </rPr>
      <t>×</t>
    </r>
    <r>
      <rPr>
        <sz val="10"/>
        <rFont val="Arial"/>
        <family val="2"/>
      </rPr>
      <t>2</t>
    </r>
    <r>
      <rPr>
        <sz val="10"/>
        <rFont val="ＭＳ Ｐゴシック"/>
        <family val="3"/>
      </rPr>
      <t>施設＝</t>
    </r>
    <r>
      <rPr>
        <sz val="10"/>
        <rFont val="Arial"/>
        <family val="2"/>
      </rPr>
      <t>2,088L</t>
    </r>
  </si>
  <si>
    <r>
      <t>年間電気使用量</t>
    </r>
    <r>
      <rPr>
        <sz val="10"/>
        <rFont val="Arial"/>
        <family val="2"/>
      </rPr>
      <t>210,970kWh×1</t>
    </r>
    <r>
      <rPr>
        <sz val="10"/>
        <rFont val="ＭＳ Ｐゴシック"/>
        <family val="3"/>
      </rPr>
      <t>％</t>
    </r>
    <r>
      <rPr>
        <sz val="10"/>
        <rFont val="Arial"/>
        <family val="2"/>
      </rPr>
      <t>×9.97MJ×0.0258</t>
    </r>
    <r>
      <rPr>
        <sz val="10"/>
        <rFont val="ＭＳ Ｐゴシック"/>
        <family val="3"/>
      </rPr>
      <t>×</t>
    </r>
    <r>
      <rPr>
        <sz val="10"/>
        <rFont val="Arial"/>
        <family val="2"/>
      </rPr>
      <t>5</t>
    </r>
    <r>
      <rPr>
        <sz val="10"/>
        <rFont val="ＭＳ Ｐゴシック"/>
        <family val="3"/>
      </rPr>
      <t>回＝</t>
    </r>
    <r>
      <rPr>
        <sz val="10"/>
        <rFont val="Arial"/>
        <family val="2"/>
      </rPr>
      <t>2,713L</t>
    </r>
  </si>
  <si>
    <r>
      <t>年間電気使用量</t>
    </r>
    <r>
      <rPr>
        <sz val="10"/>
        <rFont val="Arial"/>
        <family val="2"/>
      </rPr>
      <t>210,970kWh×3</t>
    </r>
    <r>
      <rPr>
        <sz val="10"/>
        <rFont val="ＭＳ Ｐゴシック"/>
        <family val="3"/>
      </rPr>
      <t>％</t>
    </r>
    <r>
      <rPr>
        <sz val="10"/>
        <rFont val="Arial"/>
        <family val="2"/>
      </rPr>
      <t>×9.97MJ×0.0258</t>
    </r>
    <r>
      <rPr>
        <sz val="10"/>
        <rFont val="ＭＳ Ｐゴシック"/>
        <family val="3"/>
      </rPr>
      <t>×</t>
    </r>
    <r>
      <rPr>
        <sz val="10"/>
        <rFont val="Arial"/>
        <family val="2"/>
      </rPr>
      <t>1</t>
    </r>
    <r>
      <rPr>
        <sz val="10"/>
        <rFont val="ＭＳ Ｐゴシック"/>
        <family val="3"/>
      </rPr>
      <t>施設＝</t>
    </r>
    <r>
      <rPr>
        <sz val="10"/>
        <rFont val="Arial"/>
        <family val="2"/>
      </rPr>
      <t>1,628L</t>
    </r>
  </si>
  <si>
    <r>
      <t>9.97MJ×0.0258</t>
    </r>
    <r>
      <rPr>
        <sz val="10"/>
        <rFont val="ＭＳ Ｐゴシック"/>
        <family val="3"/>
      </rPr>
      <t>×</t>
    </r>
    <r>
      <rPr>
        <sz val="10"/>
        <rFont val="Arial"/>
        <family val="2"/>
      </rPr>
      <t>10,000kWh</t>
    </r>
    <r>
      <rPr>
        <sz val="10"/>
        <rFont val="ＭＳ Ｐゴシック"/>
        <family val="3"/>
      </rPr>
      <t>＝</t>
    </r>
    <r>
      <rPr>
        <sz val="10"/>
        <rFont val="Arial"/>
        <family val="2"/>
      </rPr>
      <t>2,572L</t>
    </r>
  </si>
  <si>
    <r>
      <t>導入している場合1</t>
    </r>
    <r>
      <rPr>
        <sz val="10"/>
        <rFont val="Arial"/>
        <family val="2"/>
      </rPr>
      <t>0</t>
    </r>
    <r>
      <rPr>
        <sz val="10"/>
        <rFont val="ＭＳ Ｐゴシック"/>
        <family val="3"/>
      </rPr>
      <t>点</t>
    </r>
  </si>
  <si>
    <t>屋上緑化・壁面緑化（緑のカーテン）の設置</t>
  </si>
  <si>
    <t>タスク・アンビエント照明の導入</t>
  </si>
  <si>
    <r>
      <t>2.1.1</t>
    </r>
    <r>
      <rPr>
        <sz val="10"/>
        <rFont val="ＭＳ Ｐゴシック"/>
        <family val="3"/>
      </rPr>
      <t>管理標準（機器の運用基準）の作成　【上限</t>
    </r>
    <r>
      <rPr>
        <sz val="10"/>
        <rFont val="Arial"/>
        <family val="2"/>
      </rPr>
      <t>50</t>
    </r>
    <r>
      <rPr>
        <sz val="10"/>
        <rFont val="ＭＳ Ｐゴシック"/>
        <family val="3"/>
      </rPr>
      <t>点】</t>
    </r>
  </si>
  <si>
    <r>
      <t>年間電気使用量</t>
    </r>
    <r>
      <rPr>
        <sz val="10"/>
        <rFont val="Arial"/>
        <family val="2"/>
      </rPr>
      <t>210,970kWh×5</t>
    </r>
    <r>
      <rPr>
        <sz val="10"/>
        <rFont val="ＭＳ Ｐゴシック"/>
        <family val="3"/>
      </rPr>
      <t>％</t>
    </r>
    <r>
      <rPr>
        <sz val="10"/>
        <rFont val="Arial"/>
        <family val="2"/>
      </rPr>
      <t>×9.97MJ×0.0258</t>
    </r>
    <r>
      <rPr>
        <sz val="10"/>
        <rFont val="ＭＳ Ｐゴシック"/>
        <family val="3"/>
      </rPr>
      <t>×</t>
    </r>
    <r>
      <rPr>
        <sz val="10"/>
        <rFont val="Arial"/>
        <family val="2"/>
      </rPr>
      <t>1</t>
    </r>
    <r>
      <rPr>
        <sz val="10"/>
        <rFont val="ＭＳ Ｐゴシック"/>
        <family val="3"/>
      </rPr>
      <t>件＝</t>
    </r>
    <r>
      <rPr>
        <sz val="10"/>
        <rFont val="Arial"/>
        <family val="2"/>
      </rPr>
      <t>2,713L</t>
    </r>
  </si>
  <si>
    <r>
      <t>年間電気使用量</t>
    </r>
    <r>
      <rPr>
        <sz val="10"/>
        <rFont val="Arial"/>
        <family val="2"/>
      </rPr>
      <t>210,970kWh×2</t>
    </r>
    <r>
      <rPr>
        <sz val="10"/>
        <rFont val="ＭＳ Ｐゴシック"/>
        <family val="3"/>
      </rPr>
      <t>％</t>
    </r>
    <r>
      <rPr>
        <sz val="10"/>
        <rFont val="Arial"/>
        <family val="2"/>
      </rPr>
      <t>×9.97MJ×0.0258</t>
    </r>
    <r>
      <rPr>
        <sz val="10"/>
        <rFont val="ＭＳ Ｐゴシック"/>
        <family val="3"/>
      </rPr>
      <t>×</t>
    </r>
    <r>
      <rPr>
        <sz val="10"/>
        <rFont val="Arial"/>
        <family val="2"/>
      </rPr>
      <t>2</t>
    </r>
    <r>
      <rPr>
        <sz val="10"/>
        <rFont val="ＭＳ Ｐゴシック"/>
        <family val="3"/>
      </rPr>
      <t>施設＝</t>
    </r>
    <r>
      <rPr>
        <sz val="10"/>
        <rFont val="Arial"/>
        <family val="2"/>
      </rPr>
      <t>2,170L</t>
    </r>
  </si>
  <si>
    <t>過剰外気量の削減（CO2濃度計測による）</t>
  </si>
  <si>
    <r>
      <t>2.1.4</t>
    </r>
    <r>
      <rPr>
        <sz val="10"/>
        <rFont val="ＭＳ Ｐゴシック"/>
        <family val="3"/>
      </rPr>
      <t>ボイラーの燃焼効率の向上（空気比</t>
    </r>
    <r>
      <rPr>
        <sz val="10"/>
        <rFont val="Arial"/>
        <family val="2"/>
      </rPr>
      <t>1.2</t>
    </r>
    <r>
      <rPr>
        <sz val="10"/>
        <rFont val="ＭＳ Ｐゴシック"/>
        <family val="3"/>
      </rPr>
      <t>～</t>
    </r>
    <r>
      <rPr>
        <sz val="10"/>
        <rFont val="Arial"/>
        <family val="2"/>
      </rPr>
      <t>1.3</t>
    </r>
    <r>
      <rPr>
        <sz val="10"/>
        <rFont val="ＭＳ Ｐゴシック"/>
        <family val="3"/>
      </rPr>
      <t>に調整）
【上限</t>
    </r>
    <r>
      <rPr>
        <sz val="10"/>
        <rFont val="Arial"/>
        <family val="2"/>
      </rPr>
      <t>50</t>
    </r>
    <r>
      <rPr>
        <sz val="10"/>
        <rFont val="ＭＳ Ｐゴシック"/>
        <family val="3"/>
      </rPr>
      <t>点】</t>
    </r>
  </si>
  <si>
    <r>
      <t>2.1.7</t>
    </r>
    <r>
      <rPr>
        <sz val="10"/>
        <rFont val="ＭＳ Ｐゴシック"/>
        <family val="3"/>
      </rPr>
      <t>省エネ診断の実施　【上限</t>
    </r>
    <r>
      <rPr>
        <sz val="10"/>
        <rFont val="Arial"/>
        <family val="2"/>
      </rPr>
      <t>50</t>
    </r>
    <r>
      <rPr>
        <sz val="10"/>
        <rFont val="ＭＳ Ｐゴシック"/>
        <family val="3"/>
      </rPr>
      <t>点】</t>
    </r>
  </si>
  <si>
    <r>
      <t>2.1.2</t>
    </r>
    <r>
      <rPr>
        <sz val="10"/>
        <rFont val="ＭＳ Ｐゴシック"/>
        <family val="3"/>
      </rPr>
      <t>空調機の省エネ対策
【上限</t>
    </r>
    <r>
      <rPr>
        <sz val="10"/>
        <rFont val="Arial"/>
        <family val="2"/>
      </rPr>
      <t>50</t>
    </r>
    <r>
      <rPr>
        <sz val="10"/>
        <rFont val="ＭＳ Ｐゴシック"/>
        <family val="3"/>
      </rPr>
      <t>点】</t>
    </r>
  </si>
  <si>
    <r>
      <t>2.1.3</t>
    </r>
    <r>
      <rPr>
        <sz val="10"/>
        <rFont val="ＭＳ Ｐゴシック"/>
        <family val="3"/>
      </rPr>
      <t>照明の省エネ対策
【上限</t>
    </r>
    <r>
      <rPr>
        <sz val="10"/>
        <rFont val="Arial"/>
        <family val="2"/>
      </rPr>
      <t>50</t>
    </r>
    <r>
      <rPr>
        <sz val="10"/>
        <rFont val="ＭＳ Ｐゴシック"/>
        <family val="3"/>
      </rPr>
      <t>点】</t>
    </r>
  </si>
  <si>
    <t>サマータイムの導入</t>
  </si>
  <si>
    <t>クールビズ・ウォームビズの導入</t>
  </si>
  <si>
    <t>100kW×5％＝5kW</t>
  </si>
  <si>
    <t>複層ガラス、二重サッシ</t>
  </si>
  <si>
    <r>
      <t>1</t>
    </r>
    <r>
      <rPr>
        <sz val="10"/>
        <rFont val="ＭＳ Ｐゴシック"/>
        <family val="3"/>
      </rPr>
      <t>施設につき</t>
    </r>
    <r>
      <rPr>
        <sz val="10"/>
        <rFont val="Arial"/>
        <family val="2"/>
      </rPr>
      <t>10</t>
    </r>
    <r>
      <rPr>
        <sz val="10"/>
        <rFont val="ＭＳ Ｐゴシック"/>
        <family val="3"/>
      </rPr>
      <t>点</t>
    </r>
  </si>
  <si>
    <r>
      <t>1</t>
    </r>
    <r>
      <rPr>
        <sz val="10"/>
        <rFont val="ＭＳ Ｐゴシック"/>
        <family val="3"/>
      </rPr>
      <t>施設につき</t>
    </r>
    <r>
      <rPr>
        <sz val="10"/>
        <rFont val="Arial"/>
        <family val="2"/>
      </rPr>
      <t>30</t>
    </r>
    <r>
      <rPr>
        <sz val="10"/>
        <rFont val="ＭＳ Ｐゴシック"/>
        <family val="3"/>
      </rPr>
      <t>点</t>
    </r>
  </si>
  <si>
    <r>
      <t>1</t>
    </r>
    <r>
      <rPr>
        <sz val="10"/>
        <rFont val="ＭＳ Ｐゴシック"/>
        <family val="3"/>
      </rPr>
      <t>施設につき</t>
    </r>
    <r>
      <rPr>
        <sz val="10"/>
        <rFont val="Arial"/>
        <family val="2"/>
      </rPr>
      <t>50</t>
    </r>
    <r>
      <rPr>
        <sz val="10"/>
        <rFont val="ＭＳ Ｐゴシック"/>
        <family val="3"/>
      </rPr>
      <t>点</t>
    </r>
  </si>
  <si>
    <r>
      <t>1</t>
    </r>
    <r>
      <rPr>
        <sz val="10"/>
        <rFont val="ＭＳ Ｐゴシック"/>
        <family val="3"/>
      </rPr>
      <t>施設につき</t>
    </r>
    <r>
      <rPr>
        <sz val="10"/>
        <rFont val="Arial"/>
        <family val="2"/>
      </rPr>
      <t>100</t>
    </r>
    <r>
      <rPr>
        <sz val="10"/>
        <rFont val="ＭＳ Ｐゴシック"/>
        <family val="3"/>
      </rPr>
      <t>点</t>
    </r>
  </si>
  <si>
    <r>
      <t>導入している場合</t>
    </r>
    <r>
      <rPr>
        <sz val="10"/>
        <rFont val="Arial"/>
        <family val="2"/>
      </rPr>
      <t>100</t>
    </r>
    <r>
      <rPr>
        <sz val="10"/>
        <rFont val="ＭＳ Ｐゴシック"/>
        <family val="3"/>
      </rPr>
      <t>点</t>
    </r>
  </si>
  <si>
    <r>
      <t>10kWh</t>
    </r>
    <r>
      <rPr>
        <sz val="10"/>
        <rFont val="ＭＳ Ｐゴシック"/>
        <family val="3"/>
      </rPr>
      <t>以上の設置の場合、</t>
    </r>
    <r>
      <rPr>
        <sz val="10"/>
        <rFont val="Arial"/>
        <family val="2"/>
      </rPr>
      <t>5kWh</t>
    </r>
    <r>
      <rPr>
        <sz val="10"/>
        <rFont val="ＭＳ Ｐゴシック"/>
        <family val="3"/>
      </rPr>
      <t>につき</t>
    </r>
    <r>
      <rPr>
        <sz val="10"/>
        <rFont val="Arial"/>
        <family val="2"/>
      </rPr>
      <t>10</t>
    </r>
    <r>
      <rPr>
        <sz val="10"/>
        <rFont val="ＭＳ Ｐゴシック"/>
        <family val="3"/>
      </rPr>
      <t>点</t>
    </r>
  </si>
  <si>
    <r>
      <t xml:space="preserve">2.2 </t>
    </r>
    <r>
      <rPr>
        <b/>
        <sz val="11"/>
        <rFont val="ＭＳ Ｐゴシック"/>
        <family val="3"/>
      </rPr>
      <t>環境教育・啓発活動</t>
    </r>
  </si>
  <si>
    <r>
      <t>公表している場合</t>
    </r>
    <r>
      <rPr>
        <sz val="10"/>
        <rFont val="Arial"/>
        <family val="2"/>
      </rPr>
      <t>20</t>
    </r>
    <r>
      <rPr>
        <sz val="10"/>
        <rFont val="ＭＳ Ｐゴシック"/>
        <family val="3"/>
      </rPr>
      <t>点</t>
    </r>
  </si>
  <si>
    <r>
      <t>1</t>
    </r>
    <r>
      <rPr>
        <sz val="10"/>
        <rFont val="ＭＳ Ｐゴシック"/>
        <family val="3"/>
      </rPr>
      <t>件につき</t>
    </r>
    <r>
      <rPr>
        <sz val="10"/>
        <rFont val="Arial"/>
        <family val="2"/>
      </rPr>
      <t>5</t>
    </r>
    <r>
      <rPr>
        <sz val="10"/>
        <rFont val="ＭＳ Ｐゴシック"/>
        <family val="3"/>
      </rPr>
      <t>点</t>
    </r>
  </si>
  <si>
    <r>
      <t>1</t>
    </r>
    <r>
      <rPr>
        <sz val="10"/>
        <rFont val="ＭＳ Ｐゴシック"/>
        <family val="3"/>
      </rPr>
      <t>件につき</t>
    </r>
    <r>
      <rPr>
        <sz val="10"/>
        <rFont val="Arial"/>
        <family val="2"/>
      </rPr>
      <t>20</t>
    </r>
    <r>
      <rPr>
        <sz val="10"/>
        <rFont val="ＭＳ Ｐゴシック"/>
        <family val="3"/>
      </rPr>
      <t>点</t>
    </r>
  </si>
  <si>
    <r>
      <t>1</t>
    </r>
    <r>
      <rPr>
        <sz val="10"/>
        <rFont val="ＭＳ Ｐゴシック"/>
        <family val="3"/>
      </rPr>
      <t>件につき</t>
    </r>
    <r>
      <rPr>
        <sz val="10"/>
        <rFont val="Arial"/>
        <family val="2"/>
      </rPr>
      <t>10</t>
    </r>
    <r>
      <rPr>
        <sz val="10"/>
        <rFont val="ＭＳ Ｐゴシック"/>
        <family val="3"/>
      </rPr>
      <t>点</t>
    </r>
  </si>
  <si>
    <r>
      <t>設置している場合</t>
    </r>
    <r>
      <rPr>
        <sz val="10"/>
        <rFont val="Arial"/>
        <family val="2"/>
      </rPr>
      <t>50</t>
    </r>
    <r>
      <rPr>
        <sz val="10"/>
        <rFont val="ＭＳ Ｐゴシック"/>
        <family val="3"/>
      </rPr>
      <t>点</t>
    </r>
  </si>
  <si>
    <r>
      <t>20,000kWh</t>
    </r>
    <r>
      <rPr>
        <sz val="10"/>
        <rFont val="ＭＳ Ｐゴシック"/>
        <family val="3"/>
      </rPr>
      <t>未満の場合、</t>
    </r>
    <r>
      <rPr>
        <sz val="10"/>
        <rFont val="Arial"/>
        <family val="2"/>
      </rPr>
      <t>10</t>
    </r>
    <r>
      <rPr>
        <sz val="10"/>
        <rFont val="ＭＳ Ｐゴシック"/>
        <family val="3"/>
      </rPr>
      <t>点</t>
    </r>
  </si>
  <si>
    <r>
      <t>20,000kWh</t>
    </r>
    <r>
      <rPr>
        <sz val="10"/>
        <rFont val="ＭＳ Ｐゴシック"/>
        <family val="3"/>
      </rPr>
      <t>以上の場合、</t>
    </r>
    <r>
      <rPr>
        <sz val="10"/>
        <rFont val="Arial"/>
        <family val="2"/>
      </rPr>
      <t>10,000kWh</t>
    </r>
    <r>
      <rPr>
        <sz val="10"/>
        <rFont val="ＭＳ Ｐゴシック"/>
        <family val="3"/>
      </rPr>
      <t>につき</t>
    </r>
    <r>
      <rPr>
        <sz val="10"/>
        <rFont val="Arial"/>
        <family val="2"/>
      </rPr>
      <t>10</t>
    </r>
    <r>
      <rPr>
        <sz val="10"/>
        <rFont val="ＭＳ Ｐゴシック"/>
        <family val="3"/>
      </rPr>
      <t>点</t>
    </r>
  </si>
  <si>
    <r>
      <t>※自由記載（</t>
    </r>
    <r>
      <rPr>
        <u val="single"/>
        <sz val="11"/>
        <rFont val="ＭＳ Ｐゴシック"/>
        <family val="3"/>
      </rPr>
      <t>得点には反映しませんが、トップランナー大賞等を選考する際の参考となります。</t>
    </r>
    <r>
      <rPr>
        <sz val="11"/>
        <rFont val="ＭＳ Ｐゴシック"/>
        <family val="3"/>
      </rPr>
      <t>）</t>
    </r>
  </si>
  <si>
    <r>
      <t>10kWh</t>
    </r>
    <r>
      <rPr>
        <sz val="10"/>
        <rFont val="ＭＳ Ｐゴシック"/>
        <family val="3"/>
      </rPr>
      <t>未満の設置の場合、</t>
    </r>
    <r>
      <rPr>
        <sz val="10"/>
        <rFont val="Arial"/>
        <family val="2"/>
      </rPr>
      <t>10</t>
    </r>
    <r>
      <rPr>
        <sz val="10"/>
        <rFont val="ＭＳ Ｐゴシック"/>
        <family val="3"/>
      </rPr>
      <t>点</t>
    </r>
  </si>
  <si>
    <t>(B)</t>
  </si>
  <si>
    <r>
      <t>(3)</t>
    </r>
    <r>
      <rPr>
        <b/>
        <sz val="11"/>
        <color indexed="9"/>
        <rFont val="ＭＳ Ｐゴシック"/>
        <family val="3"/>
      </rPr>
      <t>環境マネジメントシステムの推進</t>
    </r>
  </si>
  <si>
    <r>
      <t xml:space="preserve">3.1 </t>
    </r>
    <r>
      <rPr>
        <b/>
        <sz val="11"/>
        <rFont val="ＭＳ Ｐゴシック"/>
        <family val="3"/>
      </rPr>
      <t>認証制度</t>
    </r>
  </si>
  <si>
    <t>(C)</t>
  </si>
  <si>
    <r>
      <t>(4)</t>
    </r>
    <r>
      <rPr>
        <b/>
        <sz val="11"/>
        <rFont val="ＭＳ Ｐゴシック"/>
        <family val="3"/>
      </rPr>
      <t>今後予定しているエネルギー使用量低減の対策</t>
    </r>
  </si>
  <si>
    <t>申請者</t>
  </si>
  <si>
    <t>作成者</t>
  </si>
  <si>
    <t>電話</t>
  </si>
  <si>
    <t>点数</t>
  </si>
  <si>
    <t>申請する場合の注意</t>
  </si>
  <si>
    <t>作成日</t>
  </si>
  <si>
    <t>ファクス</t>
  </si>
  <si>
    <t>採点基準</t>
  </si>
  <si>
    <t>採点</t>
  </si>
  <si>
    <t>実績</t>
  </si>
  <si>
    <t>単位</t>
  </si>
  <si>
    <t>台</t>
  </si>
  <si>
    <t>算定根拠</t>
  </si>
  <si>
    <t>件</t>
  </si>
  <si>
    <t>概要</t>
  </si>
  <si>
    <t>施設</t>
  </si>
  <si>
    <t>回</t>
  </si>
  <si>
    <t>登録</t>
  </si>
  <si>
    <t>グランプリ（優秀賞含む）の受賞</t>
  </si>
  <si>
    <t>［浜松市新エネ・省エネ対策トップランナー認定制度］</t>
  </si>
  <si>
    <t>省エネ対策活動の実践</t>
  </si>
  <si>
    <t>間引き点灯の実施</t>
  </si>
  <si>
    <t>企業協賛</t>
  </si>
  <si>
    <t>社員数</t>
  </si>
  <si>
    <t>延床面積</t>
  </si>
  <si>
    <t>人</t>
  </si>
  <si>
    <t>設立年月</t>
  </si>
  <si>
    <t>エコ通勤優良事業所認証の取得</t>
  </si>
  <si>
    <t>事業所数</t>
  </si>
  <si>
    <t>新エネ・省エネ設備の導入</t>
  </si>
  <si>
    <t>自然採光システム</t>
  </si>
  <si>
    <r>
      <t>1</t>
    </r>
    <r>
      <rPr>
        <sz val="10"/>
        <rFont val="ＭＳ Ｐゴシック"/>
        <family val="3"/>
      </rPr>
      <t>台につき</t>
    </r>
    <r>
      <rPr>
        <sz val="10"/>
        <rFont val="Arial"/>
        <family val="2"/>
      </rPr>
      <t>5</t>
    </r>
    <r>
      <rPr>
        <sz val="10"/>
        <rFont val="ＭＳ Ｐゴシック"/>
        <family val="3"/>
      </rPr>
      <t>点</t>
    </r>
  </si>
  <si>
    <r>
      <t>1</t>
    </r>
    <r>
      <rPr>
        <sz val="10"/>
        <rFont val="ＭＳ Ｐゴシック"/>
        <family val="3"/>
      </rPr>
      <t>台につき</t>
    </r>
    <r>
      <rPr>
        <sz val="10"/>
        <rFont val="Arial"/>
        <family val="2"/>
      </rPr>
      <t>2</t>
    </r>
    <r>
      <rPr>
        <sz val="10"/>
        <rFont val="ＭＳ Ｐゴシック"/>
        <family val="3"/>
      </rPr>
      <t>点</t>
    </r>
  </si>
  <si>
    <r>
      <t>1</t>
    </r>
    <r>
      <rPr>
        <sz val="10"/>
        <rFont val="ＭＳ Ｐゴシック"/>
        <family val="3"/>
      </rPr>
      <t>回につき</t>
    </r>
    <r>
      <rPr>
        <sz val="10"/>
        <rFont val="Arial"/>
        <family val="2"/>
      </rPr>
      <t>5</t>
    </r>
    <r>
      <rPr>
        <sz val="10"/>
        <rFont val="ＭＳ Ｐゴシック"/>
        <family val="3"/>
      </rPr>
      <t>点</t>
    </r>
  </si>
  <si>
    <r>
      <t>認証・登録している場合</t>
    </r>
    <r>
      <rPr>
        <sz val="10"/>
        <rFont val="Arial"/>
        <family val="2"/>
      </rPr>
      <t>50</t>
    </r>
    <r>
      <rPr>
        <sz val="10"/>
        <rFont val="ＭＳ Ｐゴシック"/>
        <family val="3"/>
      </rPr>
      <t>点</t>
    </r>
  </si>
  <si>
    <r>
      <t>導入している場合</t>
    </r>
    <r>
      <rPr>
        <sz val="10"/>
        <rFont val="Arial"/>
        <family val="2"/>
      </rPr>
      <t>10</t>
    </r>
    <r>
      <rPr>
        <sz val="10"/>
        <rFont val="ＭＳ Ｐゴシック"/>
        <family val="3"/>
      </rPr>
      <t>点</t>
    </r>
  </si>
  <si>
    <r>
      <t>1</t>
    </r>
    <r>
      <rPr>
        <sz val="10"/>
        <rFont val="ＭＳ Ｐゴシック"/>
        <family val="3"/>
      </rPr>
      <t>回につき</t>
    </r>
    <r>
      <rPr>
        <sz val="10"/>
        <rFont val="Arial"/>
        <family val="2"/>
      </rPr>
      <t>2</t>
    </r>
    <r>
      <rPr>
        <sz val="10"/>
        <rFont val="ＭＳ Ｐゴシック"/>
        <family val="3"/>
      </rPr>
      <t>点</t>
    </r>
  </si>
  <si>
    <r>
      <t>1</t>
    </r>
    <r>
      <rPr>
        <sz val="10"/>
        <rFont val="ＭＳ Ｐゴシック"/>
        <family val="3"/>
      </rPr>
      <t>施設につき</t>
    </r>
    <r>
      <rPr>
        <sz val="10"/>
        <rFont val="Arial"/>
        <family val="2"/>
      </rPr>
      <t>5</t>
    </r>
    <r>
      <rPr>
        <sz val="10"/>
        <rFont val="ＭＳ Ｐゴシック"/>
        <family val="3"/>
      </rPr>
      <t>点</t>
    </r>
  </si>
  <si>
    <t>箇所</t>
  </si>
  <si>
    <t>台分</t>
  </si>
  <si>
    <t>kW</t>
  </si>
  <si>
    <r>
      <t>3kW</t>
    </r>
    <r>
      <rPr>
        <sz val="10"/>
        <rFont val="ＭＳ Ｐゴシック"/>
        <family val="3"/>
      </rPr>
      <t>以上</t>
    </r>
    <r>
      <rPr>
        <sz val="10"/>
        <rFont val="Arial"/>
        <family val="2"/>
      </rPr>
      <t>6kW</t>
    </r>
    <r>
      <rPr>
        <sz val="10"/>
        <rFont val="ＭＳ Ｐゴシック"/>
        <family val="3"/>
      </rPr>
      <t>未満の設置の場合、</t>
    </r>
    <r>
      <rPr>
        <sz val="10"/>
        <rFont val="Arial"/>
        <family val="2"/>
      </rPr>
      <t>10</t>
    </r>
    <r>
      <rPr>
        <sz val="10"/>
        <rFont val="ＭＳ Ｐゴシック"/>
        <family val="3"/>
      </rPr>
      <t>点</t>
    </r>
  </si>
  <si>
    <r>
      <t>6kW</t>
    </r>
    <r>
      <rPr>
        <sz val="10"/>
        <rFont val="ＭＳ Ｐゴシック"/>
        <family val="3"/>
      </rPr>
      <t>以上の設置の場合、</t>
    </r>
    <r>
      <rPr>
        <sz val="10"/>
        <rFont val="Arial"/>
        <family val="2"/>
      </rPr>
      <t>3kW</t>
    </r>
    <r>
      <rPr>
        <sz val="10"/>
        <rFont val="ＭＳ Ｐゴシック"/>
        <family val="3"/>
      </rPr>
      <t>につき</t>
    </r>
    <r>
      <rPr>
        <sz val="10"/>
        <rFont val="Arial"/>
        <family val="2"/>
      </rPr>
      <t>10</t>
    </r>
    <r>
      <rPr>
        <sz val="10"/>
        <rFont val="ＭＳ Ｐゴシック"/>
        <family val="3"/>
      </rPr>
      <t>点</t>
    </r>
  </si>
  <si>
    <r>
      <t>1.1.2</t>
    </r>
    <r>
      <rPr>
        <sz val="10"/>
        <rFont val="ＭＳ Ｐゴシック"/>
        <family val="3"/>
      </rPr>
      <t>太陽熱利用
【上限</t>
    </r>
    <r>
      <rPr>
        <sz val="10"/>
        <rFont val="Arial"/>
        <family val="2"/>
      </rPr>
      <t>200</t>
    </r>
    <r>
      <rPr>
        <sz val="10"/>
        <rFont val="ＭＳ Ｐゴシック"/>
        <family val="3"/>
      </rPr>
      <t>点】</t>
    </r>
  </si>
  <si>
    <r>
      <t>1.1.3</t>
    </r>
    <r>
      <rPr>
        <sz val="10"/>
        <rFont val="ＭＳ Ｐゴシック"/>
        <family val="3"/>
      </rPr>
      <t>風力発電
【上限</t>
    </r>
    <r>
      <rPr>
        <sz val="10"/>
        <rFont val="Arial"/>
        <family val="2"/>
      </rPr>
      <t>200</t>
    </r>
    <r>
      <rPr>
        <sz val="10"/>
        <rFont val="ＭＳ Ｐゴシック"/>
        <family val="3"/>
      </rPr>
      <t>点】</t>
    </r>
  </si>
  <si>
    <t>kW</t>
  </si>
  <si>
    <r>
      <t>5kW</t>
    </r>
    <r>
      <rPr>
        <sz val="10"/>
        <rFont val="ＭＳ Ｐゴシック"/>
        <family val="3"/>
      </rPr>
      <t>以上</t>
    </r>
    <r>
      <rPr>
        <sz val="10"/>
        <rFont val="Arial"/>
        <family val="2"/>
      </rPr>
      <t>20kW</t>
    </r>
    <r>
      <rPr>
        <sz val="10"/>
        <rFont val="ＭＳ Ｐゴシック"/>
        <family val="3"/>
      </rPr>
      <t>未満の設置の場合、</t>
    </r>
    <r>
      <rPr>
        <sz val="10"/>
        <rFont val="Arial"/>
        <family val="2"/>
      </rPr>
      <t>10</t>
    </r>
    <r>
      <rPr>
        <sz val="10"/>
        <rFont val="ＭＳ Ｐゴシック"/>
        <family val="3"/>
      </rPr>
      <t>点</t>
    </r>
  </si>
  <si>
    <r>
      <t>20kW</t>
    </r>
    <r>
      <rPr>
        <sz val="10"/>
        <rFont val="ＭＳ Ｐゴシック"/>
        <family val="3"/>
      </rPr>
      <t>以上の設置の場合、</t>
    </r>
    <r>
      <rPr>
        <sz val="10"/>
        <rFont val="Arial"/>
        <family val="2"/>
      </rPr>
      <t>10kW</t>
    </r>
    <r>
      <rPr>
        <sz val="10"/>
        <rFont val="ＭＳ Ｐゴシック"/>
        <family val="3"/>
      </rPr>
      <t>につき</t>
    </r>
    <r>
      <rPr>
        <sz val="10"/>
        <rFont val="Arial"/>
        <family val="2"/>
      </rPr>
      <t>10</t>
    </r>
    <r>
      <rPr>
        <sz val="10"/>
        <rFont val="ＭＳ Ｐゴシック"/>
        <family val="3"/>
      </rPr>
      <t>点</t>
    </r>
  </si>
  <si>
    <r>
      <t>1.1.4</t>
    </r>
    <r>
      <rPr>
        <sz val="10"/>
        <rFont val="ＭＳ Ｐゴシック"/>
        <family val="3"/>
      </rPr>
      <t>バイオマス熱利用
【上限</t>
    </r>
    <r>
      <rPr>
        <sz val="10"/>
        <rFont val="Arial"/>
        <family val="2"/>
      </rPr>
      <t>200</t>
    </r>
    <r>
      <rPr>
        <sz val="10"/>
        <rFont val="ＭＳ Ｐゴシック"/>
        <family val="3"/>
      </rPr>
      <t>点】</t>
    </r>
  </si>
  <si>
    <t>ペレットストーブ</t>
  </si>
  <si>
    <r>
      <t>1</t>
    </r>
    <r>
      <rPr>
        <sz val="10"/>
        <rFont val="ＭＳ Ｐゴシック"/>
        <family val="3"/>
      </rPr>
      <t>台につき</t>
    </r>
    <r>
      <rPr>
        <sz val="10"/>
        <rFont val="Arial"/>
        <family val="2"/>
      </rPr>
      <t>10</t>
    </r>
    <r>
      <rPr>
        <sz val="10"/>
        <rFont val="ＭＳ Ｐゴシック"/>
        <family val="3"/>
      </rPr>
      <t>点</t>
    </r>
  </si>
  <si>
    <t>ペレットボイラー</t>
  </si>
  <si>
    <r>
      <t>1.1.5</t>
    </r>
    <r>
      <rPr>
        <sz val="10"/>
        <rFont val="ＭＳ Ｐゴシック"/>
        <family val="3"/>
      </rPr>
      <t>バイオマス発電
【上限</t>
    </r>
    <r>
      <rPr>
        <sz val="10"/>
        <rFont val="Arial"/>
        <family val="2"/>
      </rPr>
      <t>200</t>
    </r>
    <r>
      <rPr>
        <sz val="10"/>
        <rFont val="ＭＳ Ｐゴシック"/>
        <family val="3"/>
      </rPr>
      <t>点】</t>
    </r>
  </si>
  <si>
    <r>
      <t>3kW</t>
    </r>
    <r>
      <rPr>
        <sz val="10"/>
        <rFont val="ＭＳ Ｐゴシック"/>
        <family val="3"/>
      </rPr>
      <t>以上</t>
    </r>
    <r>
      <rPr>
        <sz val="10"/>
        <rFont val="Arial"/>
        <family val="2"/>
      </rPr>
      <t>10kW</t>
    </r>
    <r>
      <rPr>
        <sz val="10"/>
        <rFont val="ＭＳ Ｐゴシック"/>
        <family val="3"/>
      </rPr>
      <t>未満の設置の場合、</t>
    </r>
    <r>
      <rPr>
        <sz val="10"/>
        <rFont val="Arial"/>
        <family val="2"/>
      </rPr>
      <t>10</t>
    </r>
    <r>
      <rPr>
        <sz val="10"/>
        <rFont val="ＭＳ Ｐゴシック"/>
        <family val="3"/>
      </rPr>
      <t>点</t>
    </r>
  </si>
  <si>
    <r>
      <t>10kW</t>
    </r>
    <r>
      <rPr>
        <sz val="10"/>
        <rFont val="ＭＳ Ｐゴシック"/>
        <family val="3"/>
      </rPr>
      <t>以上の設置の場合、</t>
    </r>
    <r>
      <rPr>
        <sz val="10"/>
        <rFont val="Arial"/>
        <family val="2"/>
      </rPr>
      <t>5kW</t>
    </r>
    <r>
      <rPr>
        <sz val="10"/>
        <rFont val="ＭＳ Ｐゴシック"/>
        <family val="3"/>
      </rPr>
      <t>につき</t>
    </r>
    <r>
      <rPr>
        <sz val="10"/>
        <rFont val="Arial"/>
        <family val="2"/>
      </rPr>
      <t>10</t>
    </r>
    <r>
      <rPr>
        <sz val="10"/>
        <rFont val="ＭＳ Ｐゴシック"/>
        <family val="3"/>
      </rPr>
      <t>点</t>
    </r>
  </si>
  <si>
    <r>
      <t>1.1.6</t>
    </r>
    <r>
      <rPr>
        <sz val="10"/>
        <rFont val="ＭＳ Ｐゴシック"/>
        <family val="3"/>
      </rPr>
      <t>小水力発電
【上限</t>
    </r>
    <r>
      <rPr>
        <sz val="10"/>
        <rFont val="Arial"/>
        <family val="2"/>
      </rPr>
      <t>200</t>
    </r>
    <r>
      <rPr>
        <sz val="10"/>
        <rFont val="ＭＳ Ｐゴシック"/>
        <family val="3"/>
      </rPr>
      <t>点】</t>
    </r>
  </si>
  <si>
    <t>kW</t>
  </si>
  <si>
    <r>
      <t>4kW</t>
    </r>
    <r>
      <rPr>
        <sz val="10"/>
        <rFont val="ＭＳ Ｐゴシック"/>
        <family val="3"/>
      </rPr>
      <t>未満の設置の場合、</t>
    </r>
    <r>
      <rPr>
        <sz val="10"/>
        <rFont val="Arial"/>
        <family val="2"/>
      </rPr>
      <t>10</t>
    </r>
    <r>
      <rPr>
        <sz val="10"/>
        <rFont val="ＭＳ Ｐゴシック"/>
        <family val="3"/>
      </rPr>
      <t>点</t>
    </r>
  </si>
  <si>
    <r>
      <t>4kW</t>
    </r>
    <r>
      <rPr>
        <sz val="10"/>
        <rFont val="ＭＳ Ｐゴシック"/>
        <family val="3"/>
      </rPr>
      <t>以上の設置の場合、</t>
    </r>
    <r>
      <rPr>
        <sz val="10"/>
        <rFont val="Arial"/>
        <family val="2"/>
      </rPr>
      <t>2kW</t>
    </r>
    <r>
      <rPr>
        <sz val="10"/>
        <rFont val="ＭＳ Ｐゴシック"/>
        <family val="3"/>
      </rPr>
      <t>につき</t>
    </r>
    <r>
      <rPr>
        <sz val="10"/>
        <rFont val="Arial"/>
        <family val="2"/>
      </rPr>
      <t>10</t>
    </r>
    <r>
      <rPr>
        <sz val="10"/>
        <rFont val="ＭＳ Ｐゴシック"/>
        <family val="3"/>
      </rPr>
      <t>点</t>
    </r>
  </si>
  <si>
    <r>
      <t>20m</t>
    </r>
    <r>
      <rPr>
        <vertAlign val="superscript"/>
        <sz val="10"/>
        <rFont val="Arial"/>
        <family val="2"/>
      </rPr>
      <t>2</t>
    </r>
    <r>
      <rPr>
        <sz val="10"/>
        <rFont val="ＭＳ Ｐゴシック"/>
        <family val="3"/>
      </rPr>
      <t>以上の設置の場合、</t>
    </r>
    <r>
      <rPr>
        <sz val="10"/>
        <rFont val="Arial"/>
        <family val="2"/>
      </rPr>
      <t>10m</t>
    </r>
    <r>
      <rPr>
        <vertAlign val="superscript"/>
        <sz val="10"/>
        <rFont val="Arial"/>
        <family val="2"/>
      </rPr>
      <t>2</t>
    </r>
    <r>
      <rPr>
        <sz val="10"/>
        <rFont val="ＭＳ Ｐゴシック"/>
        <family val="3"/>
      </rPr>
      <t>につき</t>
    </r>
    <r>
      <rPr>
        <sz val="10"/>
        <rFont val="Arial"/>
        <family val="2"/>
      </rPr>
      <t>10</t>
    </r>
    <r>
      <rPr>
        <sz val="10"/>
        <rFont val="ＭＳ Ｐゴシック"/>
        <family val="3"/>
      </rPr>
      <t>点</t>
    </r>
  </si>
  <si>
    <r>
      <t>5m</t>
    </r>
    <r>
      <rPr>
        <vertAlign val="superscript"/>
        <sz val="10"/>
        <rFont val="Arial"/>
        <family val="2"/>
      </rPr>
      <t>2</t>
    </r>
    <r>
      <rPr>
        <sz val="10"/>
        <rFont val="ＭＳ Ｐゴシック"/>
        <family val="3"/>
      </rPr>
      <t>以上</t>
    </r>
    <r>
      <rPr>
        <sz val="10"/>
        <rFont val="Arial"/>
        <family val="2"/>
      </rPr>
      <t>20m</t>
    </r>
    <r>
      <rPr>
        <vertAlign val="superscript"/>
        <sz val="10"/>
        <rFont val="Arial"/>
        <family val="2"/>
      </rPr>
      <t>2</t>
    </r>
    <r>
      <rPr>
        <sz val="10"/>
        <rFont val="ＭＳ Ｐゴシック"/>
        <family val="3"/>
      </rPr>
      <t>未満の設置の場合、</t>
    </r>
    <r>
      <rPr>
        <sz val="10"/>
        <rFont val="Arial"/>
        <family val="2"/>
      </rPr>
      <t>10</t>
    </r>
    <r>
      <rPr>
        <sz val="10"/>
        <rFont val="ＭＳ Ｐゴシック"/>
        <family val="3"/>
      </rPr>
      <t>点</t>
    </r>
  </si>
  <si>
    <r>
      <t>m</t>
    </r>
    <r>
      <rPr>
        <vertAlign val="superscript"/>
        <sz val="10"/>
        <rFont val="Arial"/>
        <family val="2"/>
      </rPr>
      <t>2</t>
    </r>
  </si>
  <si>
    <r>
      <t>1</t>
    </r>
    <r>
      <rPr>
        <sz val="10"/>
        <rFont val="ＭＳ Ｐゴシック"/>
        <family val="3"/>
      </rPr>
      <t>台につき</t>
    </r>
    <r>
      <rPr>
        <sz val="10"/>
        <rFont val="Arial"/>
        <family val="2"/>
      </rPr>
      <t>20</t>
    </r>
    <r>
      <rPr>
        <sz val="10"/>
        <rFont val="ＭＳ Ｐゴシック"/>
        <family val="3"/>
      </rPr>
      <t>点</t>
    </r>
  </si>
  <si>
    <r>
      <t>m</t>
    </r>
    <r>
      <rPr>
        <vertAlign val="superscript"/>
        <sz val="10"/>
        <rFont val="Arial"/>
        <family val="2"/>
      </rPr>
      <t>2</t>
    </r>
  </si>
  <si>
    <t>kW</t>
  </si>
  <si>
    <t>（うち新規分）</t>
  </si>
  <si>
    <t>kWh</t>
  </si>
  <si>
    <t>kWh</t>
  </si>
  <si>
    <t>(2)</t>
  </si>
  <si>
    <t>(3)</t>
  </si>
  <si>
    <t>環境マネジメントシステムの推進</t>
  </si>
  <si>
    <t>(C)</t>
  </si>
  <si>
    <t>(A)</t>
  </si>
  <si>
    <r>
      <t>第</t>
    </r>
    <r>
      <rPr>
        <sz val="10"/>
        <rFont val="Arial"/>
        <family val="2"/>
      </rPr>
      <t>2</t>
    </r>
    <r>
      <rPr>
        <sz val="10"/>
        <rFont val="ＭＳ Ｐゴシック"/>
        <family val="3"/>
      </rPr>
      <t>号様式（第</t>
    </r>
    <r>
      <rPr>
        <sz val="10"/>
        <rFont val="Arial"/>
        <family val="2"/>
      </rPr>
      <t>5</t>
    </r>
    <r>
      <rPr>
        <sz val="10"/>
        <rFont val="ＭＳ Ｐゴシック"/>
        <family val="3"/>
      </rPr>
      <t>条関係）</t>
    </r>
  </si>
  <si>
    <r>
      <t>第</t>
    </r>
    <r>
      <rPr>
        <sz val="10"/>
        <rFont val="Arial"/>
        <family val="2"/>
      </rPr>
      <t>1</t>
    </r>
    <r>
      <rPr>
        <sz val="10"/>
        <rFont val="ＭＳ Ｐゴシック"/>
        <family val="3"/>
      </rPr>
      <t>号様式（第</t>
    </r>
    <r>
      <rPr>
        <sz val="10"/>
        <rFont val="Arial"/>
        <family val="2"/>
      </rPr>
      <t>5</t>
    </r>
    <r>
      <rPr>
        <sz val="10"/>
        <rFont val="ＭＳ Ｐゴシック"/>
        <family val="3"/>
      </rPr>
      <t>条関係）</t>
    </r>
  </si>
  <si>
    <r>
      <t>1</t>
    </r>
    <r>
      <rPr>
        <sz val="11"/>
        <rFont val="ＭＳ Ｐゴシック"/>
        <family val="3"/>
      </rPr>
      <t>　事業者の名称</t>
    </r>
  </si>
  <si>
    <r>
      <t>2</t>
    </r>
    <r>
      <rPr>
        <sz val="11"/>
        <rFont val="ＭＳ Ｐゴシック"/>
        <family val="3"/>
      </rPr>
      <t>　事業所の所在地（複数ある場合は代表的な事業所）</t>
    </r>
  </si>
  <si>
    <r>
      <t>3</t>
    </r>
    <r>
      <rPr>
        <sz val="11"/>
        <rFont val="ＭＳ Ｐゴシック"/>
        <family val="3"/>
      </rPr>
      <t>　連絡先</t>
    </r>
  </si>
  <si>
    <r>
      <t>4</t>
    </r>
    <r>
      <rPr>
        <sz val="11"/>
        <rFont val="ＭＳ Ｐゴシック"/>
        <family val="3"/>
      </rPr>
      <t>　基本情報</t>
    </r>
  </si>
  <si>
    <r>
      <t>E</t>
    </r>
    <r>
      <rPr>
        <sz val="10"/>
        <rFont val="ＭＳ Ｐゴシック"/>
        <family val="3"/>
      </rPr>
      <t>メール</t>
    </r>
  </si>
  <si>
    <t>(1)</t>
  </si>
  <si>
    <t>(A)</t>
  </si>
  <si>
    <t>新規</t>
  </si>
  <si>
    <t>ハイブリッド自動車、天然ガス自動車</t>
  </si>
  <si>
    <t>※事務局により採点します</t>
  </si>
  <si>
    <t>算定根拠（10点）</t>
  </si>
  <si>
    <r>
      <t xml:space="preserve">【クリーンエネルギー調査】
</t>
    </r>
    <r>
      <rPr>
        <sz val="10"/>
        <rFont val="Arial"/>
        <family val="2"/>
      </rPr>
      <t>0.1</t>
    </r>
    <r>
      <rPr>
        <sz val="10"/>
        <rFont val="ＭＳ Ｐゴシック"/>
        <family val="3"/>
      </rPr>
      <t>（係数）</t>
    </r>
    <r>
      <rPr>
        <sz val="10"/>
        <rFont val="Arial"/>
        <family val="2"/>
      </rPr>
      <t>×24h×340</t>
    </r>
    <r>
      <rPr>
        <sz val="10"/>
        <rFont val="ＭＳ Ｐゴシック"/>
        <family val="3"/>
      </rPr>
      <t>日</t>
    </r>
    <r>
      <rPr>
        <sz val="10"/>
        <rFont val="Arial"/>
        <family val="2"/>
      </rPr>
      <t>×9.97MJ×0.0258</t>
    </r>
    <r>
      <rPr>
        <sz val="10"/>
        <rFont val="ＭＳ Ｐゴシック"/>
        <family val="3"/>
      </rPr>
      <t>×</t>
    </r>
    <r>
      <rPr>
        <sz val="10"/>
        <rFont val="Arial"/>
        <family val="2"/>
      </rPr>
      <t>10kW=2,100L</t>
    </r>
  </si>
  <si>
    <r>
      <t>9h×247</t>
    </r>
    <r>
      <rPr>
        <sz val="10"/>
        <rFont val="ＭＳ Ｐゴシック"/>
        <family val="3"/>
      </rPr>
      <t>日</t>
    </r>
    <r>
      <rPr>
        <sz val="10"/>
        <rFont val="Arial"/>
        <family val="2"/>
      </rPr>
      <t>×0.8</t>
    </r>
    <r>
      <rPr>
        <sz val="10"/>
        <rFont val="ＭＳ Ｐゴシック"/>
        <family val="3"/>
      </rPr>
      <t>（発電効率）</t>
    </r>
    <r>
      <rPr>
        <sz val="10"/>
        <rFont val="Arial"/>
        <family val="2"/>
      </rPr>
      <t>×9.97MJ×0.0258</t>
    </r>
    <r>
      <rPr>
        <sz val="10"/>
        <rFont val="ＭＳ Ｐゴシック"/>
        <family val="3"/>
      </rPr>
      <t>×</t>
    </r>
    <r>
      <rPr>
        <sz val="10"/>
        <rFont val="Arial"/>
        <family val="2"/>
      </rPr>
      <t>5kW=2,285L</t>
    </r>
  </si>
  <si>
    <r>
      <t>【クリーンエネルギー調査】</t>
    </r>
    <r>
      <rPr>
        <sz val="10"/>
        <rFont val="Arial"/>
        <family val="2"/>
      </rPr>
      <t>0.6</t>
    </r>
    <r>
      <rPr>
        <sz val="10"/>
        <rFont val="ＭＳ Ｐゴシック"/>
        <family val="3"/>
      </rPr>
      <t>（発電効率）</t>
    </r>
    <r>
      <rPr>
        <sz val="10"/>
        <rFont val="Arial"/>
        <family val="2"/>
      </rPr>
      <t>×24h×340</t>
    </r>
    <r>
      <rPr>
        <sz val="10"/>
        <rFont val="ＭＳ Ｐゴシック"/>
        <family val="3"/>
      </rPr>
      <t>日</t>
    </r>
    <r>
      <rPr>
        <sz val="10"/>
        <rFont val="Arial"/>
        <family val="2"/>
      </rPr>
      <t>×9.97MJ×0.0258</t>
    </r>
    <r>
      <rPr>
        <sz val="10"/>
        <rFont val="ＭＳ Ｐゴシック"/>
        <family val="3"/>
      </rPr>
      <t>×</t>
    </r>
    <r>
      <rPr>
        <sz val="10"/>
        <rFont val="Arial"/>
        <family val="2"/>
      </rPr>
      <t>2kW=2,518L</t>
    </r>
  </si>
  <si>
    <r>
      <t>0.046kW×12h×300</t>
    </r>
    <r>
      <rPr>
        <sz val="10"/>
        <rFont val="ＭＳ Ｐゴシック"/>
        <family val="3"/>
      </rPr>
      <t>日</t>
    </r>
    <r>
      <rPr>
        <sz val="10"/>
        <rFont val="Arial"/>
        <family val="2"/>
      </rPr>
      <t>×9.97MJ×0.0258</t>
    </r>
    <r>
      <rPr>
        <sz val="10"/>
        <rFont val="ＭＳ Ｐゴシック"/>
        <family val="3"/>
      </rPr>
      <t>×</t>
    </r>
    <r>
      <rPr>
        <sz val="10"/>
        <rFont val="Arial"/>
        <family val="2"/>
      </rPr>
      <t>50</t>
    </r>
    <r>
      <rPr>
        <sz val="10"/>
        <rFont val="ＭＳ Ｐゴシック"/>
        <family val="3"/>
      </rPr>
      <t>灯＝</t>
    </r>
    <r>
      <rPr>
        <sz val="10"/>
        <rFont val="Arial"/>
        <family val="2"/>
      </rPr>
      <t>2,130L</t>
    </r>
  </si>
  <si>
    <r>
      <t>1.2.2</t>
    </r>
    <r>
      <rPr>
        <sz val="10"/>
        <rFont val="ＭＳ Ｐゴシック"/>
        <family val="3"/>
      </rPr>
      <t>高効率照明の導入
【上限</t>
    </r>
    <r>
      <rPr>
        <sz val="10"/>
        <rFont val="Arial"/>
        <family val="2"/>
      </rPr>
      <t>100</t>
    </r>
    <r>
      <rPr>
        <sz val="10"/>
        <rFont val="ＭＳ Ｐゴシック"/>
        <family val="3"/>
      </rPr>
      <t>点】</t>
    </r>
  </si>
  <si>
    <t>人感センサー</t>
  </si>
  <si>
    <r>
      <t>0.054kW×12h×300</t>
    </r>
    <r>
      <rPr>
        <sz val="10"/>
        <rFont val="ＭＳ Ｐゴシック"/>
        <family val="3"/>
      </rPr>
      <t>日×</t>
    </r>
    <r>
      <rPr>
        <sz val="10"/>
        <rFont val="Arial"/>
        <family val="2"/>
      </rPr>
      <t>40</t>
    </r>
    <r>
      <rPr>
        <sz val="10"/>
        <rFont val="ＭＳ Ｐゴシック"/>
        <family val="3"/>
      </rPr>
      <t>％</t>
    </r>
    <r>
      <rPr>
        <sz val="10"/>
        <rFont val="Arial"/>
        <family val="2"/>
      </rPr>
      <t>×9.97MJ×0.0258</t>
    </r>
    <r>
      <rPr>
        <sz val="10"/>
        <rFont val="ＭＳ Ｐゴシック"/>
        <family val="3"/>
      </rPr>
      <t>×</t>
    </r>
    <r>
      <rPr>
        <sz val="10"/>
        <rFont val="Arial"/>
        <family val="2"/>
      </rPr>
      <t>100</t>
    </r>
    <r>
      <rPr>
        <sz val="10"/>
        <rFont val="ＭＳ Ｐゴシック"/>
        <family val="3"/>
      </rPr>
      <t>台＝</t>
    </r>
    <r>
      <rPr>
        <sz val="10"/>
        <rFont val="Arial"/>
        <family val="2"/>
      </rPr>
      <t>2,000L</t>
    </r>
  </si>
  <si>
    <r>
      <t>1</t>
    </r>
    <r>
      <rPr>
        <sz val="10"/>
        <rFont val="ＭＳ Ｐゴシック"/>
        <family val="3"/>
      </rPr>
      <t>台につき</t>
    </r>
    <r>
      <rPr>
        <sz val="10"/>
        <rFont val="Arial"/>
        <family val="2"/>
      </rPr>
      <t>0.1</t>
    </r>
    <r>
      <rPr>
        <sz val="10"/>
        <rFont val="ＭＳ Ｐゴシック"/>
        <family val="3"/>
      </rPr>
      <t>点</t>
    </r>
  </si>
  <si>
    <r>
      <t>100kW</t>
    </r>
    <r>
      <rPr>
        <sz val="10"/>
        <rFont val="ＭＳ Ｐゴシック"/>
        <family val="3"/>
      </rPr>
      <t>×</t>
    </r>
    <r>
      <rPr>
        <sz val="10"/>
        <rFont val="Arial"/>
        <family val="2"/>
      </rPr>
      <t>5</t>
    </r>
    <r>
      <rPr>
        <sz val="10"/>
        <rFont val="ＭＳ Ｐゴシック"/>
        <family val="3"/>
      </rPr>
      <t>％＝</t>
    </r>
    <r>
      <rPr>
        <sz val="10"/>
        <rFont val="Arial"/>
        <family val="2"/>
      </rPr>
      <t>5kW</t>
    </r>
  </si>
  <si>
    <r>
      <t>1台につき4</t>
    </r>
    <r>
      <rPr>
        <sz val="10"/>
        <rFont val="Arial"/>
        <family val="2"/>
      </rPr>
      <t>0</t>
    </r>
    <r>
      <rPr>
        <sz val="10"/>
        <rFont val="ＭＳ Ｐゴシック"/>
        <family val="3"/>
      </rPr>
      <t>点</t>
    </r>
  </si>
  <si>
    <r>
      <t>1.2.9CASBEE</t>
    </r>
    <r>
      <rPr>
        <sz val="10"/>
        <rFont val="ＭＳ Ｐゴシック"/>
        <family val="3"/>
      </rPr>
      <t>の実施
【上限</t>
    </r>
    <r>
      <rPr>
        <sz val="10"/>
        <rFont val="Arial"/>
        <family val="2"/>
      </rPr>
      <t>100</t>
    </r>
    <r>
      <rPr>
        <sz val="10"/>
        <rFont val="ＭＳ Ｐゴシック"/>
        <family val="3"/>
      </rPr>
      <t>点】</t>
    </r>
  </si>
  <si>
    <r>
      <t>1.2.10ESCO</t>
    </r>
    <r>
      <rPr>
        <sz val="10"/>
        <rFont val="ＭＳ Ｐゴシック"/>
        <family val="3"/>
      </rPr>
      <t>事業の導入
【上限</t>
    </r>
    <r>
      <rPr>
        <sz val="10"/>
        <rFont val="Arial"/>
        <family val="2"/>
      </rPr>
      <t>100</t>
    </r>
    <r>
      <rPr>
        <sz val="10"/>
        <rFont val="ＭＳ Ｐゴシック"/>
        <family val="3"/>
      </rPr>
      <t>点】</t>
    </r>
  </si>
  <si>
    <r>
      <t>（</t>
    </r>
    <r>
      <rPr>
        <sz val="10"/>
        <rFont val="Arial"/>
        <family val="2"/>
      </rPr>
      <t>10kW</t>
    </r>
    <r>
      <rPr>
        <sz val="10"/>
        <rFont val="ＭＳ Ｐゴシック"/>
        <family val="3"/>
      </rPr>
      <t>÷</t>
    </r>
    <r>
      <rPr>
        <sz val="10"/>
        <rFont val="Arial"/>
        <family val="2"/>
      </rPr>
      <t>2</t>
    </r>
    <r>
      <rPr>
        <sz val="10"/>
        <rFont val="ＭＳ Ｐゴシック"/>
        <family val="3"/>
      </rPr>
      <t>（</t>
    </r>
    <r>
      <rPr>
        <sz val="10"/>
        <rFont val="Arial"/>
        <family val="2"/>
      </rPr>
      <t>COP</t>
    </r>
    <r>
      <rPr>
        <sz val="10"/>
        <rFont val="ＭＳ Ｐゴシック"/>
        <family val="3"/>
      </rPr>
      <t>）</t>
    </r>
    <r>
      <rPr>
        <sz val="10"/>
        <rFont val="Arial"/>
        <family val="2"/>
      </rPr>
      <t>-10kW÷5</t>
    </r>
    <r>
      <rPr>
        <sz val="10"/>
        <rFont val="ＭＳ Ｐゴシック"/>
        <family val="3"/>
      </rPr>
      <t>（</t>
    </r>
    <r>
      <rPr>
        <sz val="10"/>
        <rFont val="Arial"/>
        <family val="2"/>
      </rPr>
      <t>COP</t>
    </r>
    <r>
      <rPr>
        <sz val="10"/>
        <rFont val="ＭＳ Ｐゴシック"/>
        <family val="3"/>
      </rPr>
      <t>））×</t>
    </r>
    <r>
      <rPr>
        <sz val="10"/>
        <rFont val="Arial"/>
        <family val="2"/>
      </rPr>
      <t>12h</t>
    </r>
    <r>
      <rPr>
        <sz val="10"/>
        <rFont val="ＭＳ Ｐゴシック"/>
        <family val="3"/>
      </rPr>
      <t>×</t>
    </r>
    <r>
      <rPr>
        <sz val="10"/>
        <rFont val="Arial"/>
        <family val="2"/>
      </rPr>
      <t>210</t>
    </r>
    <r>
      <rPr>
        <sz val="10"/>
        <rFont val="ＭＳ Ｐゴシック"/>
        <family val="3"/>
      </rPr>
      <t>日</t>
    </r>
    <r>
      <rPr>
        <sz val="10"/>
        <rFont val="Arial"/>
        <family val="2"/>
      </rPr>
      <t>×9.97MJ×0.0258</t>
    </r>
    <r>
      <rPr>
        <sz val="10"/>
        <rFont val="ＭＳ Ｐゴシック"/>
        <family val="3"/>
      </rPr>
      <t>×</t>
    </r>
    <r>
      <rPr>
        <sz val="10"/>
        <rFont val="Arial"/>
        <family val="2"/>
      </rPr>
      <t>1</t>
    </r>
    <r>
      <rPr>
        <sz val="10"/>
        <rFont val="ＭＳ Ｐゴシック"/>
        <family val="3"/>
      </rPr>
      <t>台＝</t>
    </r>
    <r>
      <rPr>
        <sz val="10"/>
        <rFont val="Arial"/>
        <family val="2"/>
      </rPr>
      <t>1,945L</t>
    </r>
  </si>
  <si>
    <t>導入している場合10点</t>
  </si>
  <si>
    <t>省エネ勉強会の実施</t>
  </si>
  <si>
    <t>省エネセミナーへの参加</t>
  </si>
  <si>
    <t>省エネリーダーの設置</t>
  </si>
  <si>
    <t>※事務局により採点します</t>
  </si>
  <si>
    <t>※事務局により採点します</t>
  </si>
  <si>
    <r>
      <t>2.1.5</t>
    </r>
    <r>
      <rPr>
        <sz val="10"/>
        <rFont val="ＭＳ Ｐゴシック"/>
        <family val="3"/>
      </rPr>
      <t>ピークシフトの導入（昼休みシフト、夜間操業、勤務曜日シフト等）</t>
    </r>
  </si>
  <si>
    <r>
      <t>設置している場合1</t>
    </r>
    <r>
      <rPr>
        <sz val="10"/>
        <rFont val="Arial"/>
        <family val="2"/>
      </rPr>
      <t>0</t>
    </r>
    <r>
      <rPr>
        <sz val="10"/>
        <rFont val="ＭＳ Ｐゴシック"/>
        <family val="3"/>
      </rPr>
      <t>点</t>
    </r>
  </si>
  <si>
    <t>導入している場合20点</t>
  </si>
  <si>
    <t>社内表彰制度の導入</t>
  </si>
  <si>
    <t>在宅勤務制度の導入</t>
  </si>
  <si>
    <t>バス送迎制度（自社所有バスによる送迎、バス事業者への送迎委託）の導入</t>
  </si>
  <si>
    <t>実施している場合5点</t>
  </si>
  <si>
    <r>
      <t>1.2.1</t>
    </r>
    <r>
      <rPr>
        <sz val="10"/>
        <rFont val="ＭＳ Ｐゴシック"/>
        <family val="3"/>
      </rPr>
      <t>高効率空調機の導入・改修
【上限</t>
    </r>
    <r>
      <rPr>
        <sz val="10"/>
        <rFont val="Arial"/>
        <family val="2"/>
      </rPr>
      <t>100</t>
    </r>
    <r>
      <rPr>
        <sz val="10"/>
        <rFont val="ＭＳ Ｐゴシック"/>
        <family val="3"/>
      </rPr>
      <t>点】</t>
    </r>
  </si>
  <si>
    <t>浜松市新エネ・省エネ対策トップランナー認定申請書</t>
  </si>
  <si>
    <r>
      <t>得点の合計</t>
    </r>
    <r>
      <rPr>
        <sz val="10"/>
        <rFont val="Arial"/>
        <family val="2"/>
      </rPr>
      <t>(a1)</t>
    </r>
  </si>
  <si>
    <r>
      <t>得点の合計</t>
    </r>
    <r>
      <rPr>
        <sz val="10"/>
        <rFont val="Arial"/>
        <family val="2"/>
      </rPr>
      <t>(a2)</t>
    </r>
  </si>
  <si>
    <r>
      <t>得点の合計</t>
    </r>
    <r>
      <rPr>
        <sz val="10"/>
        <rFont val="Arial"/>
        <family val="2"/>
      </rPr>
      <t>(b1)</t>
    </r>
  </si>
  <si>
    <r>
      <t>得点の合計</t>
    </r>
    <r>
      <rPr>
        <sz val="10"/>
        <rFont val="Arial"/>
        <family val="2"/>
      </rPr>
      <t>(b2)</t>
    </r>
  </si>
  <si>
    <t>「環境マネジメントシステムの推進」の小計　【上限50点】</t>
  </si>
  <si>
    <t>得点の合計</t>
  </si>
  <si>
    <t>LED誘導灯</t>
  </si>
  <si>
    <r>
      <t>1</t>
    </r>
    <r>
      <rPr>
        <sz val="10"/>
        <rFont val="ＭＳ Ｐゴシック"/>
        <family val="3"/>
      </rPr>
      <t>台につき</t>
    </r>
    <r>
      <rPr>
        <sz val="10"/>
        <rFont val="Arial"/>
        <family val="2"/>
      </rPr>
      <t>0.5</t>
    </r>
    <r>
      <rPr>
        <sz val="10"/>
        <rFont val="ＭＳ Ｐゴシック"/>
        <family val="3"/>
      </rPr>
      <t>点</t>
    </r>
  </si>
  <si>
    <r>
      <t>0.04kW×24h×365</t>
    </r>
    <r>
      <rPr>
        <sz val="10"/>
        <rFont val="ＭＳ Ｐゴシック"/>
        <family val="3"/>
      </rPr>
      <t>日</t>
    </r>
    <r>
      <rPr>
        <sz val="10"/>
        <rFont val="Arial"/>
        <family val="2"/>
      </rPr>
      <t>×9.97MJ×0.0258</t>
    </r>
    <r>
      <rPr>
        <sz val="10"/>
        <rFont val="ＭＳ Ｐゴシック"/>
        <family val="3"/>
      </rPr>
      <t>×</t>
    </r>
    <r>
      <rPr>
        <sz val="10"/>
        <rFont val="Arial"/>
        <family val="2"/>
      </rPr>
      <t>20</t>
    </r>
    <r>
      <rPr>
        <sz val="10"/>
        <rFont val="ＭＳ Ｐゴシック"/>
        <family val="3"/>
      </rPr>
      <t>台＝</t>
    </r>
    <r>
      <rPr>
        <sz val="10"/>
        <rFont val="Arial"/>
        <family val="2"/>
      </rPr>
      <t>1,802L</t>
    </r>
  </si>
  <si>
    <t>遮熱塗料</t>
  </si>
  <si>
    <r>
      <t>3.1.2</t>
    </r>
    <r>
      <rPr>
        <sz val="10"/>
        <rFont val="ＭＳ Ｐゴシック"/>
        <family val="3"/>
      </rPr>
      <t>環境省による環境マネジメントシステム（エコアクション</t>
    </r>
    <r>
      <rPr>
        <sz val="10"/>
        <rFont val="Arial"/>
        <family val="2"/>
      </rPr>
      <t>21</t>
    </r>
    <r>
      <rPr>
        <sz val="10"/>
        <rFont val="ＭＳ Ｐゴシック"/>
        <family val="3"/>
      </rPr>
      <t>）の認証・登録</t>
    </r>
  </si>
  <si>
    <r>
      <t xml:space="preserve">3.2 </t>
    </r>
    <r>
      <rPr>
        <b/>
        <sz val="11"/>
        <rFont val="ＭＳ Ｐゴシック"/>
        <family val="3"/>
      </rPr>
      <t>その他のマネジメントシステム</t>
    </r>
  </si>
  <si>
    <r>
      <t>提出している場合5</t>
    </r>
    <r>
      <rPr>
        <sz val="10"/>
        <rFont val="Arial"/>
        <family val="2"/>
      </rPr>
      <t>0</t>
    </r>
    <r>
      <rPr>
        <sz val="10"/>
        <rFont val="ＭＳ Ｐゴシック"/>
        <family val="3"/>
      </rPr>
      <t>点</t>
    </r>
  </si>
  <si>
    <r>
      <t>3.2.1</t>
    </r>
    <r>
      <rPr>
        <sz val="10"/>
        <rFont val="ＭＳ Ｐゴシック"/>
        <family val="3"/>
      </rPr>
      <t>自己適合宣言による独自のマネジメントシステム</t>
    </r>
  </si>
  <si>
    <r>
      <t>3.2.2</t>
    </r>
    <r>
      <rPr>
        <sz val="10"/>
        <rFont val="ＭＳ Ｐゴシック"/>
        <family val="3"/>
      </rPr>
      <t>静岡県地球温暖化防止条例に定める温室効果ガス排出削減計画書の提出（任意提出事業者のみ）</t>
    </r>
  </si>
  <si>
    <t>冷房28℃、暖房20℃設定の徹底</t>
  </si>
  <si>
    <r>
      <t>2.1.6</t>
    </r>
    <r>
      <rPr>
        <sz val="10"/>
        <rFont val="ＭＳ Ｐゴシック"/>
        <family val="3"/>
      </rPr>
      <t>省エネパトロールの実施　【上限</t>
    </r>
    <r>
      <rPr>
        <sz val="10"/>
        <rFont val="Arial"/>
        <family val="2"/>
      </rPr>
      <t>50</t>
    </r>
    <r>
      <rPr>
        <sz val="10"/>
        <rFont val="ＭＳ Ｐゴシック"/>
        <family val="3"/>
      </rPr>
      <t>点】</t>
    </r>
  </si>
  <si>
    <t>室外機への散水・日除け対策</t>
  </si>
  <si>
    <r>
      <t>3.1.1</t>
    </r>
    <r>
      <rPr>
        <sz val="10"/>
        <rFont val="ＭＳ Ｐゴシック"/>
        <family val="3"/>
      </rPr>
      <t>国際的な環境マネジメントシステム（</t>
    </r>
    <r>
      <rPr>
        <sz val="10"/>
        <rFont val="Arial"/>
        <family val="2"/>
      </rPr>
      <t>ISO14001</t>
    </r>
    <r>
      <rPr>
        <sz val="10"/>
        <rFont val="ＭＳ Ｐゴシック"/>
        <family val="3"/>
      </rPr>
      <t>、</t>
    </r>
    <r>
      <rPr>
        <sz val="10"/>
        <rFont val="Arial"/>
        <family val="2"/>
      </rPr>
      <t>ISO50001</t>
    </r>
    <r>
      <rPr>
        <sz val="10"/>
        <rFont val="ＭＳ Ｐゴシック"/>
        <family val="3"/>
      </rPr>
      <t>等）の認証・登録</t>
    </r>
  </si>
  <si>
    <t>講師、展示等の協力</t>
  </si>
  <si>
    <r>
      <t>1</t>
    </r>
    <r>
      <rPr>
        <sz val="10"/>
        <rFont val="ＭＳ Ｐゴシック"/>
        <family val="3"/>
      </rPr>
      <t>回につき</t>
    </r>
    <r>
      <rPr>
        <sz val="10"/>
        <rFont val="Arial"/>
        <family val="2"/>
      </rPr>
      <t>10</t>
    </r>
    <r>
      <rPr>
        <sz val="10"/>
        <rFont val="ＭＳ Ｐゴシック"/>
        <family val="3"/>
      </rPr>
      <t>点</t>
    </r>
  </si>
  <si>
    <t>省エネネットワークへの参加</t>
  </si>
  <si>
    <r>
      <t>参加している場合2</t>
    </r>
    <r>
      <rPr>
        <sz val="10"/>
        <rFont val="Arial"/>
        <family val="2"/>
      </rPr>
      <t>0</t>
    </r>
    <r>
      <rPr>
        <sz val="10"/>
        <rFont val="ＭＳ Ｐゴシック"/>
        <family val="3"/>
      </rPr>
      <t>点</t>
    </r>
  </si>
  <si>
    <r>
      <t>2.2.1</t>
    </r>
    <r>
      <rPr>
        <sz val="10"/>
        <rFont val="ＭＳ Ｐゴシック"/>
        <family val="3"/>
      </rPr>
      <t>社員教育の実施
【上限</t>
    </r>
    <r>
      <rPr>
        <sz val="10"/>
        <rFont val="Arial"/>
        <family val="2"/>
      </rPr>
      <t>50</t>
    </r>
    <r>
      <rPr>
        <sz val="10"/>
        <rFont val="ＭＳ Ｐゴシック"/>
        <family val="3"/>
      </rPr>
      <t>点】</t>
    </r>
  </si>
  <si>
    <r>
      <t>2.2.2</t>
    </r>
    <r>
      <rPr>
        <sz val="10"/>
        <rFont val="ＭＳ Ｐゴシック"/>
        <family val="3"/>
      </rPr>
      <t>環境教育（市民・事業者対象）の実施　【上限</t>
    </r>
    <r>
      <rPr>
        <sz val="10"/>
        <rFont val="Arial"/>
        <family val="2"/>
      </rPr>
      <t>30</t>
    </r>
    <r>
      <rPr>
        <sz val="10"/>
        <rFont val="ＭＳ Ｐゴシック"/>
        <family val="3"/>
      </rPr>
      <t>点】</t>
    </r>
  </si>
  <si>
    <r>
      <t>1</t>
    </r>
    <r>
      <rPr>
        <sz val="10"/>
        <rFont val="ＭＳ Ｐゴシック"/>
        <family val="3"/>
      </rPr>
      <t>箇所につき</t>
    </r>
    <r>
      <rPr>
        <sz val="10"/>
        <rFont val="Arial"/>
        <family val="2"/>
      </rPr>
      <t>10</t>
    </r>
    <r>
      <rPr>
        <sz val="10"/>
        <rFont val="ＭＳ Ｐゴシック"/>
        <family val="3"/>
      </rPr>
      <t>点</t>
    </r>
  </si>
  <si>
    <r>
      <t>1.1.7</t>
    </r>
    <r>
      <rPr>
        <sz val="10"/>
        <rFont val="ＭＳ Ｐゴシック"/>
        <family val="3"/>
      </rPr>
      <t>その他</t>
    </r>
  </si>
  <si>
    <t>［　　　　　　　　　　　　　　　　　　　　　　　　　　］</t>
  </si>
  <si>
    <r>
      <t>2.1.8</t>
    </r>
    <r>
      <rPr>
        <sz val="10"/>
        <rFont val="ＭＳ Ｐゴシック"/>
        <family val="3"/>
      </rPr>
      <t>その他１</t>
    </r>
  </si>
  <si>
    <r>
      <t>2.1.9</t>
    </r>
    <r>
      <rPr>
        <sz val="10"/>
        <rFont val="ＭＳ Ｐゴシック"/>
        <family val="3"/>
      </rPr>
      <t>その他２</t>
    </r>
  </si>
  <si>
    <r>
      <t>LED</t>
    </r>
    <r>
      <rPr>
        <sz val="10"/>
        <rFont val="ＭＳ Ｐゴシック"/>
        <family val="3"/>
      </rPr>
      <t>照明（白熱電球タイプ又は直管タイプ）</t>
    </r>
  </si>
  <si>
    <r>
      <t>LED</t>
    </r>
    <r>
      <rPr>
        <sz val="10"/>
        <rFont val="ＭＳ Ｐゴシック"/>
        <family val="3"/>
      </rPr>
      <t>照明（水銀灯タイプ）</t>
    </r>
  </si>
  <si>
    <r>
      <t>0.75kW×12h×300</t>
    </r>
    <r>
      <rPr>
        <sz val="10"/>
        <rFont val="ＭＳ Ｐゴシック"/>
        <family val="3"/>
      </rPr>
      <t>日</t>
    </r>
    <r>
      <rPr>
        <sz val="10"/>
        <rFont val="Arial"/>
        <family val="2"/>
      </rPr>
      <t>×9.97MJ×0.0258</t>
    </r>
    <r>
      <rPr>
        <sz val="10"/>
        <rFont val="ＭＳ Ｐゴシック"/>
        <family val="3"/>
      </rPr>
      <t>×</t>
    </r>
    <r>
      <rPr>
        <sz val="10"/>
        <rFont val="Arial"/>
        <family val="2"/>
      </rPr>
      <t>3</t>
    </r>
    <r>
      <rPr>
        <sz val="10"/>
        <rFont val="ＭＳ Ｐゴシック"/>
        <family val="3"/>
      </rPr>
      <t>灯＝</t>
    </r>
    <r>
      <rPr>
        <sz val="10"/>
        <rFont val="Arial"/>
        <family val="2"/>
      </rPr>
      <t>2,084L</t>
    </r>
  </si>
  <si>
    <r>
      <t>1</t>
    </r>
    <r>
      <rPr>
        <sz val="10"/>
        <rFont val="ＭＳ Ｐゴシック"/>
        <family val="3"/>
      </rPr>
      <t>台につき</t>
    </r>
    <r>
      <rPr>
        <sz val="10"/>
        <rFont val="Arial"/>
        <family val="2"/>
      </rPr>
      <t>0.2</t>
    </r>
    <r>
      <rPr>
        <sz val="10"/>
        <rFont val="ＭＳ Ｐゴシック"/>
        <family val="3"/>
      </rPr>
      <t>点</t>
    </r>
  </si>
  <si>
    <r>
      <t>1</t>
    </r>
    <r>
      <rPr>
        <sz val="10"/>
        <rFont val="ＭＳ Ｐゴシック"/>
        <family val="3"/>
      </rPr>
      <t>台につき</t>
    </r>
    <r>
      <rPr>
        <sz val="10"/>
        <rFont val="Arial"/>
        <family val="2"/>
      </rPr>
      <t>3</t>
    </r>
    <r>
      <rPr>
        <sz val="10"/>
        <rFont val="ＭＳ Ｐゴシック"/>
        <family val="3"/>
      </rPr>
      <t>点</t>
    </r>
  </si>
  <si>
    <t>事業者名</t>
  </si>
  <si>
    <t>代表者名</t>
  </si>
  <si>
    <t>　　　　　浜松市新エネ・省エネ対策トップランナー認定制度実施要領第10条に定義される中小企業者</t>
  </si>
  <si>
    <t>事業者区分</t>
  </si>
  <si>
    <r>
      <t>5</t>
    </r>
    <r>
      <rPr>
        <sz val="11"/>
        <rFont val="ＭＳ Ｐゴシック"/>
        <family val="3"/>
      </rPr>
      <t>　得点表</t>
    </r>
  </si>
  <si>
    <r>
      <t>1.1.1</t>
    </r>
    <r>
      <rPr>
        <sz val="10"/>
        <rFont val="ＭＳ Ｐゴシック"/>
        <family val="3"/>
      </rPr>
      <t>太陽光発電
【上限</t>
    </r>
    <r>
      <rPr>
        <sz val="10"/>
        <rFont val="Arial"/>
        <family val="2"/>
      </rPr>
      <t>200</t>
    </r>
    <r>
      <rPr>
        <sz val="10"/>
        <rFont val="ＭＳ Ｐゴシック"/>
        <family val="3"/>
      </rPr>
      <t>点】</t>
    </r>
  </si>
  <si>
    <t>全量買取対象設備</t>
  </si>
  <si>
    <t>全量買取対象外設備</t>
  </si>
  <si>
    <t>取組内容報告書</t>
  </si>
  <si>
    <r>
      <t>・ペレットストーブ</t>
    </r>
    <r>
      <rPr>
        <sz val="10"/>
        <rFont val="Arial"/>
        <family val="2"/>
      </rPr>
      <t>1</t>
    </r>
    <r>
      <rPr>
        <sz val="10"/>
        <rFont val="ＭＳ Ｐゴシック"/>
        <family val="3"/>
      </rPr>
      <t>台につき</t>
    </r>
    <r>
      <rPr>
        <sz val="10"/>
        <rFont val="Arial"/>
        <family val="2"/>
      </rPr>
      <t>10</t>
    </r>
    <r>
      <rPr>
        <sz val="10"/>
        <rFont val="ＭＳ Ｐゴシック"/>
        <family val="3"/>
      </rPr>
      <t>点
・ペレットボイラー</t>
    </r>
    <r>
      <rPr>
        <sz val="10"/>
        <rFont val="Arial"/>
        <family val="2"/>
      </rPr>
      <t>1</t>
    </r>
    <r>
      <rPr>
        <sz val="10"/>
        <rFont val="ＭＳ Ｐゴシック"/>
        <family val="3"/>
      </rPr>
      <t>台につき</t>
    </r>
    <r>
      <rPr>
        <sz val="10"/>
        <rFont val="Arial"/>
        <family val="2"/>
      </rPr>
      <t>40</t>
    </r>
    <r>
      <rPr>
        <sz val="10"/>
        <rFont val="ＭＳ Ｐゴシック"/>
        <family val="3"/>
      </rPr>
      <t>点</t>
    </r>
  </si>
  <si>
    <r>
      <t>1.2.12</t>
    </r>
    <r>
      <rPr>
        <sz val="10"/>
        <rFont val="ＭＳ Ｐゴシック"/>
        <family val="3"/>
      </rPr>
      <t>低燃費タイヤの導入
【上限</t>
    </r>
    <r>
      <rPr>
        <sz val="10"/>
        <rFont val="Arial"/>
        <family val="2"/>
      </rPr>
      <t>50</t>
    </r>
    <r>
      <rPr>
        <sz val="10"/>
        <rFont val="ＭＳ Ｐゴシック"/>
        <family val="3"/>
      </rPr>
      <t>点】</t>
    </r>
  </si>
  <si>
    <t>冷温水ポンプ・送風機ファン等のインバータ化</t>
  </si>
  <si>
    <r>
      <t>1</t>
    </r>
    <r>
      <rPr>
        <sz val="10"/>
        <rFont val="ＭＳ Ｐゴシック"/>
        <family val="3"/>
      </rPr>
      <t>台につき</t>
    </r>
    <r>
      <rPr>
        <sz val="10"/>
        <rFont val="Arial"/>
        <family val="2"/>
      </rPr>
      <t>50</t>
    </r>
    <r>
      <rPr>
        <sz val="10"/>
        <rFont val="ＭＳ Ｐゴシック"/>
        <family val="3"/>
      </rPr>
      <t>点</t>
    </r>
  </si>
  <si>
    <t>地中熱ヒートポンプシステム</t>
  </si>
  <si>
    <t>省エネ型エアコン（グリーン購入法適合品）</t>
  </si>
  <si>
    <r>
      <t>1.2.3</t>
    </r>
    <r>
      <rPr>
        <sz val="10"/>
        <rFont val="ＭＳ Ｐゴシック"/>
        <family val="3"/>
      </rPr>
      <t>高効率給湯器の導入
【上限</t>
    </r>
    <r>
      <rPr>
        <sz val="10"/>
        <rFont val="Arial"/>
        <family val="2"/>
      </rPr>
      <t>100</t>
    </r>
    <r>
      <rPr>
        <sz val="10"/>
        <rFont val="ＭＳ Ｐゴシック"/>
        <family val="3"/>
      </rPr>
      <t>点】</t>
    </r>
  </si>
  <si>
    <t>ヒートポンプ式電気給湯器</t>
  </si>
  <si>
    <t>潜熱回収型ガス給湯器</t>
  </si>
  <si>
    <r>
      <t>1.2.5</t>
    </r>
    <r>
      <rPr>
        <sz val="10"/>
        <rFont val="ＭＳ Ｐゴシック"/>
        <family val="3"/>
      </rPr>
      <t>蓄電池の導入
【上限</t>
    </r>
    <r>
      <rPr>
        <sz val="10"/>
        <rFont val="Arial"/>
        <family val="2"/>
      </rPr>
      <t>100</t>
    </r>
    <r>
      <rPr>
        <sz val="10"/>
        <rFont val="ＭＳ Ｐゴシック"/>
        <family val="3"/>
      </rPr>
      <t>点】</t>
    </r>
  </si>
  <si>
    <t>業務用</t>
  </si>
  <si>
    <r>
      <t>2kW</t>
    </r>
    <r>
      <rPr>
        <sz val="10"/>
        <rFont val="ＭＳ Ｐゴシック"/>
        <family val="3"/>
      </rPr>
      <t>につき</t>
    </r>
    <r>
      <rPr>
        <sz val="10"/>
        <rFont val="Arial"/>
        <family val="2"/>
      </rPr>
      <t>10</t>
    </r>
    <r>
      <rPr>
        <sz val="10"/>
        <rFont val="ＭＳ Ｐゴシック"/>
        <family val="3"/>
      </rPr>
      <t>点</t>
    </r>
  </si>
  <si>
    <t>家庭用（エネファーム、エコウィル）</t>
  </si>
  <si>
    <r>
      <t>1kW</t>
    </r>
    <r>
      <rPr>
        <sz val="10"/>
        <rFont val="ＭＳ Ｐゴシック"/>
        <family val="3"/>
      </rPr>
      <t>×</t>
    </r>
    <r>
      <rPr>
        <sz val="10"/>
        <rFont val="Arial"/>
        <family val="2"/>
      </rPr>
      <t>12h</t>
    </r>
    <r>
      <rPr>
        <sz val="10"/>
        <rFont val="ＭＳ Ｐゴシック"/>
        <family val="3"/>
      </rPr>
      <t>×</t>
    </r>
    <r>
      <rPr>
        <sz val="10"/>
        <rFont val="Arial"/>
        <family val="2"/>
      </rPr>
      <t>300</t>
    </r>
    <r>
      <rPr>
        <sz val="10"/>
        <rFont val="ＭＳ Ｐゴシック"/>
        <family val="3"/>
      </rPr>
      <t>日</t>
    </r>
    <r>
      <rPr>
        <sz val="10"/>
        <rFont val="Arial"/>
        <family val="2"/>
      </rPr>
      <t>×9.97MJ×0.0258</t>
    </r>
    <r>
      <rPr>
        <sz val="10"/>
        <rFont val="ＭＳ Ｐゴシック"/>
        <family val="3"/>
      </rPr>
      <t>÷</t>
    </r>
    <r>
      <rPr>
        <sz val="10"/>
        <rFont val="Arial"/>
        <family val="2"/>
      </rPr>
      <t>40</t>
    </r>
    <r>
      <rPr>
        <sz val="10"/>
        <rFont val="ＭＳ Ｐゴシック"/>
        <family val="3"/>
      </rPr>
      <t>％（送電ロス分）×</t>
    </r>
    <r>
      <rPr>
        <sz val="10"/>
        <rFont val="Arial"/>
        <family val="2"/>
      </rPr>
      <t>1</t>
    </r>
    <r>
      <rPr>
        <sz val="10"/>
        <rFont val="ＭＳ Ｐゴシック"/>
        <family val="3"/>
      </rPr>
      <t>台＝</t>
    </r>
    <r>
      <rPr>
        <sz val="10"/>
        <rFont val="Arial"/>
        <family val="2"/>
      </rPr>
      <t xml:space="preserve">2,315L
</t>
    </r>
    <r>
      <rPr>
        <sz val="10"/>
        <rFont val="ＭＳ Ｐゴシック"/>
        <family val="3"/>
      </rPr>
      <t>※エネファーム、エコウィルの定格出力は</t>
    </r>
    <r>
      <rPr>
        <sz val="10"/>
        <rFont val="Arial"/>
        <family val="2"/>
      </rPr>
      <t>1kW</t>
    </r>
    <r>
      <rPr>
        <sz val="10"/>
        <rFont val="ＭＳ Ｐゴシック"/>
        <family val="3"/>
      </rPr>
      <t>程度</t>
    </r>
  </si>
  <si>
    <r>
      <t>12h</t>
    </r>
    <r>
      <rPr>
        <sz val="10"/>
        <rFont val="ＭＳ Ｐゴシック"/>
        <family val="3"/>
      </rPr>
      <t>×</t>
    </r>
    <r>
      <rPr>
        <sz val="10"/>
        <rFont val="Arial"/>
        <family val="2"/>
      </rPr>
      <t>300</t>
    </r>
    <r>
      <rPr>
        <sz val="10"/>
        <rFont val="ＭＳ Ｐゴシック"/>
        <family val="3"/>
      </rPr>
      <t>日</t>
    </r>
    <r>
      <rPr>
        <sz val="10"/>
        <rFont val="Arial"/>
        <family val="2"/>
      </rPr>
      <t>×9.97MJ×0.0258</t>
    </r>
    <r>
      <rPr>
        <sz val="10"/>
        <rFont val="ＭＳ Ｐゴシック"/>
        <family val="3"/>
      </rPr>
      <t>÷</t>
    </r>
    <r>
      <rPr>
        <sz val="10"/>
        <rFont val="Arial"/>
        <family val="2"/>
      </rPr>
      <t>40</t>
    </r>
    <r>
      <rPr>
        <sz val="10"/>
        <rFont val="ＭＳ Ｐゴシック"/>
        <family val="3"/>
      </rPr>
      <t>％（送電ロス分）×</t>
    </r>
    <r>
      <rPr>
        <sz val="10"/>
        <rFont val="Arial"/>
        <family val="2"/>
      </rPr>
      <t>50</t>
    </r>
    <r>
      <rPr>
        <sz val="10"/>
        <rFont val="ＭＳ Ｐゴシック"/>
        <family val="3"/>
      </rPr>
      <t>％（負荷率）×</t>
    </r>
    <r>
      <rPr>
        <sz val="10"/>
        <rFont val="Arial"/>
        <family val="2"/>
      </rPr>
      <t>2kW</t>
    </r>
    <r>
      <rPr>
        <sz val="10"/>
        <rFont val="ＭＳ Ｐゴシック"/>
        <family val="3"/>
      </rPr>
      <t>＝</t>
    </r>
    <r>
      <rPr>
        <sz val="10"/>
        <rFont val="Arial"/>
        <family val="2"/>
      </rPr>
      <t>2,315L</t>
    </r>
  </si>
  <si>
    <r>
      <t>1.2.7</t>
    </r>
    <r>
      <rPr>
        <sz val="10"/>
        <rFont val="ＭＳ Ｐゴシック"/>
        <family val="3"/>
      </rPr>
      <t>ビルエネルギー管理システム（</t>
    </r>
    <r>
      <rPr>
        <sz val="10"/>
        <rFont val="Arial"/>
        <family val="2"/>
      </rPr>
      <t>BEMS</t>
    </r>
    <r>
      <rPr>
        <sz val="10"/>
        <rFont val="ＭＳ Ｐゴシック"/>
        <family val="3"/>
      </rPr>
      <t>）の導入
【上限</t>
    </r>
    <r>
      <rPr>
        <sz val="10"/>
        <rFont val="Arial"/>
        <family val="2"/>
      </rPr>
      <t>200</t>
    </r>
    <r>
      <rPr>
        <sz val="10"/>
        <rFont val="ＭＳ Ｐゴシック"/>
        <family val="3"/>
      </rPr>
      <t>点】</t>
    </r>
  </si>
  <si>
    <r>
      <t>1.2.4</t>
    </r>
    <r>
      <rPr>
        <sz val="10"/>
        <rFont val="ＭＳ Ｐゴシック"/>
        <family val="3"/>
      </rPr>
      <t>コージェネレーションシステムの導入
【上限</t>
    </r>
    <r>
      <rPr>
        <sz val="10"/>
        <rFont val="Arial"/>
        <family val="2"/>
      </rPr>
      <t>200</t>
    </r>
    <r>
      <rPr>
        <sz val="10"/>
        <rFont val="ＭＳ Ｐゴシック"/>
        <family val="3"/>
      </rPr>
      <t>点】</t>
    </r>
  </si>
  <si>
    <r>
      <t>1.2.6</t>
    </r>
    <r>
      <rPr>
        <sz val="10"/>
        <rFont val="ＭＳ Ｐゴシック"/>
        <family val="3"/>
      </rPr>
      <t>デマンド監視システムの導入
【上限</t>
    </r>
    <r>
      <rPr>
        <sz val="10"/>
        <rFont val="Arial"/>
        <family val="2"/>
      </rPr>
      <t>100</t>
    </r>
    <r>
      <rPr>
        <sz val="10"/>
        <rFont val="ＭＳ Ｐゴシック"/>
        <family val="3"/>
      </rPr>
      <t>点】</t>
    </r>
  </si>
  <si>
    <r>
      <t>1.2.8</t>
    </r>
    <r>
      <rPr>
        <sz val="10"/>
        <rFont val="ＭＳ Ｐゴシック"/>
        <family val="3"/>
      </rPr>
      <t>省エネ型建築設備の導入
【上限</t>
    </r>
    <r>
      <rPr>
        <sz val="10"/>
        <rFont val="Arial"/>
        <family val="2"/>
      </rPr>
      <t>100</t>
    </r>
    <r>
      <rPr>
        <sz val="10"/>
        <rFont val="ＭＳ Ｐゴシック"/>
        <family val="3"/>
      </rPr>
      <t>点】</t>
    </r>
  </si>
  <si>
    <t>評価B+</t>
  </si>
  <si>
    <t>評価A</t>
  </si>
  <si>
    <t>評価S</t>
  </si>
  <si>
    <r>
      <t>1.2.11</t>
    </r>
    <r>
      <rPr>
        <sz val="10"/>
        <rFont val="ＭＳ Ｐゴシック"/>
        <family val="3"/>
      </rPr>
      <t>低公害車の導入
【上限</t>
    </r>
    <r>
      <rPr>
        <sz val="10"/>
        <rFont val="Arial"/>
        <family val="2"/>
      </rPr>
      <t>200</t>
    </r>
    <r>
      <rPr>
        <sz val="10"/>
        <rFont val="ＭＳ Ｐゴシック"/>
        <family val="3"/>
      </rPr>
      <t>点】</t>
    </r>
  </si>
  <si>
    <t>電気自動車、プラグインハイブリッド自動車、クリーンディーゼル自動車</t>
  </si>
  <si>
    <r>
      <t>1.2.13</t>
    </r>
    <r>
      <rPr>
        <sz val="10"/>
        <rFont val="ＭＳ Ｐゴシック"/>
        <family val="3"/>
      </rPr>
      <t>デジタルタコグラフの導入
【上限</t>
    </r>
    <r>
      <rPr>
        <sz val="10"/>
        <rFont val="Arial"/>
        <family val="2"/>
      </rPr>
      <t>100</t>
    </r>
    <r>
      <rPr>
        <sz val="10"/>
        <rFont val="ＭＳ Ｐゴシック"/>
        <family val="3"/>
      </rPr>
      <t>点】</t>
    </r>
  </si>
  <si>
    <r>
      <t>1.2.14</t>
    </r>
    <r>
      <rPr>
        <sz val="10"/>
        <rFont val="ＭＳ Ｐゴシック"/>
        <family val="3"/>
      </rPr>
      <t>蓄冷式クーラーの導入
【上限</t>
    </r>
    <r>
      <rPr>
        <sz val="10"/>
        <rFont val="Arial"/>
        <family val="2"/>
      </rPr>
      <t>50</t>
    </r>
    <r>
      <rPr>
        <sz val="10"/>
        <rFont val="ＭＳ Ｐゴシック"/>
        <family val="3"/>
      </rPr>
      <t>点】</t>
    </r>
  </si>
  <si>
    <t>上記を除く車両のうちアイドリングストップ機能搭載車</t>
  </si>
  <si>
    <r>
      <t>2.2.4</t>
    </r>
    <r>
      <rPr>
        <sz val="10"/>
        <rFont val="ＭＳ Ｐゴシック"/>
        <family val="3"/>
      </rPr>
      <t>社用車へのエコドライブステッカー貼り付け</t>
    </r>
  </si>
  <si>
    <r>
      <t>2.2.3</t>
    </r>
    <r>
      <rPr>
        <sz val="10"/>
        <rFont val="ＭＳ Ｐゴシック"/>
        <family val="3"/>
      </rPr>
      <t>エコ通勤に係る環境整備
【上限</t>
    </r>
    <r>
      <rPr>
        <sz val="10"/>
        <rFont val="Arial"/>
        <family val="2"/>
      </rPr>
      <t>50</t>
    </r>
    <r>
      <rPr>
        <sz val="10"/>
        <rFont val="ＭＳ Ｐゴシック"/>
        <family val="3"/>
      </rPr>
      <t>点】</t>
    </r>
  </si>
  <si>
    <t>徒歩・自転車通勤者への補助制度の導入</t>
  </si>
  <si>
    <r>
      <t>2.2.5</t>
    </r>
    <r>
      <rPr>
        <sz val="10"/>
        <rFont val="ＭＳ Ｐゴシック"/>
        <family val="3"/>
      </rPr>
      <t>環境報告書の公表</t>
    </r>
  </si>
  <si>
    <r>
      <t>2.2.6</t>
    </r>
    <r>
      <rPr>
        <sz val="10"/>
        <rFont val="ＭＳ Ｐゴシック"/>
        <family val="3"/>
      </rPr>
      <t>ふじのくにエコチャレンジ（静岡県主催）への参加・協力
【上限</t>
    </r>
    <r>
      <rPr>
        <sz val="10"/>
        <rFont val="Arial"/>
        <family val="2"/>
      </rPr>
      <t>30</t>
    </r>
    <r>
      <rPr>
        <sz val="10"/>
        <rFont val="ＭＳ Ｐゴシック"/>
        <family val="3"/>
      </rPr>
      <t>点】</t>
    </r>
  </si>
  <si>
    <t>クールシェアスポット、ウォームシェアスポットの登録</t>
  </si>
  <si>
    <r>
      <t>2.2.8</t>
    </r>
    <r>
      <rPr>
        <sz val="10"/>
        <rFont val="ＭＳ Ｐゴシック"/>
        <family val="3"/>
      </rPr>
      <t>企業協賛による公共施設への</t>
    </r>
    <r>
      <rPr>
        <sz val="10"/>
        <rFont val="Arial"/>
        <family val="2"/>
      </rPr>
      <t>LED</t>
    </r>
    <r>
      <rPr>
        <sz val="10"/>
        <rFont val="ＭＳ Ｐゴシック"/>
        <family val="3"/>
      </rPr>
      <t>照明設置</t>
    </r>
  </si>
  <si>
    <r>
      <t>2.2.9</t>
    </r>
    <r>
      <rPr>
        <sz val="10"/>
        <rFont val="ＭＳ Ｐゴシック"/>
        <family val="3"/>
      </rPr>
      <t>グリーン電力証書の購入
【上限</t>
    </r>
    <r>
      <rPr>
        <sz val="10"/>
        <rFont val="Arial"/>
        <family val="2"/>
      </rPr>
      <t>50</t>
    </r>
    <r>
      <rPr>
        <sz val="10"/>
        <rFont val="ＭＳ Ｐゴシック"/>
        <family val="3"/>
      </rPr>
      <t>点】</t>
    </r>
  </si>
  <si>
    <r>
      <t>2.2.7</t>
    </r>
    <r>
      <rPr>
        <sz val="10"/>
        <rFont val="ＭＳ Ｐゴシック"/>
        <family val="3"/>
      </rPr>
      <t>浜松市主催省エネイベント等への参加・協力
【上限</t>
    </r>
    <r>
      <rPr>
        <sz val="10"/>
        <rFont val="Arial"/>
        <family val="2"/>
      </rPr>
      <t>50</t>
    </r>
    <r>
      <rPr>
        <sz val="10"/>
        <rFont val="ＭＳ Ｐゴシック"/>
        <family val="3"/>
      </rPr>
      <t>点】</t>
    </r>
  </si>
  <si>
    <t>市のパーク&amp;ライド、サイクル&amp;ライド施策への協力（駐車場の提供）</t>
  </si>
  <si>
    <r>
      <t>2.2.10</t>
    </r>
    <r>
      <rPr>
        <sz val="10"/>
        <rFont val="ＭＳ Ｐゴシック"/>
        <family val="3"/>
      </rPr>
      <t>その他１</t>
    </r>
  </si>
  <si>
    <r>
      <t>2.2.11</t>
    </r>
    <r>
      <rPr>
        <sz val="10"/>
        <rFont val="ＭＳ Ｐゴシック"/>
        <family val="3"/>
      </rPr>
      <t>その他２</t>
    </r>
  </si>
  <si>
    <r>
      <t>2.2.12</t>
    </r>
    <r>
      <rPr>
        <sz val="10"/>
        <rFont val="ＭＳ Ｐゴシック"/>
        <family val="3"/>
      </rPr>
      <t>その他３</t>
    </r>
  </si>
  <si>
    <t>取得している場合50点</t>
  </si>
  <si>
    <r>
      <t>3.1.3</t>
    </r>
    <r>
      <rPr>
        <sz val="10"/>
        <rFont val="ＭＳ Ｐゴシック"/>
        <family val="3"/>
      </rPr>
      <t>民間による環境マネジメントシステム（エコステージ、エコマイスター制度、グリーン経営認証等）の認証・登録</t>
    </r>
  </si>
  <si>
    <t>カテゴリー</t>
  </si>
  <si>
    <r>
      <t xml:space="preserve">1.1 </t>
    </r>
    <r>
      <rPr>
        <b/>
        <sz val="11"/>
        <rFont val="ＭＳ Ｐゴシック"/>
        <family val="3"/>
      </rPr>
      <t>新エネルギー設備の導入</t>
    </r>
  </si>
  <si>
    <r>
      <t xml:space="preserve">1.2 </t>
    </r>
    <r>
      <rPr>
        <b/>
        <sz val="11"/>
        <rFont val="ＭＳ Ｐゴシック"/>
        <family val="3"/>
      </rPr>
      <t>省エネルギー設備等の導入</t>
    </r>
  </si>
  <si>
    <r>
      <t>(1)</t>
    </r>
    <r>
      <rPr>
        <b/>
        <sz val="11"/>
        <color indexed="9"/>
        <rFont val="ＭＳ Ｐゴシック"/>
        <family val="3"/>
      </rPr>
      <t>新エネルギー・省エネルギー設備の導入</t>
    </r>
  </si>
  <si>
    <r>
      <t>「新エネルギー・省エネルギー設備の導入」の小計（</t>
    </r>
    <r>
      <rPr>
        <b/>
        <sz val="12"/>
        <rFont val="Arial"/>
        <family val="2"/>
      </rPr>
      <t>a1+a2</t>
    </r>
    <r>
      <rPr>
        <b/>
        <sz val="12"/>
        <rFont val="ＭＳ Ｐゴシック"/>
        <family val="3"/>
      </rPr>
      <t>）　【上限</t>
    </r>
    <r>
      <rPr>
        <b/>
        <sz val="12"/>
        <rFont val="Arial"/>
        <family val="2"/>
      </rPr>
      <t>300</t>
    </r>
    <r>
      <rPr>
        <b/>
        <sz val="12"/>
        <rFont val="ＭＳ Ｐゴシック"/>
        <family val="3"/>
      </rPr>
      <t>点】</t>
    </r>
  </si>
  <si>
    <r>
      <t>(2)</t>
    </r>
    <r>
      <rPr>
        <b/>
        <sz val="11"/>
        <color indexed="9"/>
        <rFont val="ＭＳ Ｐゴシック"/>
        <family val="3"/>
      </rPr>
      <t>省エネルギー対策活動の実践</t>
    </r>
  </si>
  <si>
    <r>
      <t xml:space="preserve">2.1 </t>
    </r>
    <r>
      <rPr>
        <b/>
        <sz val="11"/>
        <rFont val="ＭＳ Ｐゴシック"/>
        <family val="3"/>
      </rPr>
      <t>運用改善</t>
    </r>
  </si>
  <si>
    <r>
      <t>「省エネルギー対策活動の実践」の小計（</t>
    </r>
    <r>
      <rPr>
        <b/>
        <sz val="12"/>
        <rFont val="Arial"/>
        <family val="2"/>
      </rPr>
      <t>b1+b2</t>
    </r>
    <r>
      <rPr>
        <b/>
        <sz val="12"/>
        <rFont val="ＭＳ Ｐゴシック"/>
        <family val="3"/>
      </rPr>
      <t>）　【上限</t>
    </r>
    <r>
      <rPr>
        <b/>
        <sz val="12"/>
        <rFont val="Arial"/>
        <family val="2"/>
      </rPr>
      <t>150</t>
    </r>
    <r>
      <rPr>
        <b/>
        <sz val="12"/>
        <rFont val="ＭＳ Ｐゴシック"/>
        <family val="3"/>
      </rPr>
      <t>点】</t>
    </r>
  </si>
  <si>
    <r>
      <t>合計＜</t>
    </r>
    <r>
      <rPr>
        <sz val="10"/>
        <rFont val="Arial"/>
        <family val="2"/>
      </rPr>
      <t>(A)+(B)+(C)</t>
    </r>
    <r>
      <rPr>
        <sz val="10"/>
        <rFont val="ＭＳ Ｐゴシック"/>
        <family val="3"/>
      </rPr>
      <t>＞</t>
    </r>
  </si>
  <si>
    <r>
      <t>※合計点数が5</t>
    </r>
    <r>
      <rPr>
        <sz val="10"/>
        <rFont val="Arial"/>
        <family val="2"/>
      </rPr>
      <t>0</t>
    </r>
    <r>
      <rPr>
        <sz val="10"/>
        <rFont val="ＭＳ Ｐゴシック"/>
        <family val="3"/>
      </rPr>
      <t>点以上となることが申請条件となりますのでご注意ください。
※取組内容が証明できる資料を添付してください。</t>
    </r>
  </si>
  <si>
    <r>
      <t>10kW×12h×210</t>
    </r>
    <r>
      <rPr>
        <sz val="10"/>
        <rFont val="ＭＳ Ｐゴシック"/>
        <family val="3"/>
      </rPr>
      <t>日</t>
    </r>
    <r>
      <rPr>
        <sz val="10"/>
        <rFont val="Arial"/>
        <family val="2"/>
      </rPr>
      <t>×40</t>
    </r>
    <r>
      <rPr>
        <sz val="10"/>
        <rFont val="ＭＳ Ｐゴシック"/>
        <family val="3"/>
      </rPr>
      <t>％×</t>
    </r>
    <r>
      <rPr>
        <sz val="10"/>
        <rFont val="Arial"/>
        <family val="2"/>
      </rPr>
      <t>9.97MJ×0.0258</t>
    </r>
    <r>
      <rPr>
        <sz val="10"/>
        <rFont val="ＭＳ Ｐゴシック"/>
        <family val="3"/>
      </rPr>
      <t>×</t>
    </r>
    <r>
      <rPr>
        <sz val="10"/>
        <rFont val="Arial"/>
        <family val="2"/>
      </rPr>
      <t>1</t>
    </r>
    <r>
      <rPr>
        <sz val="10"/>
        <rFont val="ＭＳ Ｐゴシック"/>
        <family val="3"/>
      </rPr>
      <t>台＝</t>
    </r>
    <r>
      <rPr>
        <sz val="10"/>
        <rFont val="Arial"/>
        <family val="2"/>
      </rPr>
      <t>2,593L</t>
    </r>
  </si>
  <si>
    <r>
      <t>1,106kWh/</t>
    </r>
    <r>
      <rPr>
        <sz val="10"/>
        <rFont val="ＭＳ Ｐゴシック"/>
        <family val="3"/>
      </rPr>
      <t>年・</t>
    </r>
    <r>
      <rPr>
        <sz val="10"/>
        <rFont val="Arial"/>
        <family val="2"/>
      </rPr>
      <t>kW×9.97MJ×0.0258×3</t>
    </r>
    <r>
      <rPr>
        <sz val="10"/>
        <rFont val="ＭＳ Ｐゴシック"/>
        <family val="3"/>
      </rPr>
      <t>（重点項目）×</t>
    </r>
    <r>
      <rPr>
        <sz val="10"/>
        <rFont val="Arial"/>
        <family val="2"/>
      </rPr>
      <t>3kW=2,559L</t>
    </r>
  </si>
  <si>
    <r>
      <t xml:space="preserve">【クリーンエネルギー調査】
</t>
    </r>
    <r>
      <rPr>
        <sz val="10"/>
        <rFont val="Arial"/>
        <family val="2"/>
      </rPr>
      <t>2,252.947MJ</t>
    </r>
    <r>
      <rPr>
        <sz val="10"/>
        <rFont val="ＭＳ Ｐゴシック"/>
        <family val="3"/>
      </rPr>
      <t>／㎡</t>
    </r>
    <r>
      <rPr>
        <sz val="10"/>
        <rFont val="Arial"/>
        <family val="2"/>
      </rPr>
      <t>×0.0258×3</t>
    </r>
    <r>
      <rPr>
        <sz val="10"/>
        <rFont val="ＭＳ Ｐゴシック"/>
        <family val="3"/>
      </rPr>
      <t>（重点項目）×</t>
    </r>
    <r>
      <rPr>
        <sz val="10"/>
        <rFont val="Arial"/>
        <family val="2"/>
      </rPr>
      <t>10</t>
    </r>
    <r>
      <rPr>
        <sz val="10"/>
        <rFont val="ＭＳ Ｐゴシック"/>
        <family val="3"/>
      </rPr>
      <t>㎡＝</t>
    </r>
    <r>
      <rPr>
        <sz val="10"/>
        <rFont val="Arial"/>
        <family val="2"/>
      </rPr>
      <t>1,740L</t>
    </r>
  </si>
  <si>
    <r>
      <t>9,500 kcal×4.186</t>
    </r>
    <r>
      <rPr>
        <sz val="10"/>
        <rFont val="ＭＳ Ｐゴシック"/>
        <family val="3"/>
      </rPr>
      <t>（</t>
    </r>
    <r>
      <rPr>
        <sz val="10"/>
        <rFont val="Arial"/>
        <family val="2"/>
      </rPr>
      <t>J</t>
    </r>
    <r>
      <rPr>
        <sz val="10"/>
        <rFont val="ＭＳ Ｐゴシック"/>
        <family val="3"/>
      </rPr>
      <t>）</t>
    </r>
    <r>
      <rPr>
        <sz val="10"/>
        <rFont val="Arial"/>
        <family val="2"/>
      </rPr>
      <t>÷1,000×9h×82</t>
    </r>
    <r>
      <rPr>
        <sz val="10"/>
        <rFont val="ＭＳ Ｐゴシック"/>
        <family val="3"/>
      </rPr>
      <t>日</t>
    </r>
    <r>
      <rPr>
        <sz val="10"/>
        <rFont val="Arial"/>
        <family val="2"/>
      </rPr>
      <t>×0.0258×3</t>
    </r>
    <r>
      <rPr>
        <sz val="10"/>
        <rFont val="ＭＳ Ｐゴシック"/>
        <family val="3"/>
      </rPr>
      <t>（重点項目）×</t>
    </r>
    <r>
      <rPr>
        <sz val="10"/>
        <rFont val="Arial"/>
        <family val="2"/>
      </rPr>
      <t>1</t>
    </r>
    <r>
      <rPr>
        <sz val="10"/>
        <rFont val="ＭＳ Ｐゴシック"/>
        <family val="3"/>
      </rPr>
      <t>台＝</t>
    </r>
    <r>
      <rPr>
        <sz val="10"/>
        <rFont val="Arial"/>
        <family val="2"/>
      </rPr>
      <t>2,271L</t>
    </r>
  </si>
  <si>
    <r>
      <t>24,490 kcal×4.186</t>
    </r>
    <r>
      <rPr>
        <sz val="10"/>
        <rFont val="ＭＳ Ｐゴシック"/>
        <family val="3"/>
      </rPr>
      <t>（</t>
    </r>
    <r>
      <rPr>
        <sz val="10"/>
        <rFont val="Arial"/>
        <family val="2"/>
      </rPr>
      <t>J</t>
    </r>
    <r>
      <rPr>
        <sz val="10"/>
        <rFont val="ＭＳ Ｐゴシック"/>
        <family val="3"/>
      </rPr>
      <t>）</t>
    </r>
    <r>
      <rPr>
        <sz val="10"/>
        <rFont val="Arial"/>
        <family val="2"/>
      </rPr>
      <t>÷1,000×9h×145</t>
    </r>
    <r>
      <rPr>
        <sz val="10"/>
        <rFont val="ＭＳ Ｐゴシック"/>
        <family val="3"/>
      </rPr>
      <t>日</t>
    </r>
    <r>
      <rPr>
        <sz val="10"/>
        <rFont val="Arial"/>
        <family val="2"/>
      </rPr>
      <t>×0.0258</t>
    </r>
    <r>
      <rPr>
        <sz val="10"/>
        <rFont val="ＭＳ Ｐゴシック"/>
        <family val="3"/>
      </rPr>
      <t>×</t>
    </r>
    <r>
      <rPr>
        <sz val="10"/>
        <rFont val="Arial"/>
        <family val="2"/>
      </rPr>
      <t>3</t>
    </r>
    <r>
      <rPr>
        <sz val="10"/>
        <rFont val="ＭＳ Ｐゴシック"/>
        <family val="3"/>
      </rPr>
      <t>（重点項目）×</t>
    </r>
    <r>
      <rPr>
        <sz val="10"/>
        <rFont val="Arial"/>
        <family val="2"/>
      </rPr>
      <t>1/4</t>
    </r>
    <r>
      <rPr>
        <sz val="10"/>
        <rFont val="ＭＳ Ｐゴシック"/>
        <family val="3"/>
      </rPr>
      <t>台＝</t>
    </r>
    <r>
      <rPr>
        <sz val="10"/>
        <rFont val="Arial"/>
        <family val="2"/>
      </rPr>
      <t>2,588L</t>
    </r>
  </si>
  <si>
    <r>
      <t>（</t>
    </r>
    <r>
      <rPr>
        <sz val="10"/>
        <rFont val="Arial"/>
        <family val="2"/>
      </rPr>
      <t>40kW</t>
    </r>
    <r>
      <rPr>
        <sz val="10"/>
        <rFont val="ＭＳ Ｐゴシック"/>
        <family val="3"/>
      </rPr>
      <t>÷</t>
    </r>
    <r>
      <rPr>
        <sz val="10"/>
        <rFont val="Arial"/>
        <family val="2"/>
      </rPr>
      <t>2</t>
    </r>
    <r>
      <rPr>
        <sz val="10"/>
        <rFont val="ＭＳ Ｐゴシック"/>
        <family val="3"/>
      </rPr>
      <t>（</t>
    </r>
    <r>
      <rPr>
        <sz val="10"/>
        <rFont val="Arial"/>
        <family val="2"/>
      </rPr>
      <t>COP</t>
    </r>
    <r>
      <rPr>
        <sz val="10"/>
        <rFont val="ＭＳ Ｐゴシック"/>
        <family val="3"/>
      </rPr>
      <t>）</t>
    </r>
    <r>
      <rPr>
        <sz val="10"/>
        <rFont val="Arial"/>
        <family val="2"/>
      </rPr>
      <t>-40kW÷7</t>
    </r>
    <r>
      <rPr>
        <sz val="10"/>
        <rFont val="ＭＳ Ｐゴシック"/>
        <family val="3"/>
      </rPr>
      <t>（</t>
    </r>
    <r>
      <rPr>
        <sz val="10"/>
        <rFont val="Arial"/>
        <family val="2"/>
      </rPr>
      <t>COP</t>
    </r>
    <r>
      <rPr>
        <sz val="10"/>
        <rFont val="ＭＳ Ｐゴシック"/>
        <family val="3"/>
      </rPr>
      <t>））×</t>
    </r>
    <r>
      <rPr>
        <sz val="10"/>
        <rFont val="Arial"/>
        <family val="2"/>
      </rPr>
      <t>12h</t>
    </r>
    <r>
      <rPr>
        <sz val="10"/>
        <rFont val="ＭＳ Ｐゴシック"/>
        <family val="3"/>
      </rPr>
      <t>×</t>
    </r>
    <r>
      <rPr>
        <sz val="10"/>
        <rFont val="Arial"/>
        <family val="2"/>
      </rPr>
      <t>210</t>
    </r>
    <r>
      <rPr>
        <sz val="10"/>
        <rFont val="ＭＳ Ｐゴシック"/>
        <family val="3"/>
      </rPr>
      <t>日</t>
    </r>
    <r>
      <rPr>
        <sz val="10"/>
        <rFont val="Arial"/>
        <family val="2"/>
      </rPr>
      <t>×9.97MJ×0.0258</t>
    </r>
    <r>
      <rPr>
        <sz val="10"/>
        <rFont val="ＭＳ Ｐゴシック"/>
        <family val="3"/>
      </rPr>
      <t>×</t>
    </r>
    <r>
      <rPr>
        <sz val="10"/>
        <rFont val="Arial"/>
        <family val="2"/>
      </rPr>
      <t>2</t>
    </r>
    <r>
      <rPr>
        <sz val="10"/>
        <rFont val="ＭＳ Ｐゴシック"/>
        <family val="3"/>
      </rPr>
      <t>（先進性）×</t>
    </r>
    <r>
      <rPr>
        <sz val="10"/>
        <rFont val="Arial"/>
        <family val="2"/>
      </rPr>
      <t>1/5</t>
    </r>
    <r>
      <rPr>
        <sz val="10"/>
        <rFont val="ＭＳ Ｐゴシック"/>
        <family val="3"/>
      </rPr>
      <t>台＝</t>
    </r>
    <r>
      <rPr>
        <sz val="10"/>
        <rFont val="Arial"/>
        <family val="2"/>
      </rPr>
      <t>1,853L</t>
    </r>
  </si>
  <si>
    <r>
      <t>257,069MJ</t>
    </r>
    <r>
      <rPr>
        <sz val="10"/>
        <rFont val="ＭＳ Ｐゴシック"/>
        <family val="3"/>
      </rPr>
      <t>×</t>
    </r>
    <r>
      <rPr>
        <sz val="10"/>
        <rFont val="Arial"/>
        <family val="2"/>
      </rPr>
      <t>30</t>
    </r>
    <r>
      <rPr>
        <sz val="10"/>
        <rFont val="ＭＳ Ｐゴシック"/>
        <family val="3"/>
      </rPr>
      <t>％×</t>
    </r>
    <r>
      <rPr>
        <sz val="10"/>
        <rFont val="Arial"/>
        <family val="2"/>
      </rPr>
      <t>0.0258</t>
    </r>
    <r>
      <rPr>
        <sz val="10"/>
        <rFont val="ＭＳ Ｐゴシック"/>
        <family val="3"/>
      </rPr>
      <t>×</t>
    </r>
    <r>
      <rPr>
        <sz val="10"/>
        <rFont val="Arial"/>
        <family val="2"/>
      </rPr>
      <t>1</t>
    </r>
    <r>
      <rPr>
        <sz val="10"/>
        <rFont val="ＭＳ Ｐゴシック"/>
        <family val="3"/>
      </rPr>
      <t>台＝</t>
    </r>
    <r>
      <rPr>
        <sz val="10"/>
        <rFont val="Arial"/>
        <family val="2"/>
      </rPr>
      <t>1,989L</t>
    </r>
  </si>
  <si>
    <t>株式会社浜松</t>
  </si>
  <si>
    <t>代表取締役　浜松　太郎</t>
  </si>
  <si>
    <t>浜松市○区○○町***番地の**</t>
  </si>
  <si>
    <t>浜松　次郎</t>
  </si>
  <si>
    <t>053-***-****</t>
  </si>
  <si>
    <t>053-***-****</t>
  </si>
  <si>
    <t>****@city.hamamatsu.shizuoka.jp</t>
  </si>
  <si>
    <t>昭和**年**月</t>
  </si>
  <si>
    <r>
      <t>m</t>
    </r>
    <r>
      <rPr>
        <vertAlign val="superscript"/>
        <sz val="10"/>
        <rFont val="Arial"/>
        <family val="2"/>
      </rPr>
      <t>2</t>
    </r>
  </si>
  <si>
    <t>［　　地熱発電　　　　　　　　　　　　　　　　　］</t>
  </si>
  <si>
    <t>kW</t>
  </si>
  <si>
    <t>○○温泉の地熱を利用した温泉発電システム（バイナリー方式）を設置（平成23年9月）</t>
  </si>
  <si>
    <t>○○支店に12㎡の太陽熱パネルを設置（平成19年5月）</t>
  </si>
  <si>
    <t>○○本社に10kWのシステムを設置（平成21年3月）</t>
  </si>
  <si>
    <t>○○工場に10kWのメタン発酵方式のシステムを設置（平成20年11月）</t>
  </si>
  <si>
    <t>○○工場に10kWのシステムを設置（平成18年3月）</t>
  </si>
  <si>
    <r>
      <t>○○工場のエアハンドリングユニット</t>
    </r>
    <r>
      <rPr>
        <sz val="10"/>
        <color indexed="10"/>
        <rFont val="Arial"/>
        <family val="2"/>
      </rPr>
      <t>3</t>
    </r>
    <r>
      <rPr>
        <sz val="10"/>
        <color indexed="10"/>
        <rFont val="ＭＳ Ｐゴシック"/>
        <family val="3"/>
      </rPr>
      <t>台にインバータを設置（平成</t>
    </r>
    <r>
      <rPr>
        <sz val="10"/>
        <color indexed="10"/>
        <rFont val="Arial"/>
        <family val="2"/>
      </rPr>
      <t>25</t>
    </r>
    <r>
      <rPr>
        <sz val="10"/>
        <color indexed="10"/>
        <rFont val="ＭＳ Ｐゴシック"/>
        <family val="3"/>
      </rPr>
      <t>年</t>
    </r>
    <r>
      <rPr>
        <sz val="10"/>
        <color indexed="10"/>
        <rFont val="Arial"/>
        <family val="2"/>
      </rPr>
      <t>1</t>
    </r>
    <r>
      <rPr>
        <sz val="10"/>
        <color indexed="10"/>
        <rFont val="ＭＳ Ｐゴシック"/>
        <family val="3"/>
      </rPr>
      <t>月）</t>
    </r>
  </si>
  <si>
    <r>
      <t>○○本社と○○支店の誘導灯計</t>
    </r>
    <r>
      <rPr>
        <sz val="10"/>
        <color indexed="10"/>
        <rFont val="Arial"/>
        <family val="2"/>
      </rPr>
      <t>62</t>
    </r>
    <r>
      <rPr>
        <sz val="10"/>
        <color indexed="10"/>
        <rFont val="ＭＳ Ｐゴシック"/>
        <family val="3"/>
      </rPr>
      <t>台を</t>
    </r>
    <r>
      <rPr>
        <sz val="10"/>
        <color indexed="10"/>
        <rFont val="Arial"/>
        <family val="2"/>
      </rPr>
      <t>LED</t>
    </r>
    <r>
      <rPr>
        <sz val="10"/>
        <color indexed="10"/>
        <rFont val="ＭＳ Ｐゴシック"/>
        <family val="3"/>
      </rPr>
      <t>型に交換（平成</t>
    </r>
    <r>
      <rPr>
        <sz val="10"/>
        <color indexed="10"/>
        <rFont val="Arial"/>
        <family val="2"/>
      </rPr>
      <t>24</t>
    </r>
    <r>
      <rPr>
        <sz val="10"/>
        <color indexed="10"/>
        <rFont val="ＭＳ Ｐゴシック"/>
        <family val="3"/>
      </rPr>
      <t>年</t>
    </r>
    <r>
      <rPr>
        <sz val="10"/>
        <color indexed="10"/>
        <rFont val="Arial"/>
        <family val="2"/>
      </rPr>
      <t>3</t>
    </r>
    <r>
      <rPr>
        <sz val="10"/>
        <color indexed="10"/>
        <rFont val="ＭＳ Ｐゴシック"/>
        <family val="3"/>
      </rPr>
      <t>月）</t>
    </r>
  </si>
  <si>
    <r>
      <t>○○支店の階段エリア照明</t>
    </r>
    <r>
      <rPr>
        <sz val="10"/>
        <color indexed="10"/>
        <rFont val="Arial"/>
        <family val="2"/>
      </rPr>
      <t>40</t>
    </r>
    <r>
      <rPr>
        <sz val="10"/>
        <color indexed="10"/>
        <rFont val="ＭＳ Ｐゴシック"/>
        <family val="3"/>
      </rPr>
      <t>台に人感センサーを設置（平成</t>
    </r>
    <r>
      <rPr>
        <sz val="10"/>
        <color indexed="10"/>
        <rFont val="Arial"/>
        <family val="2"/>
      </rPr>
      <t>24</t>
    </r>
    <r>
      <rPr>
        <sz val="10"/>
        <color indexed="10"/>
        <rFont val="ＭＳ Ｐゴシック"/>
        <family val="3"/>
      </rPr>
      <t>年</t>
    </r>
    <r>
      <rPr>
        <sz val="10"/>
        <color indexed="10"/>
        <rFont val="Arial"/>
        <family val="2"/>
      </rPr>
      <t>3</t>
    </r>
    <r>
      <rPr>
        <sz val="10"/>
        <color indexed="10"/>
        <rFont val="ＭＳ Ｐゴシック"/>
        <family val="3"/>
      </rPr>
      <t>月）</t>
    </r>
  </si>
  <si>
    <r>
      <t>○○本社に省エネ型空調（マルチタイプ、</t>
    </r>
    <r>
      <rPr>
        <sz val="10"/>
        <color indexed="10"/>
        <rFont val="Arial"/>
        <family val="2"/>
      </rPr>
      <t>40kW</t>
    </r>
    <r>
      <rPr>
        <sz val="10"/>
        <color indexed="10"/>
        <rFont val="ＭＳ Ｐゴシック"/>
        <family val="3"/>
      </rPr>
      <t>、</t>
    </r>
    <r>
      <rPr>
        <sz val="10"/>
        <color indexed="10"/>
        <rFont val="Arial"/>
        <family val="2"/>
      </rPr>
      <t>COP4.8</t>
    </r>
    <r>
      <rPr>
        <sz val="10"/>
        <color indexed="10"/>
        <rFont val="ＭＳ Ｐゴシック"/>
        <family val="3"/>
      </rPr>
      <t>）</t>
    </r>
    <r>
      <rPr>
        <sz val="10"/>
        <color indexed="10"/>
        <rFont val="Arial"/>
        <family val="2"/>
      </rPr>
      <t>2</t>
    </r>
    <r>
      <rPr>
        <sz val="10"/>
        <color indexed="10"/>
        <rFont val="ＭＳ Ｐゴシック"/>
        <family val="3"/>
      </rPr>
      <t>台を設置【平成</t>
    </r>
    <r>
      <rPr>
        <sz val="10"/>
        <color indexed="10"/>
        <rFont val="Arial"/>
        <family val="2"/>
      </rPr>
      <t>23</t>
    </r>
    <r>
      <rPr>
        <sz val="10"/>
        <color indexed="10"/>
        <rFont val="ＭＳ Ｐゴシック"/>
        <family val="3"/>
      </rPr>
      <t xml:space="preserve">年度グリーン購入法適合商品】
</t>
    </r>
  </si>
  <si>
    <r>
      <t>○○本社にヒートポンプ式電気給湯器（貯湯</t>
    </r>
    <r>
      <rPr>
        <sz val="10"/>
        <color indexed="10"/>
        <rFont val="Arial"/>
        <family val="2"/>
      </rPr>
      <t>560L</t>
    </r>
    <r>
      <rPr>
        <sz val="10"/>
        <color indexed="10"/>
        <rFont val="ＭＳ Ｐゴシック"/>
        <family val="3"/>
      </rPr>
      <t>、</t>
    </r>
    <r>
      <rPr>
        <sz val="10"/>
        <color indexed="10"/>
        <rFont val="Arial"/>
        <family val="2"/>
      </rPr>
      <t>COP3.6</t>
    </r>
    <r>
      <rPr>
        <sz val="10"/>
        <color indexed="10"/>
        <rFont val="ＭＳ Ｐゴシック"/>
        <family val="3"/>
      </rPr>
      <t>）</t>
    </r>
    <r>
      <rPr>
        <sz val="10"/>
        <color indexed="10"/>
        <rFont val="Arial"/>
        <family val="2"/>
      </rPr>
      <t>1</t>
    </r>
    <r>
      <rPr>
        <sz val="10"/>
        <color indexed="10"/>
        <rFont val="ＭＳ Ｐゴシック"/>
        <family val="3"/>
      </rPr>
      <t>台を設置（平成</t>
    </r>
    <r>
      <rPr>
        <sz val="10"/>
        <color indexed="10"/>
        <rFont val="Arial"/>
        <family val="2"/>
      </rPr>
      <t>24</t>
    </r>
    <r>
      <rPr>
        <sz val="10"/>
        <color indexed="10"/>
        <rFont val="ＭＳ Ｐゴシック"/>
        <family val="3"/>
      </rPr>
      <t>年</t>
    </r>
    <r>
      <rPr>
        <sz val="10"/>
        <color indexed="10"/>
        <rFont val="Arial"/>
        <family val="2"/>
      </rPr>
      <t>1</t>
    </r>
    <r>
      <rPr>
        <sz val="10"/>
        <color indexed="10"/>
        <rFont val="ＭＳ Ｐゴシック"/>
        <family val="3"/>
      </rPr>
      <t>月）</t>
    </r>
  </si>
  <si>
    <r>
      <t>○○支社に潜熱回収型ガス給湯器（貯湯</t>
    </r>
    <r>
      <rPr>
        <sz val="10"/>
        <color indexed="10"/>
        <rFont val="Arial"/>
        <family val="2"/>
      </rPr>
      <t>300L</t>
    </r>
    <r>
      <rPr>
        <sz val="10"/>
        <color indexed="10"/>
        <rFont val="ＭＳ Ｐゴシック"/>
        <family val="3"/>
      </rPr>
      <t>）</t>
    </r>
    <r>
      <rPr>
        <sz val="10"/>
        <color indexed="10"/>
        <rFont val="Arial"/>
        <family val="2"/>
      </rPr>
      <t>2</t>
    </r>
    <r>
      <rPr>
        <sz val="10"/>
        <color indexed="10"/>
        <rFont val="ＭＳ Ｐゴシック"/>
        <family val="3"/>
      </rPr>
      <t>台を設置（平成</t>
    </r>
    <r>
      <rPr>
        <sz val="10"/>
        <color indexed="10"/>
        <rFont val="Arial"/>
        <family val="2"/>
      </rPr>
      <t>24</t>
    </r>
    <r>
      <rPr>
        <sz val="10"/>
        <color indexed="10"/>
        <rFont val="ＭＳ Ｐゴシック"/>
        <family val="3"/>
      </rPr>
      <t>年</t>
    </r>
    <r>
      <rPr>
        <sz val="10"/>
        <color indexed="10"/>
        <rFont val="Arial"/>
        <family val="2"/>
      </rPr>
      <t>1</t>
    </r>
    <r>
      <rPr>
        <sz val="10"/>
        <color indexed="10"/>
        <rFont val="ＭＳ Ｐゴシック"/>
        <family val="3"/>
      </rPr>
      <t>月）</t>
    </r>
  </si>
  <si>
    <r>
      <t>○○支社にエネファーム（貯湯</t>
    </r>
    <r>
      <rPr>
        <sz val="10"/>
        <color indexed="10"/>
        <rFont val="Arial"/>
        <family val="2"/>
      </rPr>
      <t>150L</t>
    </r>
    <r>
      <rPr>
        <sz val="10"/>
        <color indexed="10"/>
        <rFont val="ＭＳ Ｐゴシック"/>
        <family val="3"/>
      </rPr>
      <t>）</t>
    </r>
    <r>
      <rPr>
        <sz val="10"/>
        <color indexed="10"/>
        <rFont val="Arial"/>
        <family val="2"/>
      </rPr>
      <t>1</t>
    </r>
    <r>
      <rPr>
        <sz val="10"/>
        <color indexed="10"/>
        <rFont val="ＭＳ Ｐゴシック"/>
        <family val="3"/>
      </rPr>
      <t>台を設置（平成</t>
    </r>
    <r>
      <rPr>
        <sz val="10"/>
        <color indexed="10"/>
        <rFont val="Arial"/>
        <family val="2"/>
      </rPr>
      <t>25</t>
    </r>
    <r>
      <rPr>
        <sz val="10"/>
        <color indexed="10"/>
        <rFont val="ＭＳ Ｐゴシック"/>
        <family val="3"/>
      </rPr>
      <t>年</t>
    </r>
    <r>
      <rPr>
        <sz val="10"/>
        <color indexed="10"/>
        <rFont val="Arial"/>
        <family val="2"/>
      </rPr>
      <t>8</t>
    </r>
    <r>
      <rPr>
        <sz val="10"/>
        <color indexed="10"/>
        <rFont val="ＭＳ Ｐゴシック"/>
        <family val="3"/>
      </rPr>
      <t>月）</t>
    </r>
  </si>
  <si>
    <r>
      <t>○○工場に天然ガスコージェネレーションシステム（</t>
    </r>
    <r>
      <rPr>
        <sz val="10"/>
        <color indexed="10"/>
        <rFont val="Arial"/>
        <family val="2"/>
      </rPr>
      <t>800kW</t>
    </r>
    <r>
      <rPr>
        <sz val="10"/>
        <color indexed="10"/>
        <rFont val="ＭＳ Ｐゴシック"/>
        <family val="3"/>
      </rPr>
      <t>）</t>
    </r>
    <r>
      <rPr>
        <sz val="10"/>
        <color indexed="10"/>
        <rFont val="Arial"/>
        <family val="2"/>
      </rPr>
      <t>2</t>
    </r>
    <r>
      <rPr>
        <sz val="10"/>
        <color indexed="10"/>
        <rFont val="ＭＳ Ｐゴシック"/>
        <family val="3"/>
      </rPr>
      <t>台を設置（平成</t>
    </r>
    <r>
      <rPr>
        <sz val="10"/>
        <color indexed="10"/>
        <rFont val="Arial"/>
        <family val="2"/>
      </rPr>
      <t>20</t>
    </r>
    <r>
      <rPr>
        <sz val="10"/>
        <color indexed="10"/>
        <rFont val="ＭＳ Ｐゴシック"/>
        <family val="3"/>
      </rPr>
      <t>年</t>
    </r>
    <r>
      <rPr>
        <sz val="10"/>
        <color indexed="10"/>
        <rFont val="Arial"/>
        <family val="2"/>
      </rPr>
      <t>1</t>
    </r>
    <r>
      <rPr>
        <sz val="10"/>
        <color indexed="10"/>
        <rFont val="ＭＳ Ｐゴシック"/>
        <family val="3"/>
      </rPr>
      <t>月）</t>
    </r>
  </si>
  <si>
    <r>
      <t>○○工場に</t>
    </r>
    <r>
      <rPr>
        <sz val="10"/>
        <color indexed="10"/>
        <rFont val="Arial"/>
        <family val="2"/>
      </rPr>
      <t>25kW</t>
    </r>
    <r>
      <rPr>
        <sz val="10"/>
        <color indexed="10"/>
        <rFont val="ＭＳ Ｐゴシック"/>
        <family val="3"/>
      </rPr>
      <t>の蓄電池を導入（平成</t>
    </r>
    <r>
      <rPr>
        <sz val="10"/>
        <color indexed="10"/>
        <rFont val="Arial"/>
        <family val="2"/>
      </rPr>
      <t>24</t>
    </r>
    <r>
      <rPr>
        <sz val="10"/>
        <color indexed="10"/>
        <rFont val="ＭＳ Ｐゴシック"/>
        <family val="3"/>
      </rPr>
      <t>年</t>
    </r>
    <r>
      <rPr>
        <sz val="10"/>
        <color indexed="10"/>
        <rFont val="Arial"/>
        <family val="2"/>
      </rPr>
      <t>1</t>
    </r>
    <r>
      <rPr>
        <sz val="10"/>
        <color indexed="10"/>
        <rFont val="ＭＳ Ｐゴシック"/>
        <family val="3"/>
      </rPr>
      <t>月）</t>
    </r>
  </si>
  <si>
    <t>○○工場と△△工場でデマンド監視システムを導入（平成19年4月）</t>
  </si>
  <si>
    <t>○○本社の窓を全て二重サッシに交換（平成24年5月）</t>
  </si>
  <si>
    <t>○○工場の屋上部分に遮熱塗料を塗布（平成23年9月）</t>
  </si>
  <si>
    <t>･○○本社･･･評価Ｓ
・○○支社･･･評価Ａ
・○○工場･･･評価Ｂ＋
（平成24年4月）</t>
  </si>
  <si>
    <r>
      <t>○○本社でＥＳＣＯ事業を導入（ＥＳＣＯサービス期間：平成</t>
    </r>
    <r>
      <rPr>
        <sz val="10"/>
        <color indexed="10"/>
        <rFont val="Arial"/>
        <family val="2"/>
      </rPr>
      <t>21</t>
    </r>
    <r>
      <rPr>
        <sz val="10"/>
        <color indexed="10"/>
        <rFont val="ＭＳ Ｐゴシック"/>
        <family val="3"/>
      </rPr>
      <t>年</t>
    </r>
    <r>
      <rPr>
        <sz val="10"/>
        <color indexed="10"/>
        <rFont val="Arial"/>
        <family val="2"/>
      </rPr>
      <t>10</t>
    </r>
    <r>
      <rPr>
        <sz val="10"/>
        <color indexed="10"/>
        <rFont val="ＭＳ Ｐゴシック"/>
        <family val="3"/>
      </rPr>
      <t>月～平成</t>
    </r>
    <r>
      <rPr>
        <sz val="10"/>
        <color indexed="10"/>
        <rFont val="Arial"/>
        <family val="2"/>
      </rPr>
      <t>28</t>
    </r>
    <r>
      <rPr>
        <sz val="10"/>
        <color indexed="10"/>
        <rFont val="ＭＳ Ｐゴシック"/>
        <family val="3"/>
      </rPr>
      <t>年</t>
    </r>
    <r>
      <rPr>
        <sz val="10"/>
        <color indexed="10"/>
        <rFont val="Arial"/>
        <family val="2"/>
      </rPr>
      <t>9</t>
    </r>
    <r>
      <rPr>
        <sz val="10"/>
        <color indexed="10"/>
        <rFont val="ＭＳ Ｐゴシック"/>
        <family val="3"/>
      </rPr>
      <t>月）</t>
    </r>
  </si>
  <si>
    <r>
      <t>車両</t>
    </r>
    <r>
      <rPr>
        <sz val="10"/>
        <color indexed="10"/>
        <rFont val="Arial"/>
        <family val="2"/>
      </rPr>
      <t>30</t>
    </r>
    <r>
      <rPr>
        <sz val="10"/>
        <color indexed="10"/>
        <rFont val="ＭＳ Ｐゴシック"/>
        <family val="3"/>
      </rPr>
      <t>台にデジタルタコグラフを設置（平成</t>
    </r>
    <r>
      <rPr>
        <sz val="10"/>
        <color indexed="10"/>
        <rFont val="Arial"/>
        <family val="2"/>
      </rPr>
      <t>24</t>
    </r>
    <r>
      <rPr>
        <sz val="10"/>
        <color indexed="10"/>
        <rFont val="ＭＳ Ｐゴシック"/>
        <family val="3"/>
      </rPr>
      <t>年</t>
    </r>
    <r>
      <rPr>
        <sz val="10"/>
        <color indexed="10"/>
        <rFont val="Arial"/>
        <family val="2"/>
      </rPr>
      <t>11</t>
    </r>
    <r>
      <rPr>
        <sz val="10"/>
        <color indexed="10"/>
        <rFont val="ＭＳ Ｐゴシック"/>
        <family val="3"/>
      </rPr>
      <t>月）</t>
    </r>
  </si>
  <si>
    <r>
      <t>車両</t>
    </r>
    <r>
      <rPr>
        <sz val="10"/>
        <color indexed="10"/>
        <rFont val="Arial"/>
        <family val="2"/>
      </rPr>
      <t>20</t>
    </r>
    <r>
      <rPr>
        <sz val="10"/>
        <color indexed="10"/>
        <rFont val="ＭＳ Ｐゴシック"/>
        <family val="3"/>
      </rPr>
      <t>台に蓄冷式クーラーを導入（平成</t>
    </r>
    <r>
      <rPr>
        <sz val="10"/>
        <color indexed="10"/>
        <rFont val="Arial"/>
        <family val="2"/>
      </rPr>
      <t>23</t>
    </r>
    <r>
      <rPr>
        <sz val="10"/>
        <color indexed="10"/>
        <rFont val="ＭＳ Ｐゴシック"/>
        <family val="3"/>
      </rPr>
      <t>年</t>
    </r>
    <r>
      <rPr>
        <sz val="10"/>
        <color indexed="10"/>
        <rFont val="Arial"/>
        <family val="2"/>
      </rPr>
      <t>10</t>
    </r>
    <r>
      <rPr>
        <sz val="10"/>
        <color indexed="10"/>
        <rFont val="ＭＳ Ｐゴシック"/>
        <family val="3"/>
      </rPr>
      <t>月）</t>
    </r>
  </si>
  <si>
    <r>
      <t>車両</t>
    </r>
    <r>
      <rPr>
        <sz val="10"/>
        <color indexed="10"/>
        <rFont val="Arial"/>
        <family val="2"/>
      </rPr>
      <t>5</t>
    </r>
    <r>
      <rPr>
        <sz val="10"/>
        <color indexed="10"/>
        <rFont val="ＭＳ Ｐゴシック"/>
        <family val="3"/>
      </rPr>
      <t>台の燃料をバイオディーゼル燃料に変更（平成</t>
    </r>
    <r>
      <rPr>
        <sz val="10"/>
        <color indexed="10"/>
        <rFont val="Arial"/>
        <family val="2"/>
      </rPr>
      <t>25</t>
    </r>
    <r>
      <rPr>
        <sz val="10"/>
        <color indexed="10"/>
        <rFont val="ＭＳ Ｐゴシック"/>
        <family val="3"/>
      </rPr>
      <t>年</t>
    </r>
    <r>
      <rPr>
        <sz val="10"/>
        <color indexed="10"/>
        <rFont val="Arial"/>
        <family val="2"/>
      </rPr>
      <t>2</t>
    </r>
    <r>
      <rPr>
        <sz val="10"/>
        <color indexed="10"/>
        <rFont val="ＭＳ Ｐゴシック"/>
        <family val="3"/>
      </rPr>
      <t>月）</t>
    </r>
  </si>
  <si>
    <t>○○本社、○○工場、△△工場で実施</t>
  </si>
  <si>
    <t>全施設においてクールビズを導入</t>
  </si>
  <si>
    <t>○○本社の空調機でCO2濃度制御を実施</t>
  </si>
  <si>
    <t>○○本社において緑のカーテンを設置</t>
  </si>
  <si>
    <t>○○本社において照明の間引きを実施、全体で1/5程度を消灯</t>
  </si>
  <si>
    <t>○○工場にタスク・アンビエント照明方式を導入（平成24年10月）</t>
  </si>
  <si>
    <t>7月～9月にサマータイム制度を導入（8:30～17:30⇒7:30～16:30）</t>
  </si>
  <si>
    <t>○○工場のボイラー空気比を1.6から1.3に改善</t>
  </si>
  <si>
    <t>○○工場と△△工場において夜間操業シフトを行った。</t>
  </si>
  <si>
    <t>○○本社において、3か月に1回、省エネパトロールを実施</t>
  </si>
  <si>
    <t>○○工場と△△工場において省エネルギー診断を実施</t>
  </si>
  <si>
    <r>
      <t>月に</t>
    </r>
    <r>
      <rPr>
        <sz val="10"/>
        <color indexed="10"/>
        <rFont val="Arial"/>
        <family val="2"/>
      </rPr>
      <t>1</t>
    </r>
    <r>
      <rPr>
        <sz val="10"/>
        <color indexed="10"/>
        <rFont val="ＭＳ Ｐゴシック"/>
        <family val="3"/>
      </rPr>
      <t>回、部局単位で省エネ対策の勉強会を実施</t>
    </r>
  </si>
  <si>
    <t>市民向け省エネセミナーを開催</t>
  </si>
  <si>
    <t>○○店と△△店の休憩スペースをクールシェアスポットに登録</t>
  </si>
  <si>
    <t>省エネネットワークに会員として参加（平成25年5月）</t>
  </si>
  <si>
    <t>企業協賛制度を活用して○○小学校へのＬＥＤ照明設置</t>
  </si>
  <si>
    <t>夏祭り用にグリーン電力証書を購入</t>
  </si>
  <si>
    <t>徒歩通勤者にエコ通勤手当の支給を開始（平成26年4月）</t>
  </si>
  <si>
    <t>○○工場でバス送迎制度の導入</t>
  </si>
  <si>
    <t>浜松市から配布されたエコドライブステッカーを車両に貼付</t>
  </si>
  <si>
    <t>○○工場駐車場、△△工場駐車場を提供</t>
  </si>
  <si>
    <r>
      <t>kW</t>
    </r>
    <r>
      <rPr>
        <sz val="10"/>
        <rFont val="ＭＳ Ｐゴシック"/>
        <family val="3"/>
      </rPr>
      <t>ｈ</t>
    </r>
  </si>
  <si>
    <r>
      <t>エコ通勤優良事業所認証を取得（平成</t>
    </r>
    <r>
      <rPr>
        <sz val="10"/>
        <color indexed="10"/>
        <rFont val="Arial"/>
        <family val="2"/>
      </rPr>
      <t>22</t>
    </r>
    <r>
      <rPr>
        <sz val="10"/>
        <color indexed="10"/>
        <rFont val="ＭＳ Ｐゴシック"/>
        <family val="3"/>
      </rPr>
      <t>年度）</t>
    </r>
  </si>
  <si>
    <r>
      <t>平成</t>
    </r>
    <r>
      <rPr>
        <sz val="10"/>
        <color indexed="10"/>
        <rFont val="Arial"/>
        <family val="2"/>
      </rPr>
      <t>25</t>
    </r>
    <r>
      <rPr>
        <sz val="10"/>
        <color indexed="10"/>
        <rFont val="ＭＳ Ｐゴシック"/>
        <family val="3"/>
      </rPr>
      <t>年度環境報告書を作成・公表</t>
    </r>
  </si>
  <si>
    <r>
      <t>新規とは、</t>
    </r>
    <r>
      <rPr>
        <sz val="10"/>
        <rFont val="Arial"/>
        <family val="2"/>
      </rPr>
      <t>H26.10.1</t>
    </r>
    <r>
      <rPr>
        <sz val="10"/>
        <rFont val="ＭＳ Ｐゴシック"/>
        <family val="3"/>
      </rPr>
      <t>～</t>
    </r>
    <r>
      <rPr>
        <sz val="10"/>
        <rFont val="Arial"/>
        <family val="2"/>
      </rPr>
      <t>H27.9.30</t>
    </r>
    <r>
      <rPr>
        <sz val="10"/>
        <rFont val="ＭＳ Ｐゴシック"/>
        <family val="3"/>
      </rPr>
      <t>までの期間に導入した設備、対策が該当します。</t>
    </r>
  </si>
  <si>
    <t>・○○本社に15kWのシステムを設置（平成18年9月）
・△△工場に50kWのシステムを設置（平成26年12月）【全量買取】</t>
  </si>
  <si>
    <r>
      <t>○○営業所にペレットストーブ</t>
    </r>
    <r>
      <rPr>
        <sz val="10"/>
        <color indexed="10"/>
        <rFont val="Arial"/>
        <family val="2"/>
      </rPr>
      <t>1</t>
    </r>
    <r>
      <rPr>
        <sz val="10"/>
        <color indexed="10"/>
        <rFont val="ＭＳ Ｐゴシック"/>
        <family val="3"/>
      </rPr>
      <t>台を設置（平成</t>
    </r>
    <r>
      <rPr>
        <sz val="10"/>
        <color indexed="10"/>
        <rFont val="Arial"/>
        <family val="2"/>
      </rPr>
      <t>27</t>
    </r>
    <r>
      <rPr>
        <sz val="10"/>
        <color indexed="10"/>
        <rFont val="ＭＳ Ｐゴシック"/>
        <family val="3"/>
      </rPr>
      <t>年</t>
    </r>
    <r>
      <rPr>
        <sz val="10"/>
        <color indexed="10"/>
        <rFont val="Arial"/>
        <family val="2"/>
      </rPr>
      <t>3</t>
    </r>
    <r>
      <rPr>
        <sz val="10"/>
        <color indexed="10"/>
        <rFont val="ＭＳ Ｐゴシック"/>
        <family val="3"/>
      </rPr>
      <t>月）</t>
    </r>
  </si>
  <si>
    <r>
      <t>○○支社にペレットボイラー</t>
    </r>
    <r>
      <rPr>
        <sz val="10"/>
        <color indexed="10"/>
        <rFont val="Arial"/>
        <family val="2"/>
      </rPr>
      <t>1</t>
    </r>
    <r>
      <rPr>
        <sz val="10"/>
        <color indexed="10"/>
        <rFont val="ＭＳ Ｐゴシック"/>
        <family val="3"/>
      </rPr>
      <t>台（冷凍能力</t>
    </r>
    <r>
      <rPr>
        <sz val="10"/>
        <color indexed="10"/>
        <rFont val="Arial"/>
        <family val="2"/>
      </rPr>
      <t>35.2kW</t>
    </r>
    <r>
      <rPr>
        <sz val="10"/>
        <color indexed="10"/>
        <rFont val="ＭＳ Ｐゴシック"/>
        <family val="3"/>
      </rPr>
      <t>、加熱能力</t>
    </r>
    <r>
      <rPr>
        <sz val="10"/>
        <color indexed="10"/>
        <rFont val="Arial"/>
        <family val="2"/>
      </rPr>
      <t>28.5kW</t>
    </r>
    <r>
      <rPr>
        <sz val="10"/>
        <color indexed="10"/>
        <rFont val="ＭＳ Ｐゴシック"/>
        <family val="3"/>
      </rPr>
      <t>）を設置（平成</t>
    </r>
    <r>
      <rPr>
        <sz val="10"/>
        <color indexed="10"/>
        <rFont val="Arial"/>
        <family val="2"/>
      </rPr>
      <t>27</t>
    </r>
    <r>
      <rPr>
        <sz val="10"/>
        <color indexed="10"/>
        <rFont val="ＭＳ Ｐゴシック"/>
        <family val="3"/>
      </rPr>
      <t>年</t>
    </r>
    <r>
      <rPr>
        <sz val="10"/>
        <color indexed="10"/>
        <rFont val="Arial"/>
        <family val="2"/>
      </rPr>
      <t>3</t>
    </r>
    <r>
      <rPr>
        <sz val="10"/>
        <color indexed="10"/>
        <rFont val="ＭＳ Ｐゴシック"/>
        <family val="3"/>
      </rPr>
      <t>月）</t>
    </r>
  </si>
  <si>
    <r>
      <t>○○工場に地中熱ヒートポンプシステム（冷房能力</t>
    </r>
    <r>
      <rPr>
        <sz val="10"/>
        <color indexed="10"/>
        <rFont val="Arial"/>
        <family val="2"/>
      </rPr>
      <t>50kW</t>
    </r>
    <r>
      <rPr>
        <sz val="10"/>
        <color indexed="10"/>
        <rFont val="ＭＳ Ｐゴシック"/>
        <family val="3"/>
      </rPr>
      <t>、暖房能力</t>
    </r>
    <r>
      <rPr>
        <sz val="10"/>
        <color indexed="10"/>
        <rFont val="Arial"/>
        <family val="2"/>
      </rPr>
      <t>54kW</t>
    </r>
    <r>
      <rPr>
        <sz val="10"/>
        <color indexed="10"/>
        <rFont val="ＭＳ Ｐゴシック"/>
        <family val="3"/>
      </rPr>
      <t>）</t>
    </r>
    <r>
      <rPr>
        <sz val="10"/>
        <color indexed="10"/>
        <rFont val="Arial"/>
        <family val="2"/>
      </rPr>
      <t>1</t>
    </r>
    <r>
      <rPr>
        <sz val="10"/>
        <color indexed="10"/>
        <rFont val="ＭＳ Ｐゴシック"/>
        <family val="3"/>
      </rPr>
      <t>台を設置（平成</t>
    </r>
    <r>
      <rPr>
        <sz val="10"/>
        <color indexed="10"/>
        <rFont val="Arial"/>
        <family val="2"/>
      </rPr>
      <t>27</t>
    </r>
    <r>
      <rPr>
        <sz val="10"/>
        <color indexed="10"/>
        <rFont val="ＭＳ Ｐゴシック"/>
        <family val="3"/>
      </rPr>
      <t>年</t>
    </r>
    <r>
      <rPr>
        <sz val="10"/>
        <color indexed="10"/>
        <rFont val="Arial"/>
        <family val="2"/>
      </rPr>
      <t>3</t>
    </r>
    <r>
      <rPr>
        <sz val="10"/>
        <color indexed="10"/>
        <rFont val="ＭＳ Ｐゴシック"/>
        <family val="3"/>
      </rPr>
      <t>月）</t>
    </r>
  </si>
  <si>
    <t>○○本社の蛍光灯130台をＬＥＤに交換（平成27年1月）</t>
  </si>
  <si>
    <r>
      <t>○○工場の水銀灯</t>
    </r>
    <r>
      <rPr>
        <sz val="10"/>
        <color indexed="10"/>
        <rFont val="Arial"/>
        <family val="2"/>
      </rPr>
      <t>120</t>
    </r>
    <r>
      <rPr>
        <sz val="10"/>
        <color indexed="10"/>
        <rFont val="ＭＳ Ｐゴシック"/>
        <family val="3"/>
      </rPr>
      <t>台をＬＥＤに交換（平成</t>
    </r>
    <r>
      <rPr>
        <sz val="10"/>
        <color indexed="10"/>
        <rFont val="Arial"/>
        <family val="2"/>
      </rPr>
      <t>26</t>
    </r>
    <r>
      <rPr>
        <sz val="10"/>
        <color indexed="10"/>
        <rFont val="ＭＳ Ｐゴシック"/>
        <family val="3"/>
      </rPr>
      <t>年</t>
    </r>
    <r>
      <rPr>
        <sz val="10"/>
        <color indexed="10"/>
        <rFont val="Arial"/>
        <family val="2"/>
      </rPr>
      <t>11</t>
    </r>
    <r>
      <rPr>
        <sz val="10"/>
        <color indexed="10"/>
        <rFont val="ＭＳ Ｐゴシック"/>
        <family val="3"/>
      </rPr>
      <t>月）</t>
    </r>
  </si>
  <si>
    <r>
      <t>○○本社にてＢＥＭＳを導入（平成</t>
    </r>
    <r>
      <rPr>
        <sz val="10"/>
        <color indexed="10"/>
        <rFont val="Arial"/>
        <family val="2"/>
      </rPr>
      <t>27</t>
    </r>
    <r>
      <rPr>
        <sz val="10"/>
        <color indexed="10"/>
        <rFont val="ＭＳ Ｐゴシック"/>
        <family val="3"/>
      </rPr>
      <t>年</t>
    </r>
    <r>
      <rPr>
        <sz val="10"/>
        <color indexed="10"/>
        <rFont val="Arial"/>
        <family val="2"/>
      </rPr>
      <t>5</t>
    </r>
    <r>
      <rPr>
        <sz val="10"/>
        <color indexed="10"/>
        <rFont val="ＭＳ Ｐゴシック"/>
        <family val="3"/>
      </rPr>
      <t>月）</t>
    </r>
  </si>
  <si>
    <t>○○工場と△△工場に自然採光システムを導入し、照明を間引き（平成26年12月）</t>
  </si>
  <si>
    <r>
      <t>・ハイブリッド自動車</t>
    </r>
    <r>
      <rPr>
        <sz val="10"/>
        <color indexed="10"/>
        <rFont val="Arial"/>
        <family val="2"/>
      </rPr>
      <t>10</t>
    </r>
    <r>
      <rPr>
        <sz val="10"/>
        <color indexed="10"/>
        <rFont val="ＭＳ Ｐゴシック"/>
        <family val="3"/>
      </rPr>
      <t>台、天然ガス</t>
    </r>
    <r>
      <rPr>
        <sz val="10"/>
        <color indexed="10"/>
        <rFont val="Arial"/>
        <family val="2"/>
      </rPr>
      <t>5</t>
    </r>
    <r>
      <rPr>
        <sz val="10"/>
        <color indexed="10"/>
        <rFont val="ＭＳ Ｐゴシック"/>
        <family val="3"/>
      </rPr>
      <t>台導入
・電気自動車</t>
    </r>
    <r>
      <rPr>
        <sz val="10"/>
        <color indexed="10"/>
        <rFont val="Arial"/>
        <family val="2"/>
      </rPr>
      <t>2</t>
    </r>
    <r>
      <rPr>
        <sz val="10"/>
        <color indexed="10"/>
        <rFont val="ＭＳ Ｐゴシック"/>
        <family val="3"/>
      </rPr>
      <t>台導入（平成</t>
    </r>
    <r>
      <rPr>
        <sz val="10"/>
        <color indexed="10"/>
        <rFont val="Arial"/>
        <family val="2"/>
      </rPr>
      <t>26</t>
    </r>
    <r>
      <rPr>
        <sz val="10"/>
        <color indexed="10"/>
        <rFont val="ＭＳ Ｐゴシック"/>
        <family val="3"/>
      </rPr>
      <t>年</t>
    </r>
    <r>
      <rPr>
        <sz val="10"/>
        <color indexed="10"/>
        <rFont val="Arial"/>
        <family val="2"/>
      </rPr>
      <t>12</t>
    </r>
    <r>
      <rPr>
        <sz val="10"/>
        <color indexed="10"/>
        <rFont val="ＭＳ Ｐゴシック"/>
        <family val="3"/>
      </rPr>
      <t>月）
・アイドリングストップ機能搭載車</t>
    </r>
    <r>
      <rPr>
        <sz val="10"/>
        <color indexed="10"/>
        <rFont val="Arial"/>
        <family val="2"/>
      </rPr>
      <t>3</t>
    </r>
    <r>
      <rPr>
        <sz val="10"/>
        <color indexed="10"/>
        <rFont val="ＭＳ Ｐゴシック"/>
        <family val="3"/>
      </rPr>
      <t>台導入</t>
    </r>
  </si>
  <si>
    <t>20台分を低燃費タイヤに更新（平成26年12月）</t>
  </si>
  <si>
    <t>平成27年3月に省エネ提案制度を創設（優秀者は社長から表彰）</t>
  </si>
  <si>
    <t>○○本社、○○工場、△△工場で作成（平成26年2月）</t>
  </si>
  <si>
    <t>○○工場と△△工場の室外機に日除けを設置（平成26年6月）</t>
  </si>
  <si>
    <r>
      <t>浜松市主催の省エネセミナーに参加（平成</t>
    </r>
    <r>
      <rPr>
        <sz val="10"/>
        <color indexed="10"/>
        <rFont val="Arial"/>
        <family val="2"/>
      </rPr>
      <t>26</t>
    </r>
    <r>
      <rPr>
        <sz val="10"/>
        <color indexed="10"/>
        <rFont val="ＭＳ Ｐゴシック"/>
        <family val="3"/>
      </rPr>
      <t>年</t>
    </r>
    <r>
      <rPr>
        <sz val="10"/>
        <color indexed="10"/>
        <rFont val="Arial"/>
        <family val="2"/>
      </rPr>
      <t>3</t>
    </r>
    <r>
      <rPr>
        <sz val="10"/>
        <color indexed="10"/>
        <rFont val="ＭＳ Ｐゴシック"/>
        <family val="3"/>
      </rPr>
      <t>月）</t>
    </r>
  </si>
  <si>
    <t>課に1名の省エネリーダーを設置（平成26年4月）</t>
  </si>
  <si>
    <r>
      <t>平成</t>
    </r>
    <r>
      <rPr>
        <sz val="10"/>
        <color indexed="10"/>
        <rFont val="Arial"/>
        <family val="2"/>
      </rPr>
      <t>25</t>
    </r>
    <r>
      <rPr>
        <sz val="10"/>
        <color indexed="10"/>
        <rFont val="ＭＳ Ｐゴシック"/>
        <family val="3"/>
      </rPr>
      <t>年度、平成</t>
    </r>
    <r>
      <rPr>
        <sz val="10"/>
        <color indexed="10"/>
        <rFont val="Arial"/>
        <family val="2"/>
      </rPr>
      <t>26</t>
    </r>
    <r>
      <rPr>
        <sz val="10"/>
        <color indexed="10"/>
        <rFont val="ＭＳ Ｐゴシック"/>
        <family val="3"/>
      </rPr>
      <t>年度に登録、平成</t>
    </r>
    <r>
      <rPr>
        <sz val="10"/>
        <color indexed="10"/>
        <rFont val="Arial"/>
        <family val="2"/>
      </rPr>
      <t>25</t>
    </r>
    <r>
      <rPr>
        <sz val="10"/>
        <color indexed="10"/>
        <rFont val="ＭＳ Ｐゴシック"/>
        <family val="3"/>
      </rPr>
      <t>年度はグランプリを受賞</t>
    </r>
  </si>
  <si>
    <r>
      <t>平成</t>
    </r>
    <r>
      <rPr>
        <sz val="10"/>
        <color indexed="10"/>
        <rFont val="Arial"/>
        <family val="2"/>
      </rPr>
      <t>25</t>
    </r>
    <r>
      <rPr>
        <sz val="10"/>
        <color indexed="10"/>
        <rFont val="ＭＳ Ｐゴシック"/>
        <family val="3"/>
      </rPr>
      <t>年度、企業協賛の実施</t>
    </r>
  </si>
  <si>
    <r>
      <t>浜松市主催の省エネセミナーに講師を派遣（平成</t>
    </r>
    <r>
      <rPr>
        <sz val="10"/>
        <color indexed="10"/>
        <rFont val="Arial"/>
        <family val="2"/>
      </rPr>
      <t>25</t>
    </r>
    <r>
      <rPr>
        <sz val="10"/>
        <color indexed="10"/>
        <rFont val="ＭＳ Ｐゴシック"/>
        <family val="3"/>
      </rPr>
      <t>年</t>
    </r>
    <r>
      <rPr>
        <sz val="10"/>
        <color indexed="10"/>
        <rFont val="Arial"/>
        <family val="2"/>
      </rPr>
      <t>11</t>
    </r>
    <r>
      <rPr>
        <sz val="10"/>
        <color indexed="10"/>
        <rFont val="ＭＳ Ｐゴシック"/>
        <family val="3"/>
      </rPr>
      <t>月）</t>
    </r>
  </si>
  <si>
    <r>
      <t>平成</t>
    </r>
    <r>
      <rPr>
        <sz val="10"/>
        <color indexed="10"/>
        <rFont val="Arial"/>
        <family val="2"/>
      </rPr>
      <t>12</t>
    </r>
    <r>
      <rPr>
        <sz val="10"/>
        <color indexed="10"/>
        <rFont val="ＭＳ Ｐゴシック"/>
        <family val="3"/>
      </rPr>
      <t>年度に</t>
    </r>
    <r>
      <rPr>
        <sz val="10"/>
        <color indexed="10"/>
        <rFont val="Arial"/>
        <family val="2"/>
      </rPr>
      <t>ISO14001</t>
    </r>
    <r>
      <rPr>
        <sz val="10"/>
        <color indexed="10"/>
        <rFont val="ＭＳ Ｐゴシック"/>
        <family val="3"/>
      </rPr>
      <t>を取得、以降平成</t>
    </r>
    <r>
      <rPr>
        <sz val="10"/>
        <color indexed="10"/>
        <rFont val="Arial"/>
        <family val="2"/>
      </rPr>
      <t>27</t>
    </r>
    <r>
      <rPr>
        <sz val="10"/>
        <color indexed="10"/>
        <rFont val="ＭＳ Ｐゴシック"/>
        <family val="3"/>
      </rPr>
      <t>年度まで認証を継続中</t>
    </r>
  </si>
  <si>
    <r>
      <t>平成</t>
    </r>
    <r>
      <rPr>
        <sz val="10"/>
        <color indexed="10"/>
        <rFont val="Arial"/>
        <family val="2"/>
      </rPr>
      <t>27</t>
    </r>
    <r>
      <rPr>
        <sz val="10"/>
        <color indexed="10"/>
        <rFont val="ＭＳ Ｐゴシック"/>
        <family val="3"/>
      </rPr>
      <t>年</t>
    </r>
    <r>
      <rPr>
        <sz val="10"/>
        <color indexed="10"/>
        <rFont val="Arial"/>
        <family val="2"/>
      </rPr>
      <t>7</t>
    </r>
    <r>
      <rPr>
        <sz val="10"/>
        <color indexed="10"/>
        <rFont val="ＭＳ Ｐゴシック"/>
        <family val="3"/>
      </rPr>
      <t>月に温室効果ガス排出削減計画書を提出</t>
    </r>
  </si>
  <si>
    <t>・○○工場に50kWの太陽光発電システムを設置（平成27年12月完成予定）
・△△工場の水銀灯250台をＬＥＤに交換（平成28年度予定）
･各施設に省エネ推進員を1名選任し、2か月に1回、施設内の省エネパトロールを実施（平成27年11月から開始）
・市民や学校向けに省エネセミナーの開催を予定</t>
  </si>
  <si>
    <t>1台につき50点</t>
  </si>
  <si>
    <t>燃料電池自動車</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</si>
</sst>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_ "/>
    <numFmt numFmtId="182" formatCode="#,##0_ "/>
    <numFmt numFmtId="183" formatCode="0.00_ "/>
    <numFmt numFmtId="184" formatCode="#,##0.00_);[Red]\(#,##0.00\)"/>
    <numFmt numFmtId="185" formatCode="mmm\-yyyy"/>
    <numFmt numFmtId="186" formatCode="0.0000000_ "/>
    <numFmt numFmtId="187" formatCode="0.000000_ "/>
    <numFmt numFmtId="188" formatCode="0.00000_ "/>
    <numFmt numFmtId="189" formatCode="0.0000_ "/>
    <numFmt numFmtId="190" formatCode="0.000_ "/>
    <numFmt numFmtId="191" formatCode="0.0_ "/>
    <numFmt numFmtId="192" formatCode="#,##0.0;[Red]\-#,##0.0"/>
    <numFmt numFmtId="193" formatCode="#,##0.000;[Red]\-#,##0.000"/>
    <numFmt numFmtId="194" formatCode="#,##0.0000;[Red]\-#,##0.0000"/>
    <numFmt numFmtId="195" formatCode="#,##0.00000;[Red]\-#,##0.00000"/>
    <numFmt numFmtId="196" formatCode="#,##0.000000;[Red]\-#,##0.000000"/>
    <numFmt numFmtId="197" formatCode="#,##0.0000000;[Red]\-#,##0.0000000"/>
    <numFmt numFmtId="198" formatCode="[$-411]ggge&quot;年&quot;"/>
    <numFmt numFmtId="199" formatCode="0.00000000_ "/>
    <numFmt numFmtId="200" formatCode="\(@\)"/>
    <numFmt numFmtId="201" formatCode="\(\ @\ \)"/>
    <numFmt numFmtId="202" formatCode="0_ "/>
    <numFmt numFmtId="203" formatCode="#,##0.0_ ;[Red]\-#,##0.0\ "/>
    <numFmt numFmtId="204" formatCode="#,##0_ ;[Red]\-#,##0\ "/>
    <numFmt numFmtId="205" formatCode="0.0000_);[Red]\(0.0000\)"/>
    <numFmt numFmtId="206" formatCode="#,##0_);[Red]\(#,##0\)"/>
    <numFmt numFmtId="207" formatCode="[$-411]ggge&quot;年&quot;m&quot;月&quot;d&quot;日&quot;;@"/>
    <numFmt numFmtId="208" formatCode="#,##0.0_ "/>
    <numFmt numFmtId="209" formatCode="#,##0_ &quot;KL&quot;"/>
    <numFmt numFmtId="210" formatCode="#,##0_ &quot;km/L&quot;"/>
    <numFmt numFmtId="211" formatCode="#,##0.0\ &quot;km/L&quot;"/>
    <numFmt numFmtId="212" formatCode="General&quot;/300&quot;"/>
    <numFmt numFmtId="213" formatCode="General&quot;/150&quot;"/>
    <numFmt numFmtId="214" formatCode="General&quot;/50&quot;"/>
    <numFmt numFmtId="215" formatCode="General&quot;/500&quot;"/>
    <numFmt numFmtId="216" formatCode="General&quot;/100&quot;"/>
    <numFmt numFmtId="217" formatCode="General&quot;/200&quot;"/>
    <numFmt numFmtId="218" formatCode="0.0_);[Red]\(0.0\)"/>
  </numFmts>
  <fonts count="39">
    <font>
      <sz val="11"/>
      <name val="ＭＳ Ｐゴシック"/>
      <family val="3"/>
    </font>
    <font>
      <sz val="10"/>
      <name val="ＭＳ Ｐゴシック"/>
      <family val="3"/>
    </font>
    <font>
      <b/>
      <sz val="14"/>
      <color indexed="9"/>
      <name val="ＭＳ Ｐゴシック"/>
      <family val="3"/>
    </font>
    <font>
      <b/>
      <sz val="11"/>
      <name val="Arial"/>
      <family val="2"/>
    </font>
    <font>
      <b/>
      <sz val="11"/>
      <name val="ＭＳ Ｐゴシック"/>
      <family val="3"/>
    </font>
    <font>
      <b/>
      <sz val="14"/>
      <name val="ＭＳ Ｐゴシック"/>
      <family val="3"/>
    </font>
    <font>
      <sz val="6"/>
      <name val="ＭＳ Ｐゴシック"/>
      <family val="3"/>
    </font>
    <font>
      <sz val="11"/>
      <color indexed="9"/>
      <name val="ＭＳ Ｐゴシック"/>
      <family val="3"/>
    </font>
    <font>
      <b/>
      <sz val="12"/>
      <name val="ＭＳ Ｐゴシック"/>
      <family val="3"/>
    </font>
    <font>
      <b/>
      <sz val="11"/>
      <color indexed="9"/>
      <name val="ＭＳ Ｐゴシック"/>
      <family val="3"/>
    </font>
    <font>
      <sz val="10"/>
      <name val="Arial"/>
      <family val="2"/>
    </font>
    <font>
      <u val="single"/>
      <sz val="11"/>
      <color indexed="12"/>
      <name val="ＭＳ Ｐゴシック"/>
      <family val="3"/>
    </font>
    <font>
      <u val="single"/>
      <sz val="11"/>
      <color indexed="36"/>
      <name val="ＭＳ Ｐゴシック"/>
      <family val="3"/>
    </font>
    <font>
      <sz val="9"/>
      <name val="MS UI Gothic"/>
      <family val="3"/>
    </font>
    <font>
      <u val="single"/>
      <sz val="11"/>
      <name val="ＭＳ Ｐゴシック"/>
      <family val="3"/>
    </font>
    <font>
      <sz val="11"/>
      <name val="Arial"/>
      <family val="2"/>
    </font>
    <font>
      <b/>
      <sz val="10"/>
      <name val="Arial"/>
      <family val="2"/>
    </font>
    <font>
      <b/>
      <sz val="11"/>
      <color indexed="9"/>
      <name val="Arial"/>
      <family val="2"/>
    </font>
    <font>
      <vertAlign val="superscript"/>
      <sz val="10"/>
      <name val="Arial"/>
      <family val="2"/>
    </font>
    <font>
      <b/>
      <sz val="14"/>
      <name val="Arial"/>
      <family val="2"/>
    </font>
    <font>
      <b/>
      <sz val="12"/>
      <name val="Arial"/>
      <family val="2"/>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8"/>
      <name val="ＭＳ Ｐゴシック"/>
      <family val="3"/>
    </font>
    <font>
      <sz val="10"/>
      <color indexed="10"/>
      <name val="ＭＳ Ｐゴシック"/>
      <family val="3"/>
    </font>
    <font>
      <sz val="10"/>
      <color indexed="10"/>
      <name val="Arial"/>
      <family val="2"/>
    </font>
    <font>
      <sz val="11"/>
      <color indexed="1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23"/>
        <bgColor indexed="64"/>
      </patternFill>
    </fill>
    <fill>
      <patternFill patternType="solid">
        <fgColor indexed="8"/>
        <bgColor indexed="64"/>
      </patternFill>
    </fill>
  </fills>
  <borders count="10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hair"/>
      <top style="thin"/>
      <bottom>
        <color indexed="63"/>
      </bottom>
    </border>
    <border>
      <left style="thin"/>
      <right style="hair"/>
      <top style="thin"/>
      <bottom style="thin"/>
    </border>
    <border>
      <left>
        <color indexed="63"/>
      </left>
      <right style="hair"/>
      <top style="thin"/>
      <bottom>
        <color indexed="63"/>
      </bottom>
    </border>
    <border>
      <left style="hair"/>
      <right style="thin"/>
      <top style="thin"/>
      <bottom>
        <color indexed="63"/>
      </bottom>
    </border>
    <border>
      <left>
        <color indexed="63"/>
      </left>
      <right>
        <color indexed="63"/>
      </right>
      <top style="thin"/>
      <bottom>
        <color indexed="63"/>
      </bottom>
    </border>
    <border>
      <left style="hair"/>
      <right style="thin"/>
      <top style="thin"/>
      <bottom style="thin"/>
    </border>
    <border>
      <left style="hair"/>
      <right style="medium"/>
      <top style="medium"/>
      <bottom style="thin"/>
    </border>
    <border>
      <left style="hair"/>
      <right style="medium"/>
      <top>
        <color indexed="63"/>
      </top>
      <bottom style="medium"/>
    </border>
    <border>
      <left style="thin"/>
      <right style="thin"/>
      <top style="medium"/>
      <bottom style="thin"/>
    </border>
    <border>
      <left style="thin"/>
      <right style="thin"/>
      <top>
        <color indexed="63"/>
      </top>
      <bottom style="medium"/>
    </border>
    <border>
      <left style="thin"/>
      <right>
        <color indexed="63"/>
      </right>
      <top>
        <color indexed="63"/>
      </top>
      <bottom style="dotted"/>
    </border>
    <border>
      <left>
        <color indexed="63"/>
      </left>
      <right>
        <color indexed="63"/>
      </right>
      <top style="thin"/>
      <bottom style="thin"/>
    </border>
    <border>
      <left>
        <color indexed="63"/>
      </left>
      <right style="thin"/>
      <top style="thin"/>
      <bottom>
        <color indexed="63"/>
      </bottom>
    </border>
    <border>
      <left style="hair"/>
      <right style="thin"/>
      <top style="hair"/>
      <bottom style="thin"/>
    </border>
    <border>
      <left style="hair"/>
      <right style="thin"/>
      <top>
        <color indexed="63"/>
      </top>
      <bottom style="thin"/>
    </border>
    <border>
      <left style="thin"/>
      <right style="thin"/>
      <top style="thin"/>
      <bottom>
        <color indexed="63"/>
      </bottom>
    </border>
    <border>
      <left style="medium"/>
      <right style="medium"/>
      <top style="medium"/>
      <bottom style="medium"/>
    </border>
    <border>
      <left>
        <color indexed="63"/>
      </left>
      <right style="thin"/>
      <top style="thin"/>
      <bottom style="thin"/>
    </border>
    <border diagonalUp="1">
      <left style="thin"/>
      <right style="thin"/>
      <top style="thin"/>
      <bottom style="thin"/>
      <diagonal style="thin"/>
    </border>
    <border diagonalUp="1">
      <left style="thin"/>
      <right style="thin"/>
      <top style="thin"/>
      <bottom>
        <color indexed="63"/>
      </bottom>
      <diagonal style="thin"/>
    </border>
    <border>
      <left style="thin"/>
      <right>
        <color indexed="63"/>
      </right>
      <top style="medium"/>
      <bottom style="medium"/>
    </border>
    <border>
      <left style="hair"/>
      <right style="thin"/>
      <top>
        <color indexed="63"/>
      </top>
      <bottom>
        <color indexed="63"/>
      </bottom>
    </border>
    <border>
      <left style="hair"/>
      <right style="thin"/>
      <top style="thin"/>
      <bottom style="dotted"/>
    </border>
    <border diagonalUp="1">
      <left style="thin"/>
      <right style="thin"/>
      <top>
        <color indexed="63"/>
      </top>
      <bottom style="thin"/>
      <diagonal style="thin"/>
    </border>
    <border diagonalUp="1">
      <left style="thin"/>
      <right style="thin"/>
      <top>
        <color indexed="63"/>
      </top>
      <bottom>
        <color indexed="63"/>
      </bottom>
      <diagonal style="thin"/>
    </border>
    <border>
      <left>
        <color indexed="63"/>
      </left>
      <right>
        <color indexed="63"/>
      </right>
      <top>
        <color indexed="63"/>
      </top>
      <bottom style="thin"/>
    </border>
    <border>
      <left style="medium"/>
      <right style="thin"/>
      <top style="thin"/>
      <bottom style="thin"/>
    </border>
    <border>
      <left>
        <color indexed="63"/>
      </left>
      <right style="medium"/>
      <top style="medium"/>
      <bottom style="medium"/>
    </border>
    <border>
      <left style="hair"/>
      <right style="thin"/>
      <top style="dotted"/>
      <bottom style="thin"/>
    </border>
    <border>
      <left style="thin"/>
      <right>
        <color indexed="63"/>
      </right>
      <top>
        <color indexed="63"/>
      </top>
      <bottom>
        <color indexed="63"/>
      </bottom>
    </border>
    <border>
      <left style="thin"/>
      <right>
        <color indexed="63"/>
      </right>
      <top>
        <color indexed="63"/>
      </top>
      <bottom style="thin"/>
    </border>
    <border>
      <left style="dotted"/>
      <right>
        <color indexed="63"/>
      </right>
      <top style="dotted"/>
      <bottom style="thin"/>
    </border>
    <border>
      <left>
        <color indexed="63"/>
      </left>
      <right style="dotted"/>
      <top>
        <color indexed="63"/>
      </top>
      <bottom style="thin"/>
    </border>
    <border>
      <left style="dotted"/>
      <right style="thin"/>
      <top style="dotted"/>
      <bottom style="thin"/>
    </border>
    <border>
      <left style="thin"/>
      <right style="dotted"/>
      <top>
        <color indexed="63"/>
      </top>
      <bottom style="thin"/>
    </border>
    <border>
      <left style="dotted"/>
      <right style="thin"/>
      <top style="dotted"/>
      <bottom>
        <color indexed="63"/>
      </bottom>
    </border>
    <border>
      <left>
        <color indexed="63"/>
      </left>
      <right style="medium"/>
      <top>
        <color indexed="63"/>
      </top>
      <bottom style="dotted"/>
    </border>
    <border>
      <left>
        <color indexed="63"/>
      </left>
      <right style="thin"/>
      <top style="dotted"/>
      <bottom style="thin"/>
    </border>
    <border>
      <left style="hair"/>
      <right style="thin"/>
      <top>
        <color indexed="63"/>
      </top>
      <bottom style="dotted"/>
    </border>
    <border>
      <left style="thin"/>
      <right>
        <color indexed="63"/>
      </right>
      <top style="thin"/>
      <bottom style="thin"/>
    </border>
    <border>
      <left style="thin"/>
      <right>
        <color indexed="63"/>
      </right>
      <top style="thin"/>
      <bottom>
        <color indexed="63"/>
      </bottom>
    </border>
    <border>
      <left style="thin"/>
      <right>
        <color indexed="63"/>
      </right>
      <top style="dotted"/>
      <bottom style="double"/>
    </border>
    <border>
      <left>
        <color indexed="63"/>
      </left>
      <right style="medium"/>
      <top style="dotted"/>
      <bottom style="double"/>
    </border>
    <border>
      <left style="medium"/>
      <right>
        <color indexed="63"/>
      </right>
      <top style="thin"/>
      <bottom>
        <color indexed="63"/>
      </bottom>
    </border>
    <border>
      <left style="medium"/>
      <right>
        <color indexed="63"/>
      </right>
      <top style="dotted"/>
      <bottom style="dotted"/>
    </border>
    <border>
      <left style="medium"/>
      <right>
        <color indexed="63"/>
      </right>
      <top style="dotted"/>
      <bottom style="double"/>
    </border>
    <border>
      <left style="thin"/>
      <right style="hair"/>
      <top style="dotted"/>
      <bottom style="thin"/>
    </border>
    <border>
      <left style="thin"/>
      <right style="hair"/>
      <top style="thin"/>
      <bottom style="dotted"/>
    </border>
    <border>
      <left style="thin"/>
      <right style="hair"/>
      <top>
        <color indexed="63"/>
      </top>
      <bottom>
        <color indexed="63"/>
      </bottom>
    </border>
    <border>
      <left style="hair"/>
      <right>
        <color indexed="63"/>
      </right>
      <top style="thin"/>
      <bottom>
        <color indexed="63"/>
      </bottom>
    </border>
    <border>
      <left style="thin"/>
      <right style="hair"/>
      <top>
        <color indexed="63"/>
      </top>
      <bottom style="dotted"/>
    </border>
    <border>
      <left style="thin"/>
      <right style="hair"/>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dotted"/>
      <bottom style="double"/>
    </border>
    <border>
      <left>
        <color indexed="63"/>
      </left>
      <right style="medium"/>
      <top style="thin"/>
      <bottom style="thin"/>
    </border>
    <border>
      <left style="medium"/>
      <right>
        <color indexed="63"/>
      </right>
      <top style="thin"/>
      <bottom style="thin"/>
    </border>
    <border>
      <left>
        <color indexed="63"/>
      </left>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style="double"/>
    </border>
    <border>
      <left style="hair"/>
      <right>
        <color indexed="63"/>
      </right>
      <top style="thin"/>
      <bottom style="mediu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medium"/>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style="medium"/>
      <top style="medium"/>
      <bottom style="thin"/>
    </border>
    <border>
      <left>
        <color indexed="63"/>
      </left>
      <right style="thin"/>
      <top style="medium"/>
      <bottom>
        <color indexed="63"/>
      </bottom>
    </border>
    <border>
      <left>
        <color indexed="63"/>
      </left>
      <right style="medium"/>
      <top style="medium"/>
      <bottom style="thin"/>
    </border>
    <border>
      <left>
        <color indexed="63"/>
      </left>
      <right>
        <color indexed="63"/>
      </right>
      <top style="thin"/>
      <bottom style="dotted"/>
    </border>
    <border>
      <left>
        <color indexed="63"/>
      </left>
      <right style="thin"/>
      <top style="thin"/>
      <bottom style="dotted"/>
    </border>
    <border>
      <left style="thin"/>
      <right style="thin"/>
      <top>
        <color indexed="63"/>
      </top>
      <bottom style="thin"/>
    </border>
    <border>
      <left>
        <color indexed="63"/>
      </left>
      <right style="thin"/>
      <top>
        <color indexed="63"/>
      </top>
      <bottom style="thin"/>
    </border>
    <border>
      <left style="hair"/>
      <right>
        <color indexed="63"/>
      </right>
      <top style="thin"/>
      <bottom style="thin"/>
    </border>
    <border>
      <left>
        <color indexed="63"/>
      </left>
      <right style="thin"/>
      <top style="medium"/>
      <bottom style="medium"/>
    </border>
    <border>
      <left style="medium"/>
      <right style="thin"/>
      <top style="medium"/>
      <bottom style="medium"/>
    </border>
    <border>
      <left style="thin"/>
      <right style="thin"/>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21" fillId="0" borderId="0" applyNumberFormat="0" applyFill="0" applyBorder="0" applyAlignment="0" applyProtection="0"/>
    <xf numFmtId="0" fontId="9" fillId="20" borderId="1" applyNumberFormat="0" applyAlignment="0" applyProtection="0"/>
    <xf numFmtId="0" fontId="27"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2" borderId="2" applyNumberFormat="0" applyFont="0" applyAlignment="0" applyProtection="0"/>
    <xf numFmtId="0" fontId="31" fillId="0" borderId="3" applyNumberFormat="0" applyFill="0" applyAlignment="0" applyProtection="0"/>
    <xf numFmtId="0" fontId="26" fillId="3" borderId="0" applyNumberFormat="0" applyBorder="0" applyAlignment="0" applyProtection="0"/>
    <xf numFmtId="0" fontId="30" fillId="23"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34" fillId="0" borderId="8" applyNumberFormat="0" applyFill="0" applyAlignment="0" applyProtection="0"/>
    <xf numFmtId="0" fontId="29"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12" fillId="0" borderId="0" applyNumberFormat="0" applyFill="0" applyBorder="0" applyAlignment="0" applyProtection="0"/>
    <xf numFmtId="0" fontId="25" fillId="4" borderId="0" applyNumberFormat="0" applyBorder="0" applyAlignment="0" applyProtection="0"/>
  </cellStyleXfs>
  <cellXfs count="451">
    <xf numFmtId="0" fontId="0" fillId="0" borderId="0" xfId="0" applyAlignment="1">
      <alignment vertical="center"/>
    </xf>
    <xf numFmtId="0" fontId="1" fillId="24" borderId="10" xfId="0" applyFont="1" applyFill="1" applyBorder="1" applyAlignment="1" applyProtection="1">
      <alignment horizontal="center" vertical="center" wrapText="1"/>
      <protection/>
    </xf>
    <xf numFmtId="0" fontId="1" fillId="25" borderId="0" xfId="0" applyFont="1" applyFill="1" applyAlignment="1" applyProtection="1">
      <alignment vertical="center"/>
      <protection/>
    </xf>
    <xf numFmtId="0" fontId="1" fillId="25" borderId="0" xfId="0" applyFont="1" applyFill="1" applyAlignment="1" applyProtection="1">
      <alignment horizontal="right" vertical="center"/>
      <protection/>
    </xf>
    <xf numFmtId="182" fontId="10" fillId="21" borderId="11" xfId="0" applyNumberFormat="1" applyFont="1" applyFill="1" applyBorder="1" applyAlignment="1" applyProtection="1">
      <alignment horizontal="right" vertical="center" wrapText="1"/>
      <protection locked="0"/>
    </xf>
    <xf numFmtId="182" fontId="10" fillId="21" borderId="12" xfId="0" applyNumberFormat="1" applyFont="1" applyFill="1" applyBorder="1" applyAlignment="1" applyProtection="1">
      <alignment horizontal="right" vertical="center" wrapText="1"/>
      <protection locked="0"/>
    </xf>
    <xf numFmtId="182" fontId="10" fillId="21" borderId="13" xfId="0" applyNumberFormat="1" applyFont="1" applyFill="1" applyBorder="1" applyAlignment="1" applyProtection="1">
      <alignment horizontal="right" vertical="center" wrapText="1"/>
      <protection locked="0"/>
    </xf>
    <xf numFmtId="0" fontId="10" fillId="21" borderId="14" xfId="0" applyFont="1" applyFill="1" applyBorder="1" applyAlignment="1" applyProtection="1">
      <alignment horizontal="center" vertical="center" wrapText="1"/>
      <protection locked="0"/>
    </xf>
    <xf numFmtId="182" fontId="10" fillId="21" borderId="15" xfId="0" applyNumberFormat="1" applyFont="1" applyFill="1" applyBorder="1" applyAlignment="1" applyProtection="1">
      <alignment horizontal="right" vertical="center" wrapText="1"/>
      <protection locked="0"/>
    </xf>
    <xf numFmtId="0" fontId="10" fillId="21" borderId="16" xfId="0" applyFont="1" applyFill="1" applyBorder="1" applyAlignment="1" applyProtection="1">
      <alignment horizontal="center" vertical="center" wrapText="1"/>
      <protection locked="0"/>
    </xf>
    <xf numFmtId="0" fontId="3" fillId="25" borderId="0" xfId="0" applyFont="1" applyFill="1" applyAlignment="1" applyProtection="1">
      <alignment vertical="center"/>
      <protection/>
    </xf>
    <xf numFmtId="0" fontId="1" fillId="25" borderId="17" xfId="0" applyFont="1" applyFill="1" applyBorder="1" applyAlignment="1" applyProtection="1">
      <alignment horizontal="center" vertical="center" wrapText="1"/>
      <protection/>
    </xf>
    <xf numFmtId="0" fontId="10" fillId="25" borderId="18" xfId="0" applyFont="1" applyFill="1" applyBorder="1" applyAlignment="1" applyProtection="1">
      <alignment horizontal="center" vertical="center" wrapText="1"/>
      <protection/>
    </xf>
    <xf numFmtId="0" fontId="1" fillId="24" borderId="19" xfId="0" applyFont="1" applyFill="1" applyBorder="1" applyAlignment="1" applyProtection="1">
      <alignment horizontal="center" vertical="center" wrapText="1"/>
      <protection/>
    </xf>
    <xf numFmtId="0" fontId="0" fillId="25" borderId="0" xfId="0" applyFont="1" applyFill="1" applyAlignment="1" applyProtection="1">
      <alignment vertical="center"/>
      <protection/>
    </xf>
    <xf numFmtId="0" fontId="0" fillId="0" borderId="0" xfId="0" applyFont="1" applyAlignment="1" applyProtection="1">
      <alignment vertical="center"/>
      <protection/>
    </xf>
    <xf numFmtId="0" fontId="10" fillId="25" borderId="0" xfId="0" applyFont="1" applyFill="1" applyAlignment="1" applyProtection="1">
      <alignment vertical="center"/>
      <protection/>
    </xf>
    <xf numFmtId="0" fontId="15" fillId="25" borderId="0" xfId="0" applyFont="1" applyFill="1" applyAlignment="1" applyProtection="1">
      <alignment vertical="center"/>
      <protection/>
    </xf>
    <xf numFmtId="0" fontId="15" fillId="0" borderId="0" xfId="0" applyFont="1" applyAlignment="1" applyProtection="1">
      <alignment vertical="center"/>
      <protection/>
    </xf>
    <xf numFmtId="0" fontId="1" fillId="24" borderId="19" xfId="0" applyFont="1" applyFill="1" applyBorder="1" applyAlignment="1" applyProtection="1">
      <alignment horizontal="center" vertical="center" shrinkToFit="1"/>
      <protection/>
    </xf>
    <xf numFmtId="0" fontId="1" fillId="24" borderId="20" xfId="0" applyFont="1" applyFill="1" applyBorder="1" applyAlignment="1" applyProtection="1">
      <alignment horizontal="center" vertical="center" shrinkToFit="1"/>
      <protection/>
    </xf>
    <xf numFmtId="0" fontId="10" fillId="0" borderId="0" xfId="0" applyFont="1" applyAlignment="1" applyProtection="1">
      <alignment vertical="center"/>
      <protection/>
    </xf>
    <xf numFmtId="0" fontId="10" fillId="25" borderId="21" xfId="0" applyFont="1" applyFill="1" applyBorder="1" applyAlignment="1" applyProtection="1">
      <alignment horizontal="center" vertical="center" wrapText="1"/>
      <protection/>
    </xf>
    <xf numFmtId="0" fontId="4" fillId="25" borderId="0" xfId="0" applyFont="1" applyFill="1" applyAlignment="1" applyProtection="1">
      <alignment vertical="center"/>
      <protection/>
    </xf>
    <xf numFmtId="0" fontId="0" fillId="0" borderId="0" xfId="0" applyAlignment="1" applyProtection="1">
      <alignment vertical="center"/>
      <protection/>
    </xf>
    <xf numFmtId="0" fontId="15" fillId="0" borderId="0" xfId="0" applyFont="1" applyAlignment="1" applyProtection="1">
      <alignment horizontal="center" vertical="center"/>
      <protection/>
    </xf>
    <xf numFmtId="0" fontId="15" fillId="0" borderId="22" xfId="0" applyFont="1" applyBorder="1" applyAlignment="1" applyProtection="1">
      <alignment vertical="center"/>
      <protection/>
    </xf>
    <xf numFmtId="0" fontId="15" fillId="24" borderId="23" xfId="0" applyFont="1" applyFill="1" applyBorder="1" applyAlignment="1" applyProtection="1">
      <alignment horizontal="center" vertical="center" wrapText="1"/>
      <protection/>
    </xf>
    <xf numFmtId="0" fontId="4" fillId="24" borderId="23" xfId="0" applyFont="1" applyFill="1" applyBorder="1" applyAlignment="1" applyProtection="1">
      <alignment horizontal="center" vertical="center" wrapText="1"/>
      <protection/>
    </xf>
    <xf numFmtId="0" fontId="4" fillId="24" borderId="24"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10" fillId="25" borderId="10" xfId="0" applyFont="1" applyFill="1" applyBorder="1" applyAlignment="1" applyProtection="1">
      <alignment vertical="center" wrapText="1"/>
      <protection/>
    </xf>
    <xf numFmtId="0" fontId="10" fillId="0" borderId="25"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vertical="center" wrapText="1"/>
      <protection/>
    </xf>
    <xf numFmtId="0" fontId="1" fillId="25" borderId="10" xfId="0" applyFont="1" applyFill="1" applyBorder="1" applyAlignment="1" applyProtection="1">
      <alignment vertical="center" wrapText="1"/>
      <protection/>
    </xf>
    <xf numFmtId="0" fontId="10" fillId="25" borderId="26" xfId="0" applyFont="1" applyFill="1" applyBorder="1" applyAlignment="1" applyProtection="1">
      <alignment vertical="center" wrapText="1"/>
      <protection/>
    </xf>
    <xf numFmtId="0" fontId="1" fillId="0" borderId="14" xfId="0" applyFont="1" applyFill="1" applyBorder="1" applyAlignment="1" applyProtection="1">
      <alignment horizontal="center" vertical="center" wrapText="1"/>
      <protection/>
    </xf>
    <xf numFmtId="0" fontId="3" fillId="25" borderId="23" xfId="0" applyFont="1" applyFill="1" applyBorder="1" applyAlignment="1" applyProtection="1">
      <alignment horizontal="center" vertical="center" wrapText="1"/>
      <protection/>
    </xf>
    <xf numFmtId="0" fontId="3" fillId="0" borderId="27" xfId="0" applyFont="1" applyBorder="1" applyAlignment="1" applyProtection="1">
      <alignment horizontal="center" vertical="center" wrapText="1"/>
      <protection/>
    </xf>
    <xf numFmtId="0" fontId="15" fillId="26" borderId="28" xfId="0" applyFont="1" applyFill="1" applyBorder="1" applyAlignment="1" applyProtection="1">
      <alignment vertical="center" wrapText="1"/>
      <protection/>
    </xf>
    <xf numFmtId="0" fontId="15" fillId="26" borderId="22" xfId="0" applyFont="1" applyFill="1" applyBorder="1" applyAlignment="1" applyProtection="1">
      <alignment vertical="center" wrapText="1"/>
      <protection/>
    </xf>
    <xf numFmtId="184" fontId="3" fillId="0" borderId="0" xfId="0" applyNumberFormat="1" applyFont="1" applyBorder="1" applyAlignment="1" applyProtection="1">
      <alignment vertical="center"/>
      <protection/>
    </xf>
    <xf numFmtId="0" fontId="15" fillId="25" borderId="0" xfId="0" applyFont="1" applyFill="1" applyAlignment="1" applyProtection="1">
      <alignment horizontal="center" vertical="center"/>
      <protection/>
    </xf>
    <xf numFmtId="0" fontId="1" fillId="0" borderId="16" xfId="0" applyFont="1" applyFill="1" applyBorder="1" applyAlignment="1" applyProtection="1">
      <alignment horizontal="center" vertical="center" wrapText="1"/>
      <protection/>
    </xf>
    <xf numFmtId="0" fontId="15" fillId="3" borderId="0" xfId="0" applyFont="1" applyFill="1" applyAlignment="1" applyProtection="1">
      <alignment vertical="center"/>
      <protection/>
    </xf>
    <xf numFmtId="0" fontId="10" fillId="25" borderId="29" xfId="0" applyFont="1" applyFill="1" applyBorder="1" applyAlignment="1" applyProtection="1">
      <alignment vertical="center" wrapText="1"/>
      <protection/>
    </xf>
    <xf numFmtId="0" fontId="10" fillId="25" borderId="30" xfId="0" applyFont="1" applyFill="1" applyBorder="1" applyAlignment="1" applyProtection="1">
      <alignment vertical="center" wrapText="1"/>
      <protection/>
    </xf>
    <xf numFmtId="0" fontId="3" fillId="25" borderId="10" xfId="0" applyFont="1" applyFill="1" applyBorder="1" applyAlignment="1" applyProtection="1">
      <alignment horizontal="center" vertical="center" wrapText="1"/>
      <protection/>
    </xf>
    <xf numFmtId="0" fontId="3" fillId="25" borderId="26" xfId="0" applyFont="1" applyFill="1" applyBorder="1" applyAlignment="1" applyProtection="1">
      <alignment horizontal="center" vertical="center" wrapText="1"/>
      <protection/>
    </xf>
    <xf numFmtId="0" fontId="10" fillId="25" borderId="0" xfId="0" applyFont="1" applyFill="1" applyBorder="1" applyAlignment="1" applyProtection="1">
      <alignment horizontal="left" vertical="center" wrapText="1"/>
      <protection/>
    </xf>
    <xf numFmtId="0" fontId="15" fillId="25" borderId="0" xfId="0" applyFont="1" applyFill="1" applyBorder="1" applyAlignment="1" applyProtection="1">
      <alignment vertical="center" wrapText="1"/>
      <protection/>
    </xf>
    <xf numFmtId="0" fontId="10" fillId="25" borderId="0" xfId="0" applyFont="1" applyFill="1" applyBorder="1" applyAlignment="1" applyProtection="1">
      <alignment horizontal="center" vertical="center" wrapText="1"/>
      <protection/>
    </xf>
    <xf numFmtId="0" fontId="15" fillId="25" borderId="0" xfId="0" applyFont="1" applyFill="1" applyBorder="1" applyAlignment="1" applyProtection="1">
      <alignment horizontal="center" vertical="center" wrapText="1"/>
      <protection/>
    </xf>
    <xf numFmtId="0" fontId="3" fillId="25" borderId="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wrapText="1"/>
      <protection/>
    </xf>
    <xf numFmtId="184" fontId="3" fillId="0" borderId="0" xfId="0" applyNumberFormat="1" applyFont="1" applyFill="1" applyBorder="1" applyAlignment="1" applyProtection="1">
      <alignment vertical="center"/>
      <protection/>
    </xf>
    <xf numFmtId="0" fontId="20" fillId="25" borderId="31" xfId="0" applyFont="1" applyFill="1" applyBorder="1" applyAlignment="1" applyProtection="1">
      <alignment horizontal="center" vertical="center" wrapText="1"/>
      <protection/>
    </xf>
    <xf numFmtId="0" fontId="20" fillId="25" borderId="0" xfId="0" applyFont="1" applyFill="1" applyBorder="1" applyAlignment="1" applyProtection="1">
      <alignment horizontal="center" vertical="center" wrapText="1"/>
      <protection/>
    </xf>
    <xf numFmtId="0" fontId="19" fillId="25" borderId="0" xfId="0" applyFont="1" applyFill="1" applyBorder="1" applyAlignment="1" applyProtection="1">
      <alignment horizontal="center" vertical="center" wrapText="1"/>
      <protection/>
    </xf>
    <xf numFmtId="0" fontId="4" fillId="24" borderId="24" xfId="0" applyFont="1" applyFill="1" applyBorder="1" applyAlignment="1" applyProtection="1">
      <alignment horizontal="center" vertical="center" shrinkToFit="1"/>
      <protection/>
    </xf>
    <xf numFmtId="0" fontId="1" fillId="0" borderId="25" xfId="0" applyFont="1" applyFill="1" applyBorder="1" applyAlignment="1" applyProtection="1">
      <alignment horizontal="center" vertical="center" wrapText="1"/>
      <protection/>
    </xf>
    <xf numFmtId="0" fontId="1" fillId="25" borderId="26" xfId="0" applyFont="1" applyFill="1" applyBorder="1" applyAlignment="1" applyProtection="1">
      <alignment vertical="center" wrapText="1"/>
      <protection/>
    </xf>
    <xf numFmtId="0" fontId="1" fillId="0" borderId="32"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1" fillId="0" borderId="33" xfId="0" applyFont="1" applyFill="1" applyBorder="1" applyAlignment="1" applyProtection="1">
      <alignment horizontal="center" vertical="center" wrapText="1"/>
      <protection/>
    </xf>
    <xf numFmtId="0" fontId="10" fillId="25" borderId="34" xfId="0" applyFont="1" applyFill="1" applyBorder="1" applyAlignment="1" applyProtection="1">
      <alignment vertical="center" wrapText="1"/>
      <protection/>
    </xf>
    <xf numFmtId="0" fontId="10" fillId="25" borderId="35" xfId="0" applyFont="1" applyFill="1" applyBorder="1" applyAlignment="1" applyProtection="1">
      <alignment vertical="center" wrapText="1"/>
      <protection/>
    </xf>
    <xf numFmtId="0" fontId="10" fillId="3" borderId="29" xfId="0" applyFont="1" applyFill="1" applyBorder="1" applyAlignment="1" applyProtection="1">
      <alignment vertical="center" wrapText="1"/>
      <protection/>
    </xf>
    <xf numFmtId="0" fontId="10" fillId="3" borderId="34" xfId="0" applyFont="1" applyFill="1" applyBorder="1" applyAlignment="1" applyProtection="1">
      <alignment vertical="center" wrapText="1"/>
      <protection/>
    </xf>
    <xf numFmtId="0" fontId="10" fillId="25" borderId="29" xfId="0" applyFont="1" applyFill="1" applyBorder="1" applyAlignment="1" applyProtection="1">
      <alignment horizontal="left" vertical="center" wrapText="1"/>
      <protection/>
    </xf>
    <xf numFmtId="0" fontId="10" fillId="3" borderId="36" xfId="0" applyFont="1" applyFill="1" applyBorder="1" applyAlignment="1" applyProtection="1">
      <alignment vertical="center" wrapText="1"/>
      <protection/>
    </xf>
    <xf numFmtId="184" fontId="15" fillId="3" borderId="0" xfId="0" applyNumberFormat="1" applyFont="1" applyFill="1" applyBorder="1" applyAlignment="1" applyProtection="1">
      <alignment vertical="center" wrapText="1"/>
      <protection/>
    </xf>
    <xf numFmtId="0" fontId="1" fillId="25" borderId="14" xfId="0" applyFont="1" applyFill="1" applyBorder="1" applyAlignment="1" applyProtection="1">
      <alignment horizontal="center" vertical="center" wrapText="1"/>
      <protection/>
    </xf>
    <xf numFmtId="0" fontId="10" fillId="0" borderId="26" xfId="0" applyFont="1" applyFill="1" applyBorder="1" applyAlignment="1" applyProtection="1">
      <alignment vertical="center" wrapText="1"/>
      <protection/>
    </xf>
    <xf numFmtId="0" fontId="1" fillId="0" borderId="22" xfId="0" applyFont="1" applyFill="1" applyBorder="1" applyAlignment="1" applyProtection="1">
      <alignment horizontal="center" vertical="center" wrapText="1"/>
      <protection/>
    </xf>
    <xf numFmtId="0" fontId="1" fillId="0" borderId="28" xfId="0" applyFont="1" applyFill="1" applyBorder="1" applyAlignment="1" applyProtection="1">
      <alignment vertical="center" wrapText="1"/>
      <protection/>
    </xf>
    <xf numFmtId="0" fontId="1" fillId="0" borderId="10" xfId="0" applyFont="1" applyFill="1" applyBorder="1" applyAlignment="1" applyProtection="1">
      <alignment vertical="center" wrapText="1"/>
      <protection/>
    </xf>
    <xf numFmtId="0" fontId="0" fillId="3" borderId="0" xfId="0" applyFill="1" applyAlignment="1" applyProtection="1">
      <alignment vertical="center"/>
      <protection/>
    </xf>
    <xf numFmtId="0" fontId="1" fillId="25" borderId="0" xfId="0" applyFont="1" applyFill="1" applyBorder="1" applyAlignment="1" applyProtection="1">
      <alignment horizontal="left" vertical="center" wrapText="1"/>
      <protection/>
    </xf>
    <xf numFmtId="0" fontId="1" fillId="0" borderId="15" xfId="0" applyFont="1" applyFill="1" applyBorder="1" applyAlignment="1" applyProtection="1">
      <alignment horizontal="center" vertical="center" wrapText="1"/>
      <protection/>
    </xf>
    <xf numFmtId="0" fontId="1" fillId="0" borderId="23" xfId="0" applyFont="1" applyFill="1" applyBorder="1" applyAlignment="1" applyProtection="1">
      <alignment vertical="center" wrapText="1"/>
      <protection/>
    </xf>
    <xf numFmtId="184" fontId="15" fillId="0" borderId="0" xfId="0" applyNumberFormat="1" applyFont="1" applyBorder="1" applyAlignment="1" applyProtection="1">
      <alignment vertical="center"/>
      <protection/>
    </xf>
    <xf numFmtId="184" fontId="3" fillId="24" borderId="0" xfId="0" applyNumberFormat="1" applyFont="1" applyFill="1" applyBorder="1" applyAlignment="1" applyProtection="1">
      <alignment horizontal="center" vertical="center" wrapText="1"/>
      <protection/>
    </xf>
    <xf numFmtId="184" fontId="15" fillId="0" borderId="0" xfId="0" applyNumberFormat="1" applyFont="1" applyBorder="1" applyAlignment="1" applyProtection="1">
      <alignment vertical="center"/>
      <protection/>
    </xf>
    <xf numFmtId="184" fontId="15" fillId="3" borderId="0" xfId="0" applyNumberFormat="1" applyFont="1" applyFill="1" applyBorder="1" applyAlignment="1" applyProtection="1">
      <alignment vertical="center"/>
      <protection/>
    </xf>
    <xf numFmtId="184" fontId="15" fillId="0" borderId="0" xfId="0" applyNumberFormat="1" applyFont="1" applyBorder="1" applyAlignment="1" applyProtection="1">
      <alignment vertical="center" wrapText="1"/>
      <protection/>
    </xf>
    <xf numFmtId="0" fontId="10" fillId="3" borderId="0" xfId="0" applyFont="1" applyFill="1" applyBorder="1" applyAlignment="1" applyProtection="1">
      <alignment horizontal="center" vertical="center" wrapText="1"/>
      <protection/>
    </xf>
    <xf numFmtId="0" fontId="15" fillId="0" borderId="0" xfId="0" applyFont="1" applyBorder="1" applyAlignment="1" applyProtection="1">
      <alignment vertical="center"/>
      <protection/>
    </xf>
    <xf numFmtId="0" fontId="15" fillId="26" borderId="37" xfId="0" applyFont="1" applyFill="1" applyBorder="1" applyAlignment="1" applyProtection="1">
      <alignment vertical="center" wrapText="1"/>
      <protection/>
    </xf>
    <xf numFmtId="0" fontId="10" fillId="0" borderId="14" xfId="0" applyFont="1" applyFill="1" applyBorder="1" applyAlignment="1" applyProtection="1">
      <alignment horizontal="center" vertical="center" wrapText="1"/>
      <protection/>
    </xf>
    <xf numFmtId="0" fontId="19" fillId="25" borderId="38" xfId="0" applyFont="1" applyFill="1" applyBorder="1" applyAlignment="1" applyProtection="1">
      <alignment horizontal="center" vertical="center" wrapText="1"/>
      <protection/>
    </xf>
    <xf numFmtId="0" fontId="10" fillId="0" borderId="39" xfId="0" applyFont="1" applyFill="1" applyBorder="1" applyAlignment="1" applyProtection="1">
      <alignment horizontal="center" vertical="center" wrapText="1"/>
      <protection/>
    </xf>
    <xf numFmtId="0" fontId="15" fillId="0" borderId="15" xfId="0" applyFont="1" applyBorder="1" applyAlignment="1" applyProtection="1">
      <alignment horizontal="left" vertical="center" wrapText="1"/>
      <protection/>
    </xf>
    <xf numFmtId="0" fontId="1" fillId="0" borderId="40" xfId="0" applyFont="1" applyFill="1" applyBorder="1" applyAlignment="1" applyProtection="1">
      <alignment horizontal="center" vertical="center" wrapText="1"/>
      <protection/>
    </xf>
    <xf numFmtId="0" fontId="1" fillId="0" borderId="41" xfId="0" applyFont="1" applyFill="1" applyBorder="1" applyAlignment="1" applyProtection="1">
      <alignment horizontal="center" vertical="center" wrapText="1"/>
      <protection/>
    </xf>
    <xf numFmtId="0" fontId="1" fillId="0" borderId="42" xfId="0" applyFont="1" applyFill="1" applyBorder="1" applyAlignment="1" applyProtection="1">
      <alignment horizontal="left" vertical="center" wrapText="1"/>
      <protection/>
    </xf>
    <xf numFmtId="0" fontId="1" fillId="0" borderId="43" xfId="0" applyFont="1" applyFill="1" applyBorder="1" applyAlignment="1" applyProtection="1">
      <alignment horizontal="left" vertical="center" wrapText="1"/>
      <protection/>
    </xf>
    <xf numFmtId="0" fontId="1" fillId="0" borderId="44" xfId="0" applyFont="1" applyFill="1" applyBorder="1" applyAlignment="1" applyProtection="1">
      <alignment horizontal="left" vertical="center" wrapText="1"/>
      <protection/>
    </xf>
    <xf numFmtId="0" fontId="1" fillId="0" borderId="39" xfId="0" applyFont="1" applyFill="1" applyBorder="1" applyAlignment="1" applyProtection="1">
      <alignment horizontal="center" vertical="center" wrapText="1"/>
      <protection/>
    </xf>
    <xf numFmtId="0" fontId="1" fillId="0" borderId="45" xfId="0" applyFont="1" applyFill="1" applyBorder="1" applyAlignment="1" applyProtection="1">
      <alignment horizontal="center" vertical="center" wrapText="1"/>
      <protection/>
    </xf>
    <xf numFmtId="0" fontId="1" fillId="25" borderId="45" xfId="0" applyFont="1" applyFill="1" applyBorder="1" applyAlignment="1" applyProtection="1">
      <alignment horizontal="center" vertical="center" wrapText="1"/>
      <protection/>
    </xf>
    <xf numFmtId="0" fontId="10" fillId="25" borderId="15" xfId="0" applyFont="1" applyFill="1" applyBorder="1" applyAlignment="1" applyProtection="1">
      <alignment vertical="center" wrapText="1"/>
      <protection/>
    </xf>
    <xf numFmtId="0" fontId="10" fillId="0" borderId="33" xfId="0" applyFont="1" applyFill="1" applyBorder="1" applyAlignment="1" applyProtection="1">
      <alignment horizontal="center" vertical="center" wrapText="1"/>
      <protection/>
    </xf>
    <xf numFmtId="0" fontId="1" fillId="0" borderId="46" xfId="0" applyFont="1" applyFill="1" applyBorder="1" applyAlignment="1" applyProtection="1">
      <alignment horizontal="left" vertical="center" wrapText="1"/>
      <protection/>
    </xf>
    <xf numFmtId="0" fontId="10" fillId="21" borderId="14" xfId="0" applyFont="1" applyFill="1" applyBorder="1" applyAlignment="1" applyProtection="1">
      <alignment horizontal="center" vertical="center" wrapText="1"/>
      <protection/>
    </xf>
    <xf numFmtId="0" fontId="10" fillId="21" borderId="28" xfId="0" applyFont="1" applyFill="1" applyBorder="1" applyAlignment="1" applyProtection="1">
      <alignment horizontal="center" vertical="center" wrapText="1"/>
      <protection/>
    </xf>
    <xf numFmtId="0" fontId="10" fillId="21" borderId="16" xfId="0" applyFont="1" applyFill="1" applyBorder="1" applyAlignment="1" applyProtection="1">
      <alignment horizontal="center" vertical="center" wrapText="1"/>
      <protection/>
    </xf>
    <xf numFmtId="11" fontId="10" fillId="21" borderId="14" xfId="0" applyNumberFormat="1" applyFont="1" applyFill="1" applyBorder="1" applyAlignment="1" applyProtection="1">
      <alignment horizontal="center" vertical="center" wrapText="1"/>
      <protection/>
    </xf>
    <xf numFmtId="0" fontId="10" fillId="21" borderId="25" xfId="0" applyFont="1" applyFill="1" applyBorder="1" applyAlignment="1" applyProtection="1">
      <alignment horizontal="center" vertical="center" wrapText="1"/>
      <protection/>
    </xf>
    <xf numFmtId="212" fontId="16" fillId="0" borderId="47" xfId="0" applyNumberFormat="1" applyFont="1" applyBorder="1" applyAlignment="1" applyProtection="1">
      <alignment horizontal="right" vertical="center" wrapText="1" indent="2"/>
      <protection/>
    </xf>
    <xf numFmtId="213" fontId="16" fillId="0" borderId="47" xfId="0" applyNumberFormat="1" applyFont="1" applyBorder="1" applyAlignment="1" applyProtection="1">
      <alignment horizontal="right" vertical="center" wrapText="1" indent="2"/>
      <protection/>
    </xf>
    <xf numFmtId="0" fontId="1" fillId="0" borderId="41" xfId="0" applyFont="1" applyFill="1" applyBorder="1" applyAlignment="1" applyProtection="1">
      <alignment horizontal="left" vertical="center" wrapText="1"/>
      <protection/>
    </xf>
    <xf numFmtId="0" fontId="0" fillId="25" borderId="23" xfId="0" applyFill="1" applyBorder="1" applyAlignment="1">
      <alignment horizontal="left" vertical="center" wrapText="1"/>
    </xf>
    <xf numFmtId="0" fontId="1" fillId="0" borderId="48" xfId="0" applyFont="1" applyFill="1" applyBorder="1" applyAlignment="1" applyProtection="1">
      <alignment horizontal="center" vertical="center" wrapText="1"/>
      <protection/>
    </xf>
    <xf numFmtId="0" fontId="1" fillId="0" borderId="49" xfId="0" applyFont="1" applyFill="1" applyBorder="1" applyAlignment="1" applyProtection="1">
      <alignment horizontal="center" vertical="center" wrapText="1"/>
      <protection/>
    </xf>
    <xf numFmtId="0" fontId="10" fillId="0" borderId="50" xfId="0" applyFont="1" applyFill="1" applyBorder="1" applyAlignment="1" applyProtection="1">
      <alignment horizontal="left" vertical="center" wrapText="1"/>
      <protection/>
    </xf>
    <xf numFmtId="0" fontId="1" fillId="21" borderId="51" xfId="0" applyFont="1" applyFill="1" applyBorder="1" applyAlignment="1" applyProtection="1">
      <alignment horizontal="left" vertical="center" wrapText="1"/>
      <protection locked="0"/>
    </xf>
    <xf numFmtId="0" fontId="1" fillId="21" borderId="15" xfId="0" applyFont="1" applyFill="1" applyBorder="1" applyAlignment="1" applyProtection="1">
      <alignment horizontal="left" vertical="center" wrapText="1"/>
      <protection locked="0"/>
    </xf>
    <xf numFmtId="0" fontId="1" fillId="21" borderId="22" xfId="0" applyFont="1" applyFill="1" applyBorder="1" applyAlignment="1" applyProtection="1">
      <alignment horizontal="left" vertical="center" wrapText="1"/>
      <protection locked="0"/>
    </xf>
    <xf numFmtId="0" fontId="10" fillId="0" borderId="0" xfId="0" applyFont="1" applyBorder="1" applyAlignment="1" applyProtection="1">
      <alignment horizontal="center" vertical="center" textRotation="255" shrinkToFit="1"/>
      <protection/>
    </xf>
    <xf numFmtId="0" fontId="10" fillId="25" borderId="0" xfId="0" applyFont="1" applyFill="1" applyBorder="1" applyAlignment="1" applyProtection="1">
      <alignment horizontal="justify" vertical="center"/>
      <protection/>
    </xf>
    <xf numFmtId="49" fontId="10" fillId="25" borderId="0" xfId="0" applyNumberFormat="1" applyFont="1" applyFill="1" applyBorder="1" applyAlignment="1" applyProtection="1">
      <alignment horizontal="center" vertical="center" wrapText="1"/>
      <protection/>
    </xf>
    <xf numFmtId="0" fontId="10" fillId="0" borderId="0" xfId="0" applyFont="1" applyBorder="1" applyAlignment="1" applyProtection="1">
      <alignment horizontal="left" vertical="center" wrapText="1"/>
      <protection/>
    </xf>
    <xf numFmtId="216" fontId="16" fillId="0" borderId="0" xfId="0" applyNumberFormat="1" applyFont="1" applyBorder="1" applyAlignment="1" applyProtection="1">
      <alignment horizontal="right" vertical="center" wrapText="1" indent="2"/>
      <protection/>
    </xf>
    <xf numFmtId="0" fontId="10" fillId="25" borderId="52" xfId="0" applyFont="1" applyFill="1" applyBorder="1" applyAlignment="1" applyProtection="1">
      <alignment horizontal="center" vertical="center" wrapText="1"/>
      <protection/>
    </xf>
    <xf numFmtId="214" fontId="16" fillId="0" borderId="53" xfId="0" applyNumberFormat="1" applyFont="1" applyBorder="1" applyAlignment="1" applyProtection="1">
      <alignment horizontal="right" vertical="center" wrapText="1" indent="2"/>
      <protection/>
    </xf>
    <xf numFmtId="49" fontId="10" fillId="25" borderId="54" xfId="0" applyNumberFormat="1" applyFont="1" applyFill="1" applyBorder="1" applyAlignment="1" applyProtection="1">
      <alignment horizontal="center" vertical="center" wrapText="1"/>
      <protection/>
    </xf>
    <xf numFmtId="49" fontId="10" fillId="25" borderId="55" xfId="0" applyNumberFormat="1" applyFont="1" applyFill="1" applyBorder="1" applyAlignment="1" applyProtection="1">
      <alignment horizontal="center" vertical="center" wrapText="1"/>
      <protection/>
    </xf>
    <xf numFmtId="49" fontId="10" fillId="25" borderId="56" xfId="0" applyNumberFormat="1" applyFont="1" applyFill="1" applyBorder="1" applyAlignment="1" applyProtection="1">
      <alignment horizontal="center" vertical="center" wrapText="1"/>
      <protection/>
    </xf>
    <xf numFmtId="208" fontId="37" fillId="21" borderId="11" xfId="0" applyNumberFormat="1" applyFont="1" applyFill="1" applyBorder="1" applyAlignment="1" applyProtection="1">
      <alignment horizontal="right" vertical="center" wrapText="1"/>
      <protection/>
    </xf>
    <xf numFmtId="208" fontId="37" fillId="21" borderId="57" xfId="0" applyNumberFormat="1" applyFont="1" applyFill="1" applyBorder="1" applyAlignment="1" applyProtection="1">
      <alignment horizontal="right" vertical="center" wrapText="1"/>
      <protection/>
    </xf>
    <xf numFmtId="182" fontId="37" fillId="21" borderId="58" xfId="0" applyNumberFormat="1" applyFont="1" applyFill="1" applyBorder="1" applyAlignment="1" applyProtection="1">
      <alignment horizontal="right" vertical="center" wrapText="1"/>
      <protection/>
    </xf>
    <xf numFmtId="182" fontId="37" fillId="21" borderId="59" xfId="0" applyNumberFormat="1" applyFont="1" applyFill="1" applyBorder="1" applyAlignment="1" applyProtection="1">
      <alignment horizontal="right" vertical="center" wrapText="1"/>
      <protection/>
    </xf>
    <xf numFmtId="182" fontId="37" fillId="21" borderId="11" xfId="0" applyNumberFormat="1" applyFont="1" applyFill="1" applyBorder="1" applyAlignment="1" applyProtection="1">
      <alignment horizontal="right" vertical="center" wrapText="1"/>
      <protection/>
    </xf>
    <xf numFmtId="0" fontId="36" fillId="21" borderId="60" xfId="0" applyFont="1" applyFill="1" applyBorder="1" applyAlignment="1" applyProtection="1">
      <alignment horizontal="center" vertical="center" wrapText="1"/>
      <protection/>
    </xf>
    <xf numFmtId="0" fontId="36" fillId="21" borderId="51" xfId="0" applyFont="1" applyFill="1" applyBorder="1" applyAlignment="1" applyProtection="1">
      <alignment horizontal="left" vertical="center" wrapText="1"/>
      <protection/>
    </xf>
    <xf numFmtId="208" fontId="37" fillId="21" borderId="11" xfId="0" applyNumberFormat="1" applyFont="1" applyFill="1" applyBorder="1" applyAlignment="1" applyProtection="1">
      <alignment horizontal="right" vertical="center" wrapText="1"/>
      <protection locked="0"/>
    </xf>
    <xf numFmtId="208" fontId="37" fillId="21" borderId="57" xfId="0" applyNumberFormat="1" applyFont="1" applyFill="1" applyBorder="1" applyAlignment="1" applyProtection="1">
      <alignment horizontal="right" vertical="center" wrapText="1"/>
      <protection locked="0"/>
    </xf>
    <xf numFmtId="182" fontId="37" fillId="21" borderId="51" xfId="0" applyNumberFormat="1" applyFont="1" applyFill="1" applyBorder="1" applyAlignment="1" applyProtection="1">
      <alignment horizontal="right" vertical="center" wrapText="1"/>
      <protection/>
    </xf>
    <xf numFmtId="182" fontId="37" fillId="21" borderId="57" xfId="0" applyNumberFormat="1" applyFont="1" applyFill="1" applyBorder="1" applyAlignment="1" applyProtection="1">
      <alignment horizontal="right" vertical="center" wrapText="1"/>
      <protection/>
    </xf>
    <xf numFmtId="182" fontId="37" fillId="21" borderId="61" xfId="0" applyNumberFormat="1" applyFont="1" applyFill="1" applyBorder="1" applyAlignment="1" applyProtection="1">
      <alignment horizontal="right" vertical="center" wrapText="1"/>
      <protection/>
    </xf>
    <xf numFmtId="182" fontId="37" fillId="21" borderId="62" xfId="0" applyNumberFormat="1" applyFont="1" applyFill="1" applyBorder="1" applyAlignment="1" applyProtection="1">
      <alignment horizontal="right" vertical="center" wrapText="1"/>
      <protection/>
    </xf>
    <xf numFmtId="182" fontId="37" fillId="21" borderId="11" xfId="0" applyNumberFormat="1" applyFont="1" applyFill="1" applyBorder="1" applyAlignment="1" applyProtection="1">
      <alignment horizontal="right" vertical="center" wrapText="1"/>
      <protection locked="0"/>
    </xf>
    <xf numFmtId="182" fontId="37" fillId="21" borderId="57" xfId="0" applyNumberFormat="1" applyFont="1" applyFill="1" applyBorder="1" applyAlignment="1" applyProtection="1">
      <alignment horizontal="right" vertical="center" wrapText="1"/>
      <protection locked="0"/>
    </xf>
    <xf numFmtId="182" fontId="37" fillId="21" borderId="58" xfId="0" applyNumberFormat="1" applyFont="1" applyFill="1" applyBorder="1" applyAlignment="1" applyProtection="1">
      <alignment horizontal="right" vertical="center" wrapText="1"/>
      <protection locked="0"/>
    </xf>
    <xf numFmtId="182" fontId="37" fillId="21" borderId="59" xfId="0" applyNumberFormat="1" applyFont="1" applyFill="1" applyBorder="1" applyAlignment="1" applyProtection="1">
      <alignment horizontal="right" vertical="center" wrapText="1"/>
      <protection locked="0"/>
    </xf>
    <xf numFmtId="182" fontId="37" fillId="21" borderId="62" xfId="0" applyNumberFormat="1" applyFont="1" applyFill="1" applyBorder="1" applyAlignment="1" applyProtection="1">
      <alignment horizontal="right" vertical="center" wrapText="1"/>
      <protection locked="0"/>
    </xf>
    <xf numFmtId="0" fontId="36" fillId="21" borderId="15" xfId="0" applyFont="1" applyFill="1" applyBorder="1" applyAlignment="1" applyProtection="1">
      <alignment horizontal="left" vertical="center" wrapText="1"/>
      <protection/>
    </xf>
    <xf numFmtId="208" fontId="37" fillId="21" borderId="58" xfId="0" applyNumberFormat="1" applyFont="1" applyFill="1" applyBorder="1" applyAlignment="1" applyProtection="1">
      <alignment horizontal="right" vertical="center" wrapText="1"/>
      <protection locked="0"/>
    </xf>
    <xf numFmtId="208" fontId="37" fillId="21" borderId="62" xfId="0" applyNumberFormat="1" applyFont="1" applyFill="1" applyBorder="1" applyAlignment="1" applyProtection="1">
      <alignment horizontal="right" vertical="center" wrapText="1"/>
      <protection locked="0"/>
    </xf>
    <xf numFmtId="0" fontId="36" fillId="21" borderId="12" xfId="0" applyFont="1" applyFill="1" applyBorder="1" applyAlignment="1" applyProtection="1">
      <alignment horizontal="left" vertical="center" wrapText="1"/>
      <protection/>
    </xf>
    <xf numFmtId="0" fontId="36" fillId="21" borderId="41" xfId="0" applyFont="1" applyFill="1" applyBorder="1" applyAlignment="1" applyProtection="1">
      <alignment horizontal="left" vertical="center" wrapText="1"/>
      <protection/>
    </xf>
    <xf numFmtId="0" fontId="36" fillId="21" borderId="50" xfId="0" applyFont="1" applyFill="1" applyBorder="1" applyAlignment="1" applyProtection="1">
      <alignment horizontal="left" vertical="center" wrapText="1"/>
      <protection/>
    </xf>
    <xf numFmtId="0" fontId="36" fillId="21" borderId="40" xfId="0" applyFont="1" applyFill="1" applyBorder="1" applyAlignment="1" applyProtection="1">
      <alignment horizontal="left" vertical="center" wrapText="1"/>
      <protection/>
    </xf>
    <xf numFmtId="182" fontId="37" fillId="21" borderId="11" xfId="0" applyNumberFormat="1" applyFont="1" applyFill="1" applyBorder="1" applyAlignment="1" applyProtection="1">
      <alignment vertical="center" wrapText="1"/>
      <protection/>
    </xf>
    <xf numFmtId="182" fontId="37" fillId="21" borderId="12" xfId="0" applyNumberFormat="1" applyFont="1" applyFill="1" applyBorder="1" applyAlignment="1" applyProtection="1">
      <alignment vertical="center" wrapText="1"/>
      <protection/>
    </xf>
    <xf numFmtId="182" fontId="37" fillId="21" borderId="62" xfId="0" applyNumberFormat="1" applyFont="1" applyFill="1" applyBorder="1" applyAlignment="1" applyProtection="1">
      <alignment vertical="center" wrapText="1"/>
      <protection/>
    </xf>
    <xf numFmtId="182" fontId="37" fillId="21" borderId="59" xfId="0" applyNumberFormat="1" applyFont="1" applyFill="1" applyBorder="1" applyAlignment="1" applyProtection="1">
      <alignment vertical="center" wrapText="1"/>
      <protection/>
    </xf>
    <xf numFmtId="0" fontId="36" fillId="21" borderId="22" xfId="0" applyFont="1" applyFill="1" applyBorder="1" applyAlignment="1" applyProtection="1">
      <alignment horizontal="left" vertical="center" wrapText="1"/>
      <protection/>
    </xf>
    <xf numFmtId="182" fontId="37" fillId="21" borderId="12" xfId="0" applyNumberFormat="1" applyFont="1" applyFill="1" applyBorder="1" applyAlignment="1" applyProtection="1">
      <alignment horizontal="right" vertical="center" wrapText="1"/>
      <protection/>
    </xf>
    <xf numFmtId="0" fontId="36" fillId="21" borderId="62" xfId="0" applyFont="1" applyFill="1" applyBorder="1" applyAlignment="1" applyProtection="1">
      <alignment horizontal="left" vertical="center" wrapText="1"/>
      <protection/>
    </xf>
    <xf numFmtId="182" fontId="37" fillId="21" borderId="13" xfId="0" applyNumberFormat="1" applyFont="1" applyFill="1" applyBorder="1" applyAlignment="1" applyProtection="1">
      <alignment horizontal="right" vertical="center" wrapText="1"/>
      <protection/>
    </xf>
    <xf numFmtId="182" fontId="37" fillId="21" borderId="12" xfId="0" applyNumberFormat="1" applyFont="1" applyFill="1" applyBorder="1" applyAlignment="1" applyProtection="1">
      <alignment horizontal="right" vertical="center" wrapText="1"/>
      <protection locked="0"/>
    </xf>
    <xf numFmtId="0" fontId="36" fillId="21" borderId="50" xfId="0" applyFont="1" applyFill="1" applyBorder="1" applyAlignment="1" applyProtection="1">
      <alignment horizontal="left" vertical="center" wrapText="1"/>
      <protection locked="0"/>
    </xf>
    <xf numFmtId="0" fontId="36" fillId="21" borderId="41" xfId="0" applyFont="1" applyFill="1" applyBorder="1" applyAlignment="1" applyProtection="1">
      <alignment horizontal="left" vertical="center" wrapText="1"/>
      <protection locked="0"/>
    </xf>
    <xf numFmtId="0" fontId="36" fillId="21" borderId="62" xfId="0" applyFont="1" applyFill="1" applyBorder="1" applyAlignment="1" applyProtection="1">
      <alignment horizontal="left" vertical="center" wrapText="1"/>
      <protection locked="0"/>
    </xf>
    <xf numFmtId="0" fontId="1" fillId="0" borderId="63" xfId="0" applyFont="1" applyFill="1" applyBorder="1" applyAlignment="1" applyProtection="1">
      <alignment horizontal="left" vertical="center" wrapText="1"/>
      <protection/>
    </xf>
    <xf numFmtId="0" fontId="10" fillId="3" borderId="64" xfId="0" applyFont="1" applyFill="1" applyBorder="1" applyAlignment="1" applyProtection="1">
      <alignment vertical="center" wrapText="1"/>
      <protection/>
    </xf>
    <xf numFmtId="0" fontId="1" fillId="0" borderId="45" xfId="0" applyFont="1" applyFill="1" applyBorder="1" applyAlignment="1" applyProtection="1">
      <alignment horizontal="left" vertical="center" wrapText="1"/>
      <protection/>
    </xf>
    <xf numFmtId="0" fontId="1" fillId="25" borderId="65" xfId="0" applyFont="1" applyFill="1" applyBorder="1" applyAlignment="1" applyProtection="1">
      <alignment horizontal="left" vertical="center" wrapText="1"/>
      <protection/>
    </xf>
    <xf numFmtId="0" fontId="10" fillId="25" borderId="66" xfId="0" applyFont="1" applyFill="1" applyBorder="1" applyAlignment="1" applyProtection="1">
      <alignment horizontal="left" vertical="center" wrapText="1"/>
      <protection/>
    </xf>
    <xf numFmtId="0" fontId="0" fillId="0" borderId="28" xfId="0" applyBorder="1" applyAlignment="1">
      <alignment vertical="center" wrapText="1"/>
    </xf>
    <xf numFmtId="182" fontId="32" fillId="21" borderId="67" xfId="0" applyNumberFormat="1" applyFont="1" applyFill="1" applyBorder="1" applyAlignment="1" applyProtection="1">
      <alignment horizontal="right" vertical="center" wrapText="1"/>
      <protection/>
    </xf>
    <xf numFmtId="182" fontId="32" fillId="0" borderId="68" xfId="0" applyNumberFormat="1" applyFont="1" applyBorder="1" applyAlignment="1" applyProtection="1">
      <alignment horizontal="right" vertical="center" wrapText="1"/>
      <protection/>
    </xf>
    <xf numFmtId="0" fontId="0" fillId="0" borderId="69" xfId="0" applyBorder="1" applyAlignment="1">
      <alignment horizontal="left" vertical="center" wrapText="1"/>
    </xf>
    <xf numFmtId="0" fontId="1" fillId="21" borderId="22" xfId="0" applyFont="1" applyFill="1" applyBorder="1" applyAlignment="1" applyProtection="1">
      <alignment horizontal="justify" vertical="center" wrapText="1"/>
      <protection/>
    </xf>
    <xf numFmtId="0" fontId="0" fillId="0" borderId="22" xfId="0" applyBorder="1" applyAlignment="1">
      <alignment vertical="center"/>
    </xf>
    <xf numFmtId="0" fontId="0" fillId="0" borderId="70" xfId="0" applyBorder="1" applyAlignment="1">
      <alignment vertical="center"/>
    </xf>
    <xf numFmtId="0" fontId="1" fillId="24" borderId="71" xfId="0" applyFont="1" applyFill="1" applyBorder="1" applyAlignment="1" applyProtection="1">
      <alignment horizontal="center" vertical="center" wrapText="1"/>
      <protection/>
    </xf>
    <xf numFmtId="0" fontId="10" fillId="0" borderId="22" xfId="0" applyFont="1" applyBorder="1" applyAlignment="1" applyProtection="1">
      <alignment horizontal="center" vertical="center" wrapText="1"/>
      <protection/>
    </xf>
    <xf numFmtId="0" fontId="0" fillId="25" borderId="72" xfId="0" applyFont="1" applyFill="1" applyBorder="1" applyAlignment="1" applyProtection="1">
      <alignment horizontal="center" vertical="center" wrapText="1"/>
      <protection/>
    </xf>
    <xf numFmtId="181" fontId="32" fillId="21" borderId="73" xfId="0" applyNumberFormat="1" applyFont="1" applyFill="1" applyBorder="1" applyAlignment="1" applyProtection="1">
      <alignment horizontal="right" vertical="center" wrapText="1"/>
      <protection/>
    </xf>
    <xf numFmtId="181" fontId="32" fillId="0" borderId="74" xfId="0" applyNumberFormat="1" applyFont="1" applyBorder="1" applyAlignment="1" applyProtection="1">
      <alignment horizontal="right" vertical="center" wrapText="1"/>
      <protection/>
    </xf>
    <xf numFmtId="0" fontId="1" fillId="25" borderId="75" xfId="0" applyFont="1" applyFill="1" applyBorder="1" applyAlignment="1" applyProtection="1">
      <alignment horizontal="left" vertical="center" wrapText="1"/>
      <protection/>
    </xf>
    <xf numFmtId="0" fontId="0" fillId="0" borderId="75" xfId="0" applyBorder="1" applyAlignment="1">
      <alignment horizontal="left" vertical="center" wrapText="1"/>
    </xf>
    <xf numFmtId="0" fontId="0" fillId="0" borderId="76" xfId="0" applyBorder="1" applyAlignment="1">
      <alignment horizontal="left" vertical="center" wrapText="1"/>
    </xf>
    <xf numFmtId="0" fontId="1" fillId="25" borderId="77" xfId="0" applyFont="1" applyFill="1" applyBorder="1" applyAlignment="1" applyProtection="1">
      <alignment horizontal="left" vertical="center" wrapText="1"/>
      <protection/>
    </xf>
    <xf numFmtId="0" fontId="0" fillId="0" borderId="77" xfId="0" applyBorder="1" applyAlignment="1">
      <alignment horizontal="left" vertical="center" wrapText="1"/>
    </xf>
    <xf numFmtId="182" fontId="32" fillId="21" borderId="73" xfId="0" applyNumberFormat="1" applyFont="1" applyFill="1" applyBorder="1" applyAlignment="1" applyProtection="1">
      <alignment horizontal="right" vertical="center" wrapText="1"/>
      <protection/>
    </xf>
    <xf numFmtId="182" fontId="32" fillId="0" borderId="74" xfId="0" applyNumberFormat="1" applyFont="1" applyBorder="1" applyAlignment="1" applyProtection="1">
      <alignment horizontal="right" vertical="center" wrapText="1"/>
      <protection/>
    </xf>
    <xf numFmtId="0" fontId="0" fillId="25" borderId="78" xfId="0" applyFont="1" applyFill="1" applyBorder="1" applyAlignment="1" applyProtection="1">
      <alignment horizontal="center" vertical="center" wrapText="1"/>
      <protection/>
    </xf>
    <xf numFmtId="0" fontId="1" fillId="24" borderId="79" xfId="0" applyFont="1" applyFill="1" applyBorder="1" applyAlignment="1" applyProtection="1">
      <alignment horizontal="center" vertical="center" wrapText="1"/>
      <protection/>
    </xf>
    <xf numFmtId="0" fontId="10" fillId="0" borderId="74" xfId="0" applyFont="1" applyBorder="1" applyAlignment="1" applyProtection="1">
      <alignment horizontal="center" vertical="center" wrapText="1"/>
      <protection/>
    </xf>
    <xf numFmtId="0" fontId="0" fillId="0" borderId="80" xfId="0" applyBorder="1" applyAlignment="1">
      <alignment vertical="center" wrapText="1"/>
    </xf>
    <xf numFmtId="0" fontId="36" fillId="21" borderId="74" xfId="0" applyFont="1" applyFill="1" applyBorder="1" applyAlignment="1" applyProtection="1">
      <alignment horizontal="left" vertical="center" wrapText="1"/>
      <protection locked="0"/>
    </xf>
    <xf numFmtId="0" fontId="32" fillId="21" borderId="74" xfId="0" applyFont="1" applyFill="1" applyBorder="1" applyAlignment="1" applyProtection="1">
      <alignment horizontal="left" vertical="center" wrapText="1"/>
      <protection locked="0"/>
    </xf>
    <xf numFmtId="0" fontId="32" fillId="21" borderId="81" xfId="0" applyFont="1" applyFill="1" applyBorder="1" applyAlignment="1" applyProtection="1">
      <alignment horizontal="left" vertical="center" wrapText="1"/>
      <protection locked="0"/>
    </xf>
    <xf numFmtId="0" fontId="15" fillId="25" borderId="74" xfId="0" applyFont="1" applyFill="1" applyBorder="1" applyAlignment="1" applyProtection="1">
      <alignment vertical="center"/>
      <protection/>
    </xf>
    <xf numFmtId="0" fontId="1" fillId="24" borderId="82" xfId="0" applyFont="1" applyFill="1" applyBorder="1" applyAlignment="1" applyProtection="1">
      <alignment horizontal="center" vertical="center" shrinkToFit="1"/>
      <protection/>
    </xf>
    <xf numFmtId="0" fontId="10" fillId="0" borderId="83" xfId="0" applyFont="1" applyBorder="1" applyAlignment="1" applyProtection="1">
      <alignment horizontal="center" vertical="center" shrinkToFit="1"/>
      <protection/>
    </xf>
    <xf numFmtId="207" fontId="32" fillId="21" borderId="67" xfId="0" applyNumberFormat="1" applyFont="1" applyFill="1" applyBorder="1" applyAlignment="1" applyProtection="1">
      <alignment horizontal="left" vertical="center" wrapText="1"/>
      <protection/>
    </xf>
    <xf numFmtId="207" fontId="32" fillId="0" borderId="68" xfId="0" applyNumberFormat="1" applyFont="1" applyBorder="1" applyAlignment="1" applyProtection="1">
      <alignment horizontal="left" vertical="center" wrapText="1"/>
      <protection/>
    </xf>
    <xf numFmtId="207" fontId="32" fillId="0" borderId="83" xfId="0" applyNumberFormat="1" applyFont="1" applyBorder="1" applyAlignment="1" applyProtection="1">
      <alignment horizontal="left" vertical="center" wrapText="1"/>
      <protection/>
    </xf>
    <xf numFmtId="0" fontId="10" fillId="24" borderId="84" xfId="0" applyFont="1" applyFill="1" applyBorder="1" applyAlignment="1" applyProtection="1">
      <alignment horizontal="center" vertical="center" wrapText="1"/>
      <protection/>
    </xf>
    <xf numFmtId="0" fontId="10" fillId="0" borderId="72" xfId="0" applyFont="1" applyBorder="1" applyAlignment="1" applyProtection="1">
      <alignment horizontal="center" vertical="center" wrapText="1"/>
      <protection/>
    </xf>
    <xf numFmtId="0" fontId="32" fillId="21" borderId="85" xfId="0" applyFont="1" applyFill="1" applyBorder="1" applyAlignment="1" applyProtection="1">
      <alignment horizontal="justify" vertical="center" wrapText="1"/>
      <protection/>
    </xf>
    <xf numFmtId="0" fontId="32" fillId="21" borderId="86" xfId="0" applyFont="1" applyFill="1" applyBorder="1" applyAlignment="1" applyProtection="1">
      <alignment horizontal="justify" vertical="center" wrapText="1"/>
      <protection/>
    </xf>
    <xf numFmtId="0" fontId="32" fillId="21" borderId="87" xfId="0" applyFont="1" applyFill="1" applyBorder="1" applyAlignment="1" applyProtection="1">
      <alignment horizontal="justify" vertical="center" wrapText="1"/>
      <protection/>
    </xf>
    <xf numFmtId="0" fontId="32" fillId="21" borderId="50" xfId="0" applyFont="1" applyFill="1" applyBorder="1" applyAlignment="1" applyProtection="1">
      <alignment horizontal="justify" vertical="center" wrapText="1"/>
      <protection/>
    </xf>
    <xf numFmtId="0" fontId="32" fillId="21" borderId="22" xfId="0" applyFont="1" applyFill="1" applyBorder="1" applyAlignment="1" applyProtection="1">
      <alignment horizontal="justify" vertical="center" wrapText="1"/>
      <protection/>
    </xf>
    <xf numFmtId="0" fontId="32" fillId="0" borderId="22" xfId="0" applyFont="1" applyBorder="1" applyAlignment="1" applyProtection="1">
      <alignment horizontal="justify" vertical="center" wrapText="1"/>
      <protection/>
    </xf>
    <xf numFmtId="0" fontId="32" fillId="0" borderId="28" xfId="0" applyFont="1" applyBorder="1" applyAlignment="1" applyProtection="1">
      <alignment horizontal="justify" vertical="center" wrapText="1"/>
      <protection/>
    </xf>
    <xf numFmtId="0" fontId="32" fillId="21" borderId="67" xfId="0" applyFont="1" applyFill="1" applyBorder="1" applyAlignment="1" applyProtection="1">
      <alignment horizontal="justify" vertical="center" wrapText="1"/>
      <protection/>
    </xf>
    <xf numFmtId="0" fontId="32" fillId="21" borderId="68" xfId="0" applyFont="1" applyFill="1" applyBorder="1" applyAlignment="1" applyProtection="1">
      <alignment horizontal="justify" vertical="center" wrapText="1"/>
      <protection/>
    </xf>
    <xf numFmtId="0" fontId="32" fillId="0" borderId="68" xfId="0" applyFont="1" applyBorder="1" applyAlignment="1" applyProtection="1">
      <alignment horizontal="justify" vertical="center" wrapText="1"/>
      <protection/>
    </xf>
    <xf numFmtId="0" fontId="32" fillId="0" borderId="83" xfId="0" applyFont="1" applyBorder="1" applyAlignment="1" applyProtection="1">
      <alignment horizontal="justify" vertical="center" wrapText="1"/>
      <protection/>
    </xf>
    <xf numFmtId="0" fontId="32" fillId="21" borderId="70" xfId="0" applyFont="1" applyFill="1" applyBorder="1" applyAlignment="1" applyProtection="1">
      <alignment horizontal="justify" vertical="center" wrapText="1"/>
      <protection/>
    </xf>
    <xf numFmtId="0" fontId="1" fillId="25" borderId="88" xfId="0" applyFont="1" applyFill="1" applyBorder="1" applyAlignment="1" applyProtection="1">
      <alignment horizontal="center" vertical="center" wrapText="1"/>
      <protection/>
    </xf>
    <xf numFmtId="0" fontId="0" fillId="0" borderId="89" xfId="0" applyBorder="1" applyAlignment="1">
      <alignment horizontal="center" vertical="center" wrapText="1"/>
    </xf>
    <xf numFmtId="0" fontId="0" fillId="0" borderId="90" xfId="0" applyBorder="1" applyAlignment="1">
      <alignment horizontal="center" vertical="center" wrapText="1"/>
    </xf>
    <xf numFmtId="215" fontId="16" fillId="0" borderId="20" xfId="0" applyNumberFormat="1" applyFont="1" applyBorder="1" applyAlignment="1" applyProtection="1">
      <alignment horizontal="right" vertical="center" wrapText="1" indent="2"/>
      <protection/>
    </xf>
    <xf numFmtId="0" fontId="0" fillId="0" borderId="91" xfId="0" applyBorder="1" applyAlignment="1">
      <alignment vertical="center"/>
    </xf>
    <xf numFmtId="0" fontId="10" fillId="0" borderId="66" xfId="0" applyFont="1" applyBorder="1" applyAlignment="1" applyProtection="1">
      <alignment vertical="center"/>
      <protection/>
    </xf>
    <xf numFmtId="0" fontId="10" fillId="0" borderId="92" xfId="0" applyFont="1" applyBorder="1" applyAlignment="1" applyProtection="1">
      <alignment vertical="center"/>
      <protection/>
    </xf>
    <xf numFmtId="0" fontId="10" fillId="0" borderId="93"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0" xfId="0" applyFont="1" applyAlignment="1" applyProtection="1">
      <alignment vertical="center"/>
      <protection/>
    </xf>
    <xf numFmtId="0" fontId="10" fillId="0" borderId="94" xfId="0" applyFont="1" applyBorder="1" applyAlignment="1" applyProtection="1">
      <alignment vertical="center"/>
      <protection/>
    </xf>
    <xf numFmtId="0" fontId="10" fillId="0" borderId="79" xfId="0" applyFont="1" applyBorder="1" applyAlignment="1" applyProtection="1">
      <alignment vertical="center"/>
      <protection/>
    </xf>
    <xf numFmtId="0" fontId="10" fillId="0" borderId="74" xfId="0" applyFont="1" applyBorder="1" applyAlignment="1" applyProtection="1">
      <alignment vertical="center"/>
      <protection/>
    </xf>
    <xf numFmtId="0" fontId="10" fillId="0" borderId="81" xfId="0" applyFont="1" applyBorder="1" applyAlignment="1" applyProtection="1">
      <alignment vertical="center"/>
      <protection/>
    </xf>
    <xf numFmtId="0" fontId="2" fillId="27" borderId="93" xfId="0" applyFont="1" applyFill="1" applyBorder="1" applyAlignment="1" applyProtection="1">
      <alignment horizontal="center" vertical="center" wrapText="1"/>
      <protection/>
    </xf>
    <xf numFmtId="0" fontId="2" fillId="27" borderId="0" xfId="0" applyFont="1" applyFill="1" applyBorder="1" applyAlignment="1" applyProtection="1">
      <alignment horizontal="center" vertical="center" wrapText="1"/>
      <protection/>
    </xf>
    <xf numFmtId="0" fontId="7" fillId="0" borderId="0" xfId="0" applyFont="1" applyAlignment="1" applyProtection="1">
      <alignment vertical="center"/>
      <protection/>
    </xf>
    <xf numFmtId="0" fontId="15" fillId="25" borderId="74" xfId="0" applyFont="1" applyFill="1" applyBorder="1" applyAlignment="1" applyProtection="1">
      <alignment vertical="top" wrapText="1"/>
      <protection/>
    </xf>
    <xf numFmtId="0" fontId="36" fillId="21" borderId="95" xfId="0" applyFont="1" applyFill="1" applyBorder="1" applyAlignment="1" applyProtection="1">
      <alignment horizontal="left" vertical="center" wrapText="1"/>
      <protection locked="0"/>
    </xf>
    <xf numFmtId="0" fontId="37" fillId="21" borderId="96" xfId="0" applyFont="1" applyFill="1" applyBorder="1" applyAlignment="1" applyProtection="1">
      <alignment horizontal="left" vertical="center"/>
      <protection locked="0"/>
    </xf>
    <xf numFmtId="0" fontId="37" fillId="21" borderId="96" xfId="0" applyFont="1" applyFill="1" applyBorder="1" applyAlignment="1" applyProtection="1">
      <alignment vertical="center"/>
      <protection locked="0"/>
    </xf>
    <xf numFmtId="0" fontId="37" fillId="21" borderId="38" xfId="0" applyFont="1" applyFill="1" applyBorder="1" applyAlignment="1" applyProtection="1">
      <alignment vertical="center"/>
      <protection locked="0"/>
    </xf>
    <xf numFmtId="0" fontId="15" fillId="25" borderId="0" xfId="0" applyFont="1" applyFill="1" applyAlignment="1" applyProtection="1">
      <alignment vertical="center"/>
      <protection/>
    </xf>
    <xf numFmtId="0" fontId="1" fillId="6" borderId="19" xfId="0" applyFont="1" applyFill="1" applyBorder="1" applyAlignment="1" applyProtection="1">
      <alignment horizontal="center" vertical="center" wrapText="1"/>
      <protection/>
    </xf>
    <xf numFmtId="0" fontId="10" fillId="6" borderId="97" xfId="0" applyFont="1" applyFill="1" applyBorder="1" applyAlignment="1" applyProtection="1">
      <alignment horizontal="center" vertical="center" wrapText="1"/>
      <protection/>
    </xf>
    <xf numFmtId="0" fontId="5" fillId="25" borderId="0" xfId="0" applyFont="1" applyFill="1" applyAlignment="1" applyProtection="1">
      <alignment horizontal="center" vertical="center"/>
      <protection/>
    </xf>
    <xf numFmtId="0" fontId="4" fillId="25" borderId="0" xfId="0" applyFont="1" applyFill="1" applyAlignment="1" applyProtection="1">
      <alignment vertical="center"/>
      <protection/>
    </xf>
    <xf numFmtId="0" fontId="15" fillId="25" borderId="74" xfId="0" applyFont="1" applyFill="1" applyBorder="1" applyAlignment="1" applyProtection="1">
      <alignment horizontal="justify" vertical="center" wrapText="1"/>
      <protection/>
    </xf>
    <xf numFmtId="0" fontId="0" fillId="0" borderId="0" xfId="0" applyFont="1" applyAlignment="1" applyProtection="1">
      <alignment vertical="center"/>
      <protection/>
    </xf>
    <xf numFmtId="0" fontId="1" fillId="24" borderId="65" xfId="0" applyFont="1" applyFill="1" applyBorder="1" applyAlignment="1" applyProtection="1">
      <alignment horizontal="center" vertical="center" wrapText="1"/>
      <protection/>
    </xf>
    <xf numFmtId="0" fontId="10" fillId="0" borderId="66" xfId="0" applyFont="1" applyBorder="1" applyAlignment="1" applyProtection="1">
      <alignment horizontal="center" vertical="center" wrapText="1"/>
      <protection/>
    </xf>
    <xf numFmtId="0" fontId="0" fillId="0" borderId="98" xfId="0" applyBorder="1" applyAlignment="1">
      <alignment vertical="center" wrapText="1"/>
    </xf>
    <xf numFmtId="0" fontId="36" fillId="21" borderId="66" xfId="0" applyFont="1" applyFill="1" applyBorder="1" applyAlignment="1" applyProtection="1">
      <alignment horizontal="left" vertical="center" wrapText="1"/>
      <protection locked="0"/>
    </xf>
    <xf numFmtId="0" fontId="32" fillId="21" borderId="66" xfId="0" applyFont="1" applyFill="1" applyBorder="1" applyAlignment="1" applyProtection="1">
      <alignment horizontal="left" vertical="center" wrapText="1"/>
      <protection locked="0"/>
    </xf>
    <xf numFmtId="0" fontId="32" fillId="21" borderId="92" xfId="0" applyFont="1" applyFill="1" applyBorder="1" applyAlignment="1" applyProtection="1">
      <alignment horizontal="left" vertical="center" wrapText="1"/>
      <protection locked="0"/>
    </xf>
    <xf numFmtId="0" fontId="10" fillId="0" borderId="28" xfId="0" applyFont="1" applyBorder="1" applyAlignment="1" applyProtection="1">
      <alignment horizontal="center" vertical="center" wrapText="1"/>
      <protection/>
    </xf>
    <xf numFmtId="58" fontId="32" fillId="21" borderId="67" xfId="0" applyNumberFormat="1" applyFont="1" applyFill="1" applyBorder="1" applyAlignment="1" applyProtection="1">
      <alignment horizontal="justify" vertical="center" wrapText="1"/>
      <protection/>
    </xf>
    <xf numFmtId="0" fontId="32" fillId="21" borderId="99" xfId="0" applyFont="1" applyFill="1" applyBorder="1" applyAlignment="1" applyProtection="1">
      <alignment horizontal="justify" vertical="center" wrapText="1"/>
      <protection/>
    </xf>
    <xf numFmtId="0" fontId="1" fillId="24" borderId="82" xfId="0" applyFont="1" applyFill="1" applyBorder="1" applyAlignment="1" applyProtection="1">
      <alignment horizontal="center" vertical="center" wrapText="1"/>
      <protection/>
    </xf>
    <xf numFmtId="0" fontId="10" fillId="0" borderId="83" xfId="0" applyFont="1" applyBorder="1" applyAlignment="1" applyProtection="1">
      <alignment horizontal="center" vertical="center" wrapText="1"/>
      <protection/>
    </xf>
    <xf numFmtId="0" fontId="1" fillId="25" borderId="100" xfId="0" applyFont="1" applyFill="1" applyBorder="1" applyAlignment="1" applyProtection="1">
      <alignment horizontal="left" vertical="center" wrapText="1"/>
      <protection/>
    </xf>
    <xf numFmtId="0" fontId="0" fillId="0" borderId="100" xfId="0" applyBorder="1" applyAlignment="1">
      <alignment horizontal="left" vertical="center" wrapText="1"/>
    </xf>
    <xf numFmtId="0" fontId="0" fillId="0" borderId="101" xfId="0" applyBorder="1" applyAlignment="1">
      <alignment horizontal="left" vertical="center" wrapText="1"/>
    </xf>
    <xf numFmtId="0" fontId="15" fillId="25" borderId="0" xfId="0" applyFont="1" applyFill="1" applyBorder="1" applyAlignment="1" applyProtection="1">
      <alignment vertical="center"/>
      <protection/>
    </xf>
    <xf numFmtId="0" fontId="1" fillId="6" borderId="82" xfId="0" applyFont="1" applyFill="1" applyBorder="1" applyAlignment="1" applyProtection="1">
      <alignment horizontal="center" vertical="center" wrapText="1"/>
      <protection/>
    </xf>
    <xf numFmtId="0" fontId="0" fillId="0" borderId="68" xfId="0" applyBorder="1" applyAlignment="1">
      <alignment horizontal="center" vertical="center" wrapText="1"/>
    </xf>
    <xf numFmtId="0" fontId="0" fillId="0" borderId="83" xfId="0" applyBorder="1" applyAlignment="1">
      <alignment horizontal="center" vertical="center" wrapText="1"/>
    </xf>
    <xf numFmtId="0" fontId="0" fillId="25" borderId="0" xfId="0" applyFont="1" applyFill="1" applyAlignment="1" applyProtection="1">
      <alignment vertical="center"/>
      <protection/>
    </xf>
    <xf numFmtId="0" fontId="1" fillId="24" borderId="84" xfId="0" applyFont="1" applyFill="1" applyBorder="1" applyAlignment="1" applyProtection="1">
      <alignment horizontal="center" vertical="center" shrinkToFit="1"/>
      <protection/>
    </xf>
    <xf numFmtId="0" fontId="10" fillId="0" borderId="72" xfId="0" applyFont="1" applyBorder="1" applyAlignment="1" applyProtection="1">
      <alignment horizontal="center" vertical="center" shrinkToFit="1"/>
      <protection/>
    </xf>
    <xf numFmtId="0" fontId="1" fillId="25" borderId="51" xfId="0" applyFont="1" applyFill="1" applyBorder="1" applyAlignment="1" applyProtection="1">
      <alignment horizontal="left" vertical="center" wrapText="1"/>
      <protection/>
    </xf>
    <xf numFmtId="0" fontId="0" fillId="25" borderId="101" xfId="0" applyFill="1" applyBorder="1" applyAlignment="1">
      <alignment horizontal="left" vertical="center" wrapText="1"/>
    </xf>
    <xf numFmtId="0" fontId="3" fillId="0" borderId="26" xfId="0" applyFont="1" applyBorder="1" applyAlignment="1" applyProtection="1">
      <alignment horizontal="center" vertical="center" wrapText="1"/>
      <protection/>
    </xf>
    <xf numFmtId="0" fontId="3" fillId="0" borderId="64" xfId="0" applyFont="1" applyBorder="1" applyAlignment="1" applyProtection="1">
      <alignment horizontal="center" vertical="center" wrapText="1"/>
      <protection/>
    </xf>
    <xf numFmtId="0" fontId="0" fillId="0" borderId="64" xfId="0" applyBorder="1" applyAlignment="1">
      <alignment horizontal="center" vertical="center" wrapText="1"/>
    </xf>
    <xf numFmtId="0" fontId="0" fillId="0" borderId="102" xfId="0" applyBorder="1" applyAlignment="1">
      <alignment horizontal="center" vertical="center" wrapText="1"/>
    </xf>
    <xf numFmtId="0" fontId="10" fillId="25" borderId="26" xfId="0" applyFont="1" applyFill="1" applyBorder="1" applyAlignment="1" applyProtection="1">
      <alignment vertical="center" wrapText="1"/>
      <protection/>
    </xf>
    <xf numFmtId="0" fontId="15" fillId="0" borderId="102" xfId="0" applyFont="1" applyBorder="1" applyAlignment="1" applyProtection="1">
      <alignment vertical="center" wrapText="1"/>
      <protection/>
    </xf>
    <xf numFmtId="0" fontId="10" fillId="25" borderId="102" xfId="0" applyFont="1" applyFill="1" applyBorder="1" applyAlignment="1" applyProtection="1">
      <alignment vertical="center" wrapText="1"/>
      <protection/>
    </xf>
    <xf numFmtId="0" fontId="15" fillId="0" borderId="64" xfId="0" applyFont="1" applyBorder="1" applyAlignment="1" applyProtection="1">
      <alignment horizontal="center" vertical="center" wrapText="1"/>
      <protection/>
    </xf>
    <xf numFmtId="0" fontId="36" fillId="21" borderId="51" xfId="0" applyFont="1" applyFill="1" applyBorder="1" applyAlignment="1" applyProtection="1">
      <alignment horizontal="left" vertical="center" wrapText="1"/>
      <protection/>
    </xf>
    <xf numFmtId="0" fontId="0" fillId="0" borderId="23" xfId="0" applyBorder="1" applyAlignment="1" applyProtection="1">
      <alignment horizontal="left" vertical="center" wrapText="1"/>
      <protection/>
    </xf>
    <xf numFmtId="0" fontId="32" fillId="0" borderId="41" xfId="0" applyFont="1" applyBorder="1" applyAlignment="1" applyProtection="1">
      <alignment horizontal="left" vertical="center" wrapText="1"/>
      <protection/>
    </xf>
    <xf numFmtId="0" fontId="0" fillId="0" borderId="103" xfId="0" applyBorder="1" applyAlignment="1" applyProtection="1">
      <alignment horizontal="left" vertical="center" wrapText="1"/>
      <protection/>
    </xf>
    <xf numFmtId="0" fontId="36" fillId="21" borderId="10" xfId="0" applyFont="1" applyFill="1" applyBorder="1" applyAlignment="1" applyProtection="1">
      <alignment horizontal="left" vertical="center" wrapText="1"/>
      <protection/>
    </xf>
    <xf numFmtId="0" fontId="32" fillId="0" borderId="10" xfId="0" applyFont="1" applyBorder="1" applyAlignment="1" applyProtection="1">
      <alignment horizontal="left" vertical="center" wrapText="1"/>
      <protection/>
    </xf>
    <xf numFmtId="0" fontId="3" fillId="0" borderId="10" xfId="0" applyFont="1" applyBorder="1" applyAlignment="1" applyProtection="1">
      <alignment horizontal="center" vertical="center" wrapText="1"/>
      <protection/>
    </xf>
    <xf numFmtId="0" fontId="10" fillId="25" borderId="51" xfId="0" applyFont="1" applyFill="1" applyBorder="1" applyAlignment="1" applyProtection="1">
      <alignment horizontal="left" vertical="center" wrapText="1"/>
      <protection/>
    </xf>
    <xf numFmtId="0" fontId="0" fillId="0" borderId="23" xfId="0" applyBorder="1" applyAlignment="1">
      <alignment horizontal="left" vertical="center" wrapText="1"/>
    </xf>
    <xf numFmtId="0" fontId="10" fillId="25" borderId="40" xfId="0" applyFont="1" applyFill="1" applyBorder="1" applyAlignment="1" applyProtection="1">
      <alignment horizontal="left" vertical="center" wrapText="1"/>
      <protection/>
    </xf>
    <xf numFmtId="0" fontId="0" fillId="0" borderId="63" xfId="0" applyBorder="1" applyAlignment="1">
      <alignment horizontal="left" vertical="center" wrapText="1"/>
    </xf>
    <xf numFmtId="0" fontId="15" fillId="0" borderId="40" xfId="0" applyFont="1" applyBorder="1" applyAlignment="1" applyProtection="1">
      <alignment horizontal="left" vertical="center" wrapText="1"/>
      <protection/>
    </xf>
    <xf numFmtId="0" fontId="0" fillId="0" borderId="41" xfId="0" applyBorder="1" applyAlignment="1" applyProtection="1">
      <alignment horizontal="left" vertical="center" wrapText="1"/>
      <protection/>
    </xf>
    <xf numFmtId="0" fontId="0" fillId="0" borderId="103" xfId="0" applyBorder="1" applyAlignment="1">
      <alignment horizontal="left" vertical="center" wrapText="1"/>
    </xf>
    <xf numFmtId="0" fontId="0" fillId="0" borderId="15" xfId="0" applyBorder="1" applyAlignment="1">
      <alignment horizontal="left" vertical="center" wrapText="1"/>
    </xf>
    <xf numFmtId="0" fontId="1" fillId="25" borderId="40" xfId="0" applyFont="1" applyFill="1" applyBorder="1" applyAlignment="1" applyProtection="1">
      <alignment horizontal="left" vertical="center" wrapText="1"/>
      <protection/>
    </xf>
    <xf numFmtId="0" fontId="0" fillId="0" borderId="41" xfId="0" applyBorder="1" applyAlignment="1">
      <alignment horizontal="left" vertical="center" wrapText="1"/>
    </xf>
    <xf numFmtId="0" fontId="0" fillId="0" borderId="36" xfId="0" applyBorder="1" applyAlignment="1">
      <alignment horizontal="left" vertical="center" wrapText="1"/>
    </xf>
    <xf numFmtId="0" fontId="0" fillId="0" borderId="40" xfId="0" applyBorder="1" applyAlignment="1">
      <alignment horizontal="left" vertical="center" wrapText="1"/>
    </xf>
    <xf numFmtId="0" fontId="36" fillId="21" borderId="104" xfId="0" applyFont="1" applyFill="1" applyBorder="1" applyAlignment="1" applyProtection="1">
      <alignment horizontal="center" vertical="center" wrapText="1"/>
      <protection/>
    </xf>
    <xf numFmtId="0" fontId="32" fillId="0" borderId="22" xfId="0" applyFont="1" applyBorder="1" applyAlignment="1" applyProtection="1">
      <alignment horizontal="center" vertical="center" wrapText="1"/>
      <protection/>
    </xf>
    <xf numFmtId="0" fontId="32" fillId="0" borderId="28" xfId="0" applyFont="1" applyBorder="1" applyAlignment="1" applyProtection="1">
      <alignment horizontal="center" vertical="center" wrapText="1"/>
      <protection/>
    </xf>
    <xf numFmtId="0" fontId="10" fillId="25" borderId="15" xfId="0" applyFont="1" applyFill="1" applyBorder="1" applyAlignment="1" applyProtection="1">
      <alignment horizontal="left" vertical="center" wrapText="1"/>
      <protection/>
    </xf>
    <xf numFmtId="0" fontId="8" fillId="25" borderId="95" xfId="0" applyFont="1" applyFill="1" applyBorder="1" applyAlignment="1" applyProtection="1">
      <alignment horizontal="center" vertical="center" wrapText="1"/>
      <protection/>
    </xf>
    <xf numFmtId="0" fontId="8" fillId="25" borderId="96" xfId="0" applyFont="1" applyFill="1" applyBorder="1" applyAlignment="1" applyProtection="1">
      <alignment horizontal="center" vertical="center" wrapText="1"/>
      <protection/>
    </xf>
    <xf numFmtId="0" fontId="15" fillId="25" borderId="96" xfId="0" applyFont="1" applyFill="1" applyBorder="1" applyAlignment="1" applyProtection="1">
      <alignment horizontal="center" vertical="center" wrapText="1"/>
      <protection/>
    </xf>
    <xf numFmtId="0" fontId="0" fillId="0" borderId="96" xfId="0" applyBorder="1" applyAlignment="1">
      <alignment horizontal="center" vertical="center" wrapText="1"/>
    </xf>
    <xf numFmtId="0" fontId="0" fillId="0" borderId="105" xfId="0" applyBorder="1" applyAlignment="1">
      <alignment horizontal="center" vertical="center" wrapText="1"/>
    </xf>
    <xf numFmtId="0" fontId="17" fillId="20" borderId="50" xfId="0" applyFont="1" applyFill="1" applyBorder="1" applyAlignment="1" applyProtection="1">
      <alignment horizontal="left" vertical="center" wrapText="1"/>
      <protection/>
    </xf>
    <xf numFmtId="0" fontId="17" fillId="20" borderId="22" xfId="0" applyFont="1" applyFill="1" applyBorder="1" applyAlignment="1" applyProtection="1">
      <alignment horizontal="left" vertical="center" wrapText="1"/>
      <protection/>
    </xf>
    <xf numFmtId="0" fontId="15" fillId="0" borderId="22" xfId="0" applyFont="1" applyBorder="1" applyAlignment="1" applyProtection="1">
      <alignment vertical="center" wrapText="1"/>
      <protection/>
    </xf>
    <xf numFmtId="0" fontId="15" fillId="0" borderId="28" xfId="0" applyFont="1" applyBorder="1" applyAlignment="1" applyProtection="1">
      <alignment vertical="center" wrapText="1"/>
      <protection/>
    </xf>
    <xf numFmtId="0" fontId="1" fillId="21" borderId="104" xfId="0" applyFont="1" applyFill="1" applyBorder="1" applyAlignment="1" applyProtection="1">
      <alignment horizontal="center" vertical="center" wrapText="1"/>
      <protection locked="0"/>
    </xf>
    <xf numFmtId="0" fontId="0" fillId="0" borderId="22" xfId="0" applyBorder="1" applyAlignment="1">
      <alignment horizontal="center" vertical="center" wrapText="1"/>
    </xf>
    <xf numFmtId="0" fontId="0" fillId="0" borderId="28" xfId="0" applyBorder="1" applyAlignment="1">
      <alignment horizontal="center" vertical="center" wrapText="1"/>
    </xf>
    <xf numFmtId="0" fontId="1" fillId="25" borderId="23" xfId="0" applyFont="1" applyFill="1" applyBorder="1" applyAlignment="1" applyProtection="1">
      <alignment horizontal="left" vertical="center" wrapText="1"/>
      <protection/>
    </xf>
    <xf numFmtId="0" fontId="0" fillId="25" borderId="23" xfId="0" applyFill="1" applyBorder="1" applyAlignment="1">
      <alignment horizontal="left" vertical="center" wrapText="1"/>
    </xf>
    <xf numFmtId="0" fontId="1" fillId="0" borderId="50"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wrapText="1"/>
      <protection/>
    </xf>
    <xf numFmtId="0" fontId="1" fillId="0" borderId="70" xfId="0" applyFont="1" applyFill="1" applyBorder="1" applyAlignment="1" applyProtection="1">
      <alignment horizontal="center" vertical="center" wrapText="1"/>
      <protection/>
    </xf>
    <xf numFmtId="0" fontId="1" fillId="21" borderId="50" xfId="0" applyFont="1" applyFill="1" applyBorder="1" applyAlignment="1" applyProtection="1">
      <alignment horizontal="left" vertical="center" wrapText="1"/>
      <protection locked="0"/>
    </xf>
    <xf numFmtId="0" fontId="10" fillId="21" borderId="28" xfId="0" applyFont="1" applyFill="1" applyBorder="1" applyAlignment="1" applyProtection="1">
      <alignment horizontal="left" vertical="center" wrapText="1"/>
      <protection locked="0"/>
    </xf>
    <xf numFmtId="0" fontId="1" fillId="25" borderId="50" xfId="0" applyFont="1" applyFill="1" applyBorder="1" applyAlignment="1" applyProtection="1">
      <alignment horizontal="left" vertical="center" wrapText="1"/>
      <protection/>
    </xf>
    <xf numFmtId="0" fontId="0" fillId="0" borderId="28" xfId="0" applyBorder="1" applyAlignment="1">
      <alignment horizontal="left" vertical="center" wrapText="1"/>
    </xf>
    <xf numFmtId="0" fontId="1" fillId="21" borderId="51" xfId="0" applyFont="1" applyFill="1" applyBorder="1" applyAlignment="1" applyProtection="1">
      <alignment horizontal="left" vertical="center" wrapText="1"/>
      <protection locked="0"/>
    </xf>
    <xf numFmtId="0" fontId="10" fillId="21" borderId="23" xfId="0" applyFont="1" applyFill="1" applyBorder="1" applyAlignment="1" applyProtection="1">
      <alignment horizontal="left" vertical="center" wrapText="1"/>
      <protection locked="0"/>
    </xf>
    <xf numFmtId="0" fontId="3" fillId="24" borderId="51" xfId="0" applyFont="1" applyFill="1" applyBorder="1" applyAlignment="1" applyProtection="1">
      <alignment horizontal="left" vertical="center" wrapText="1"/>
      <protection/>
    </xf>
    <xf numFmtId="0" fontId="3" fillId="24" borderId="15" xfId="0" applyFont="1" applyFill="1" applyBorder="1" applyAlignment="1" applyProtection="1">
      <alignment horizontal="left" vertical="center" wrapText="1"/>
      <protection/>
    </xf>
    <xf numFmtId="0" fontId="15" fillId="0" borderId="15" xfId="0" applyFont="1" applyBorder="1" applyAlignment="1" applyProtection="1">
      <alignment horizontal="left" vertical="center" wrapText="1"/>
      <protection/>
    </xf>
    <xf numFmtId="0" fontId="15" fillId="0" borderId="41" xfId="0" applyFont="1" applyBorder="1" applyAlignment="1" applyProtection="1">
      <alignment horizontal="left" vertical="center" wrapText="1"/>
      <protection/>
    </xf>
    <xf numFmtId="0" fontId="15" fillId="0" borderId="36" xfId="0" applyFont="1" applyBorder="1" applyAlignment="1" applyProtection="1">
      <alignment horizontal="left" vertical="center" wrapText="1"/>
      <protection/>
    </xf>
    <xf numFmtId="0" fontId="10" fillId="26" borderId="50" xfId="0" applyFont="1" applyFill="1" applyBorder="1" applyAlignment="1" applyProtection="1">
      <alignment horizontal="left" vertical="center" wrapText="1"/>
      <protection/>
    </xf>
    <xf numFmtId="0" fontId="10" fillId="26" borderId="22" xfId="0" applyFont="1" applyFill="1" applyBorder="1" applyAlignment="1" applyProtection="1">
      <alignment horizontal="left" vertical="center" wrapText="1"/>
      <protection/>
    </xf>
    <xf numFmtId="0" fontId="4" fillId="24" borderId="51" xfId="0" applyFont="1" applyFill="1" applyBorder="1" applyAlignment="1" applyProtection="1">
      <alignment horizontal="center" vertical="center" wrapText="1"/>
      <protection/>
    </xf>
    <xf numFmtId="0" fontId="3" fillId="0" borderId="41" xfId="0" applyFont="1" applyBorder="1" applyAlignment="1" applyProtection="1">
      <alignment horizontal="center" vertical="center" wrapText="1"/>
      <protection/>
    </xf>
    <xf numFmtId="0" fontId="15" fillId="0" borderId="41" xfId="0" applyFont="1" applyBorder="1" applyAlignment="1" applyProtection="1">
      <alignment horizontal="center" vertical="center" wrapText="1"/>
      <protection/>
    </xf>
    <xf numFmtId="0" fontId="4" fillId="24" borderId="23" xfId="0" applyFont="1" applyFill="1" applyBorder="1" applyAlignment="1" applyProtection="1">
      <alignment horizontal="center" vertical="center" wrapText="1"/>
      <protection/>
    </xf>
    <xf numFmtId="0" fontId="4" fillId="24" borderId="41" xfId="0" applyFont="1" applyFill="1" applyBorder="1" applyAlignment="1" applyProtection="1">
      <alignment horizontal="center" vertical="center" wrapText="1"/>
      <protection/>
    </xf>
    <xf numFmtId="0" fontId="4" fillId="24" borderId="103" xfId="0" applyFont="1" applyFill="1" applyBorder="1" applyAlignment="1" applyProtection="1">
      <alignment horizontal="center" vertical="center" wrapText="1"/>
      <protection/>
    </xf>
    <xf numFmtId="0" fontId="36" fillId="21" borderId="51" xfId="0" applyFont="1" applyFill="1" applyBorder="1" applyAlignment="1" applyProtection="1">
      <alignment horizontal="left" vertical="center" wrapText="1"/>
      <protection locked="0"/>
    </xf>
    <xf numFmtId="0" fontId="37" fillId="21" borderId="23" xfId="0" applyFont="1" applyFill="1" applyBorder="1" applyAlignment="1" applyProtection="1">
      <alignment horizontal="left" vertical="center" wrapText="1"/>
      <protection locked="0"/>
    </xf>
    <xf numFmtId="0" fontId="37" fillId="21" borderId="40" xfId="0" applyFont="1" applyFill="1" applyBorder="1" applyAlignment="1" applyProtection="1">
      <alignment horizontal="left" vertical="center" wrapText="1"/>
      <protection locked="0"/>
    </xf>
    <xf numFmtId="0" fontId="37" fillId="21" borderId="63" xfId="0" applyFont="1" applyFill="1" applyBorder="1" applyAlignment="1" applyProtection="1">
      <alignment horizontal="left" vertical="center" wrapText="1"/>
      <protection locked="0"/>
    </xf>
    <xf numFmtId="0" fontId="32" fillId="0" borderId="40" xfId="0" applyFont="1" applyBorder="1" applyAlignment="1">
      <alignment horizontal="left" vertical="center" wrapText="1"/>
    </xf>
    <xf numFmtId="0" fontId="32" fillId="0" borderId="63" xfId="0" applyFont="1" applyBorder="1" applyAlignment="1">
      <alignment horizontal="left" vertical="center" wrapText="1"/>
    </xf>
    <xf numFmtId="0" fontId="32" fillId="0" borderId="41" xfId="0" applyFont="1" applyBorder="1" applyAlignment="1">
      <alignment horizontal="left" vertical="center" wrapText="1"/>
    </xf>
    <xf numFmtId="0" fontId="32" fillId="0" borderId="103" xfId="0" applyFont="1" applyBorder="1" applyAlignment="1">
      <alignment horizontal="left" vertical="center" wrapText="1"/>
    </xf>
    <xf numFmtId="0" fontId="37" fillId="21" borderId="23" xfId="0" applyFont="1" applyFill="1" applyBorder="1" applyAlignment="1" applyProtection="1">
      <alignment horizontal="left" vertical="center" wrapText="1"/>
      <protection/>
    </xf>
    <xf numFmtId="0" fontId="1" fillId="0" borderId="50"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1" fillId="0" borderId="70" xfId="0" applyFont="1" applyBorder="1" applyAlignment="1" applyProtection="1">
      <alignment horizontal="center" vertical="center" wrapText="1"/>
      <protection/>
    </xf>
    <xf numFmtId="0" fontId="36" fillId="21" borderId="102" xfId="0" applyFont="1" applyFill="1" applyBorder="1" applyAlignment="1" applyProtection="1">
      <alignment horizontal="left" vertical="center" wrapText="1"/>
      <protection/>
    </xf>
    <xf numFmtId="0" fontId="32" fillId="0" borderId="102" xfId="0" applyFont="1" applyBorder="1" applyAlignment="1" applyProtection="1">
      <alignment horizontal="left" vertical="center" wrapText="1"/>
      <protection/>
    </xf>
    <xf numFmtId="0" fontId="36" fillId="21" borderId="15" xfId="0" applyFont="1" applyFill="1" applyBorder="1" applyAlignment="1" applyProtection="1">
      <alignment horizontal="left" vertical="center" wrapText="1"/>
      <protection/>
    </xf>
    <xf numFmtId="0" fontId="32" fillId="0" borderId="23" xfId="0" applyFont="1" applyBorder="1" applyAlignment="1" applyProtection="1">
      <alignment horizontal="left" vertical="center" wrapText="1"/>
      <protection/>
    </xf>
    <xf numFmtId="0" fontId="32" fillId="0" borderId="36" xfId="0" applyFont="1" applyBorder="1" applyAlignment="1" applyProtection="1">
      <alignment horizontal="left" vertical="center" wrapText="1"/>
      <protection/>
    </xf>
    <xf numFmtId="0" fontId="32" fillId="0" borderId="103" xfId="0" applyFont="1" applyBorder="1" applyAlignment="1" applyProtection="1">
      <alignment horizontal="left" vertical="center" wrapText="1"/>
      <protection/>
    </xf>
    <xf numFmtId="49" fontId="0" fillId="21" borderId="65" xfId="0" applyNumberFormat="1" applyFont="1" applyFill="1" applyBorder="1" applyAlignment="1" applyProtection="1">
      <alignment horizontal="left" vertical="top" wrapText="1"/>
      <protection/>
    </xf>
    <xf numFmtId="49" fontId="0" fillId="21" borderId="66" xfId="0" applyNumberFormat="1" applyFont="1" applyFill="1" applyBorder="1" applyAlignment="1" applyProtection="1">
      <alignment horizontal="left" vertical="top" wrapText="1"/>
      <protection/>
    </xf>
    <xf numFmtId="49" fontId="15" fillId="21" borderId="66" xfId="0" applyNumberFormat="1" applyFont="1" applyFill="1" applyBorder="1" applyAlignment="1" applyProtection="1">
      <alignment horizontal="left" vertical="center"/>
      <protection/>
    </xf>
    <xf numFmtId="49" fontId="15" fillId="21" borderId="92" xfId="0" applyNumberFormat="1" applyFont="1" applyFill="1" applyBorder="1" applyAlignment="1" applyProtection="1">
      <alignment horizontal="left" vertical="center"/>
      <protection/>
    </xf>
    <xf numFmtId="0" fontId="10" fillId="25" borderId="50" xfId="0" applyFont="1" applyFill="1" applyBorder="1" applyAlignment="1" applyProtection="1">
      <alignment horizontal="left" vertical="center" wrapText="1"/>
      <protection/>
    </xf>
    <xf numFmtId="0" fontId="10" fillId="25" borderId="22" xfId="0" applyFont="1" applyFill="1" applyBorder="1" applyAlignment="1" applyProtection="1">
      <alignment horizontal="left" vertical="center" wrapText="1"/>
      <protection/>
    </xf>
    <xf numFmtId="0" fontId="15" fillId="0" borderId="22" xfId="0" applyFont="1" applyBorder="1" applyAlignment="1" applyProtection="1">
      <alignment horizontal="left" vertical="center" wrapText="1"/>
      <protection/>
    </xf>
    <xf numFmtId="0" fontId="10" fillId="0" borderId="50" xfId="0" applyFont="1" applyFill="1" applyBorder="1" applyAlignment="1" applyProtection="1">
      <alignment horizontal="left" vertical="center" wrapText="1"/>
      <protection/>
    </xf>
    <xf numFmtId="0" fontId="10" fillId="0" borderId="22" xfId="0" applyFont="1" applyFill="1" applyBorder="1" applyAlignment="1" applyProtection="1">
      <alignment horizontal="left" vertical="center" wrapText="1"/>
      <protection/>
    </xf>
    <xf numFmtId="0" fontId="15" fillId="0" borderId="22" xfId="0" applyFont="1" applyFill="1" applyBorder="1" applyAlignment="1" applyProtection="1">
      <alignment horizontal="left" vertical="center" wrapText="1"/>
      <protection/>
    </xf>
    <xf numFmtId="0" fontId="0" fillId="0" borderId="22" xfId="0" applyBorder="1" applyAlignment="1">
      <alignment horizontal="left" vertical="center" wrapText="1"/>
    </xf>
    <xf numFmtId="0" fontId="4" fillId="24" borderId="26" xfId="0" applyFont="1" applyFill="1" applyBorder="1" applyAlignment="1" applyProtection="1">
      <alignment horizontal="center" vertical="center" wrapText="1"/>
      <protection/>
    </xf>
    <xf numFmtId="0" fontId="3" fillId="24" borderId="102" xfId="0" applyFont="1" applyFill="1" applyBorder="1" applyAlignment="1" applyProtection="1">
      <alignment horizontal="center" vertical="center" wrapText="1"/>
      <protection/>
    </xf>
    <xf numFmtId="0" fontId="10" fillId="25" borderId="26" xfId="0" applyFont="1" applyFill="1" applyBorder="1" applyAlignment="1" applyProtection="1">
      <alignment horizontal="left" vertical="center" wrapText="1"/>
      <protection/>
    </xf>
    <xf numFmtId="0" fontId="10" fillId="25" borderId="102" xfId="0" applyFont="1" applyFill="1" applyBorder="1" applyAlignment="1" applyProtection="1">
      <alignment horizontal="left" vertical="center" wrapText="1"/>
      <protection/>
    </xf>
    <xf numFmtId="0" fontId="3" fillId="0" borderId="0" xfId="0" applyFont="1" applyAlignment="1" applyProtection="1">
      <alignment horizontal="center" vertical="center"/>
      <protection/>
    </xf>
    <xf numFmtId="0" fontId="10" fillId="25" borderId="30" xfId="0" applyFont="1" applyFill="1" applyBorder="1" applyAlignment="1" applyProtection="1">
      <alignment vertical="center" wrapText="1"/>
      <protection/>
    </xf>
    <xf numFmtId="0" fontId="10" fillId="25" borderId="34" xfId="0" applyFont="1" applyFill="1" applyBorder="1" applyAlignment="1" applyProtection="1">
      <alignment vertical="center" wrapText="1"/>
      <protection/>
    </xf>
    <xf numFmtId="0" fontId="1" fillId="0" borderId="50" xfId="0" applyFont="1" applyFill="1" applyBorder="1" applyAlignment="1" applyProtection="1">
      <alignment horizontal="left" vertical="center" wrapText="1"/>
      <protection/>
    </xf>
    <xf numFmtId="0" fontId="10" fillId="0" borderId="50" xfId="0" applyFont="1" applyFill="1" applyBorder="1" applyAlignment="1" applyProtection="1">
      <alignment vertical="center" wrapText="1"/>
      <protection/>
    </xf>
    <xf numFmtId="0" fontId="10" fillId="0" borderId="22" xfId="0" applyFont="1" applyFill="1" applyBorder="1" applyAlignment="1" applyProtection="1">
      <alignment vertical="center" wrapText="1"/>
      <protection/>
    </xf>
    <xf numFmtId="0" fontId="0" fillId="0" borderId="22" xfId="0" applyBorder="1" applyAlignment="1">
      <alignment vertical="center" wrapText="1"/>
    </xf>
    <xf numFmtId="0" fontId="0" fillId="0" borderId="28" xfId="0" applyFill="1" applyBorder="1" applyAlignment="1" applyProtection="1">
      <alignment horizontal="left" vertical="center" wrapText="1"/>
      <protection/>
    </xf>
    <xf numFmtId="0" fontId="19" fillId="25" borderId="96" xfId="0" applyFont="1" applyFill="1" applyBorder="1" applyAlignment="1" applyProtection="1">
      <alignment horizontal="center" vertical="center" wrapText="1"/>
      <protection/>
    </xf>
    <xf numFmtId="0" fontId="19" fillId="25" borderId="38" xfId="0" applyFont="1" applyFill="1" applyBorder="1" applyAlignment="1" applyProtection="1">
      <alignment horizontal="center" vertical="center" wrapText="1"/>
      <protection/>
    </xf>
    <xf numFmtId="49" fontId="32" fillId="21" borderId="79" xfId="0" applyNumberFormat="1" applyFont="1" applyFill="1" applyBorder="1" applyAlignment="1" applyProtection="1">
      <alignment horizontal="left" vertical="top" wrapText="1"/>
      <protection locked="0"/>
    </xf>
    <xf numFmtId="49" fontId="32" fillId="21" borderId="74" xfId="0" applyNumberFormat="1" applyFont="1" applyFill="1" applyBorder="1" applyAlignment="1" applyProtection="1">
      <alignment horizontal="left" vertical="top" wrapText="1"/>
      <protection locked="0"/>
    </xf>
    <xf numFmtId="49" fontId="38" fillId="21" borderId="74" xfId="0" applyNumberFormat="1" applyFont="1" applyFill="1" applyBorder="1" applyAlignment="1" applyProtection="1">
      <alignment horizontal="left" vertical="center"/>
      <protection locked="0"/>
    </xf>
    <xf numFmtId="49" fontId="38" fillId="21" borderId="81" xfId="0" applyNumberFormat="1" applyFont="1" applyFill="1" applyBorder="1" applyAlignment="1" applyProtection="1">
      <alignment horizontal="left" vertical="center"/>
      <protection locked="0"/>
    </xf>
    <xf numFmtId="0" fontId="8" fillId="25" borderId="106" xfId="0" applyFont="1" applyFill="1" applyBorder="1" applyAlignment="1" applyProtection="1">
      <alignment horizontal="center" vertical="center" wrapText="1"/>
      <protection/>
    </xf>
    <xf numFmtId="0" fontId="8" fillId="25" borderId="105" xfId="0" applyFont="1" applyFill="1" applyBorder="1" applyAlignment="1" applyProtection="1">
      <alignment horizontal="center" vertical="center" wrapText="1"/>
      <protection/>
    </xf>
    <xf numFmtId="0" fontId="15" fillId="25" borderId="107" xfId="0" applyFont="1" applyFill="1" applyBorder="1" applyAlignment="1" applyProtection="1">
      <alignment horizontal="center" vertical="center" wrapText="1"/>
      <protection/>
    </xf>
    <xf numFmtId="0" fontId="32" fillId="0" borderId="26" xfId="0" applyFont="1" applyBorder="1" applyAlignment="1" applyProtection="1">
      <alignment horizontal="left" vertical="center" wrapText="1"/>
      <protection/>
    </xf>
    <xf numFmtId="0" fontId="1" fillId="25" borderId="26" xfId="0" applyFont="1" applyFill="1" applyBorder="1" applyAlignment="1" applyProtection="1">
      <alignment vertical="center" wrapText="1"/>
      <protection/>
    </xf>
    <xf numFmtId="0" fontId="1" fillId="25" borderId="102" xfId="0" applyFont="1" applyFill="1" applyBorder="1" applyAlignment="1" applyProtection="1">
      <alignment vertical="center" wrapText="1"/>
      <protection/>
    </xf>
    <xf numFmtId="182" fontId="37" fillId="21" borderId="11" xfId="0" applyNumberFormat="1" applyFont="1" applyFill="1" applyBorder="1" applyAlignment="1" applyProtection="1">
      <alignment horizontal="right" vertical="center" wrapText="1"/>
      <protection/>
    </xf>
    <xf numFmtId="182" fontId="37" fillId="21" borderId="62" xfId="0" applyNumberFormat="1" applyFont="1" applyFill="1" applyBorder="1" applyAlignment="1" applyProtection="1">
      <alignment horizontal="right" vertical="center" wrapText="1"/>
      <protection/>
    </xf>
    <xf numFmtId="0" fontId="10" fillId="0" borderId="14" xfId="0" applyFont="1" applyFill="1" applyBorder="1" applyAlignment="1" applyProtection="1">
      <alignment horizontal="center" vertical="center" wrapText="1"/>
      <protection/>
    </xf>
    <xf numFmtId="0" fontId="10" fillId="0" borderId="25" xfId="0" applyFont="1" applyFill="1" applyBorder="1" applyAlignment="1" applyProtection="1">
      <alignment horizontal="center" vertical="center" wrapText="1"/>
      <protection/>
    </xf>
    <xf numFmtId="0" fontId="15" fillId="0" borderId="102" xfId="0" applyFont="1" applyBorder="1" applyAlignment="1" applyProtection="1">
      <alignment horizontal="center" vertical="center" wrapText="1"/>
      <protection/>
    </xf>
    <xf numFmtId="11" fontId="36" fillId="21" borderId="51" xfId="0" applyNumberFormat="1" applyFont="1" applyFill="1" applyBorder="1" applyAlignment="1" applyProtection="1">
      <alignment horizontal="left" vertical="center" wrapText="1"/>
      <protection/>
    </xf>
    <xf numFmtId="0" fontId="37" fillId="21" borderId="41" xfId="0" applyFont="1" applyFill="1" applyBorder="1" applyAlignment="1" applyProtection="1">
      <alignment horizontal="left" vertical="center" wrapText="1"/>
      <protection/>
    </xf>
    <xf numFmtId="0" fontId="10" fillId="21" borderId="14" xfId="0" applyFont="1" applyFill="1" applyBorder="1" applyAlignment="1" applyProtection="1">
      <alignment horizontal="center" vertical="center" wrapText="1"/>
      <protection/>
    </xf>
    <xf numFmtId="0" fontId="10" fillId="21" borderId="25" xfId="0" applyFont="1" applyFill="1" applyBorder="1" applyAlignment="1" applyProtection="1">
      <alignment horizontal="center" vertical="center" wrapText="1"/>
      <protection/>
    </xf>
    <xf numFmtId="0" fontId="36" fillId="21" borderId="11" xfId="0" applyFont="1" applyFill="1" applyBorder="1" applyAlignment="1" applyProtection="1">
      <alignment horizontal="left" vertical="center" wrapText="1"/>
      <protection/>
    </xf>
    <xf numFmtId="0" fontId="37" fillId="21" borderId="62" xfId="0" applyFont="1" applyFill="1" applyBorder="1" applyAlignment="1" applyProtection="1">
      <alignment horizontal="left" vertical="center" wrapText="1"/>
      <protection/>
    </xf>
    <xf numFmtId="0" fontId="4" fillId="24" borderId="102" xfId="0" applyFont="1" applyFill="1" applyBorder="1" applyAlignment="1" applyProtection="1">
      <alignment horizontal="center" vertical="center" wrapText="1"/>
      <protection/>
    </xf>
    <xf numFmtId="0" fontId="1" fillId="25" borderId="26" xfId="0" applyFont="1" applyFill="1" applyBorder="1" applyAlignment="1" applyProtection="1">
      <alignment horizontal="left" vertical="center" wrapText="1"/>
      <protection/>
    </xf>
    <xf numFmtId="0" fontId="10" fillId="25" borderId="64" xfId="0" applyFont="1" applyFill="1" applyBorder="1" applyAlignment="1" applyProtection="1">
      <alignment horizontal="left" vertical="center" wrapText="1"/>
      <protection/>
    </xf>
    <xf numFmtId="0" fontId="0" fillId="0" borderId="64" xfId="0" applyBorder="1" applyAlignment="1">
      <alignment horizontal="left" vertical="center" wrapText="1"/>
    </xf>
    <xf numFmtId="0" fontId="0" fillId="0" borderId="102" xfId="0" applyBorder="1" applyAlignment="1">
      <alignment horizontal="left" vertical="center" wrapText="1"/>
    </xf>
    <xf numFmtId="0" fontId="10" fillId="25" borderId="64" xfId="0" applyFont="1" applyFill="1" applyBorder="1" applyAlignment="1" applyProtection="1">
      <alignment vertical="center" wrapText="1"/>
      <protection/>
    </xf>
    <xf numFmtId="0" fontId="10" fillId="25" borderId="23" xfId="0" applyFont="1" applyFill="1" applyBorder="1" applyAlignment="1" applyProtection="1">
      <alignment horizontal="left" vertical="center" wrapText="1"/>
      <protection/>
    </xf>
    <xf numFmtId="0" fontId="10" fillId="3" borderId="26" xfId="0" applyFont="1" applyFill="1" applyBorder="1" applyAlignment="1" applyProtection="1">
      <alignment vertical="center" wrapText="1"/>
      <protection/>
    </xf>
    <xf numFmtId="0" fontId="10" fillId="3" borderId="102" xfId="0" applyFont="1" applyFill="1" applyBorder="1" applyAlignment="1" applyProtection="1">
      <alignment vertical="center" wrapText="1"/>
      <protection/>
    </xf>
    <xf numFmtId="0" fontId="1" fillId="3" borderId="26" xfId="0" applyFont="1" applyFill="1" applyBorder="1" applyAlignment="1" applyProtection="1">
      <alignment vertical="center" wrapText="1"/>
      <protection/>
    </xf>
    <xf numFmtId="0" fontId="1" fillId="3" borderId="102" xfId="0" applyFont="1" applyFill="1" applyBorder="1" applyAlignment="1" applyProtection="1">
      <alignment vertical="center" wrapText="1"/>
      <protection/>
    </xf>
    <xf numFmtId="0" fontId="0" fillId="0" borderId="102" xfId="0" applyBorder="1" applyAlignment="1">
      <alignment vertical="center" wrapText="1"/>
    </xf>
    <xf numFmtId="0" fontId="0" fillId="0" borderId="15" xfId="0" applyBorder="1" applyAlignment="1">
      <alignment vertical="center" wrapText="1"/>
    </xf>
    <xf numFmtId="0" fontId="0" fillId="0" borderId="36" xfId="0" applyBorder="1" applyAlignment="1">
      <alignment vertical="center" wrapText="1"/>
    </xf>
    <xf numFmtId="0" fontId="10" fillId="0" borderId="51" xfId="0" applyFont="1" applyFill="1" applyBorder="1" applyAlignment="1" applyProtection="1">
      <alignment vertical="center" wrapText="1"/>
      <protection/>
    </xf>
    <xf numFmtId="0" fontId="10" fillId="0" borderId="15" xfId="0" applyFont="1" applyFill="1" applyBorder="1" applyAlignment="1" applyProtection="1">
      <alignment vertical="center" wrapText="1"/>
      <protection/>
    </xf>
    <xf numFmtId="0" fontId="0" fillId="0" borderId="41" xfId="0" applyBorder="1" applyAlignment="1">
      <alignment vertical="center" wrapText="1"/>
    </xf>
    <xf numFmtId="0" fontId="3" fillId="0" borderId="26" xfId="0" applyFont="1" applyFill="1" applyBorder="1" applyAlignment="1" applyProtection="1">
      <alignment horizontal="center" vertical="center" wrapText="1"/>
      <protection/>
    </xf>
    <xf numFmtId="0" fontId="3" fillId="0" borderId="102" xfId="0" applyFont="1" applyFill="1" applyBorder="1" applyAlignment="1" applyProtection="1">
      <alignment horizontal="center" vertical="center" wrapText="1"/>
      <protection/>
    </xf>
    <xf numFmtId="0" fontId="37" fillId="21" borderId="40" xfId="0" applyFont="1" applyFill="1" applyBorder="1" applyAlignment="1" applyProtection="1">
      <alignment horizontal="left" vertical="center" wrapText="1"/>
      <protection/>
    </xf>
    <xf numFmtId="0" fontId="37" fillId="21" borderId="63" xfId="0" applyFont="1" applyFill="1" applyBorder="1" applyAlignment="1" applyProtection="1">
      <alignment horizontal="left" vertical="center" wrapText="1"/>
      <protection/>
    </xf>
    <xf numFmtId="0" fontId="1" fillId="0" borderId="51" xfId="0" applyFont="1" applyFill="1" applyBorder="1" applyAlignment="1" applyProtection="1">
      <alignment horizontal="left" vertical="center" wrapText="1"/>
      <protection/>
    </xf>
    <xf numFmtId="0" fontId="10" fillId="0" borderId="51" xfId="0" applyFont="1" applyFill="1" applyBorder="1" applyAlignment="1" applyProtection="1">
      <alignment horizontal="left" vertical="center" wrapText="1"/>
      <protection/>
    </xf>
    <xf numFmtId="0" fontId="10" fillId="0" borderId="40" xfId="0" applyFont="1" applyFill="1" applyBorder="1" applyAlignment="1" applyProtection="1">
      <alignment horizontal="left" vertical="center" wrapText="1"/>
      <protection/>
    </xf>
    <xf numFmtId="0" fontId="0" fillId="0" borderId="41" xfId="0" applyFill="1" applyBorder="1" applyAlignment="1" applyProtection="1">
      <alignment horizontal="left" vertical="center" wrapText="1"/>
      <protection/>
    </xf>
    <xf numFmtId="0" fontId="10" fillId="25" borderId="35" xfId="0" applyFont="1" applyFill="1" applyBorder="1" applyAlignment="1" applyProtection="1">
      <alignment vertical="center" wrapText="1"/>
      <protection/>
    </xf>
    <xf numFmtId="0" fontId="1" fillId="25" borderId="41" xfId="0" applyFont="1" applyFill="1" applyBorder="1" applyAlignment="1" applyProtection="1">
      <alignment horizontal="left" vertical="center" wrapText="1"/>
      <protection/>
    </xf>
    <xf numFmtId="0" fontId="10" fillId="25" borderId="41" xfId="0" applyFont="1" applyFill="1" applyBorder="1" applyAlignment="1" applyProtection="1">
      <alignment horizontal="left" vertical="center" wrapText="1"/>
      <protection/>
    </xf>
    <xf numFmtId="0" fontId="10" fillId="25" borderId="28" xfId="0" applyFont="1" applyFill="1" applyBorder="1" applyAlignment="1" applyProtection="1">
      <alignment horizontal="left" vertical="center" wrapText="1"/>
      <protection/>
    </xf>
    <xf numFmtId="0" fontId="10" fillId="0" borderId="26" xfId="0" applyFont="1" applyFill="1" applyBorder="1" applyAlignment="1" applyProtection="1">
      <alignment vertical="center" wrapText="1"/>
      <protection/>
    </xf>
    <xf numFmtId="0" fontId="10" fillId="0" borderId="102" xfId="0" applyFont="1" applyFill="1" applyBorder="1" applyAlignment="1" applyProtection="1">
      <alignment vertical="center" wrapText="1"/>
      <protection/>
    </xf>
    <xf numFmtId="0" fontId="0" fillId="0" borderId="26" xfId="0" applyBorder="1" applyAlignment="1">
      <alignment horizontal="left" vertical="center" wrapText="1"/>
    </xf>
    <xf numFmtId="0" fontId="10" fillId="0" borderId="15" xfId="0" applyFont="1" applyFill="1" applyBorder="1" applyAlignment="1" applyProtection="1">
      <alignment horizontal="left" vertical="center" wrapText="1"/>
      <protection/>
    </xf>
    <xf numFmtId="0" fontId="3" fillId="0" borderId="10" xfId="0"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0" fillId="0" borderId="40" xfId="0" applyBorder="1" applyAlignment="1" applyProtection="1">
      <alignment horizontal="left" vertical="center" wrapText="1"/>
      <protection/>
    </xf>
    <xf numFmtId="0" fontId="0" fillId="0" borderId="40" xfId="0" applyBorder="1" applyAlignment="1">
      <alignment vertical="center" wrapText="1"/>
    </xf>
    <xf numFmtId="0" fontId="0" fillId="0" borderId="63" xfId="0" applyBorder="1" applyAlignment="1">
      <alignment vertical="center" wrapText="1"/>
    </xf>
    <xf numFmtId="0" fontId="0" fillId="0" borderId="103" xfId="0" applyBorder="1" applyAlignment="1">
      <alignment vertical="center" wrapText="1"/>
    </xf>
    <xf numFmtId="0" fontId="0" fillId="0" borderId="34" xfId="0" applyBorder="1" applyAlignment="1">
      <alignment vertical="center" wrapText="1"/>
    </xf>
    <xf numFmtId="0" fontId="1" fillId="0" borderId="22" xfId="0" applyFont="1" applyFill="1" applyBorder="1" applyAlignment="1" applyProtection="1">
      <alignment horizontal="left" vertical="center" wrapText="1"/>
      <protection/>
    </xf>
    <xf numFmtId="0" fontId="15" fillId="0" borderId="40" xfId="0" applyFont="1" applyFill="1" applyBorder="1" applyAlignment="1" applyProtection="1">
      <alignment horizontal="left" vertical="center" wrapText="1"/>
      <protection/>
    </xf>
    <xf numFmtId="0" fontId="1" fillId="0" borderId="50" xfId="0" applyFont="1" applyBorder="1" applyAlignment="1" applyProtection="1">
      <alignment horizontal="left" vertical="center" wrapText="1"/>
      <protection/>
    </xf>
    <xf numFmtId="0" fontId="15" fillId="0" borderId="64" xfId="0" applyFont="1" applyFill="1" applyBorder="1" applyAlignment="1" applyProtection="1">
      <alignment horizontal="center" vertical="center" wrapText="1"/>
      <protection/>
    </xf>
    <xf numFmtId="0" fontId="0" fillId="0" borderId="0" xfId="0" applyBorder="1" applyAlignment="1">
      <alignment horizontal="left" vertical="center" wrapText="1"/>
    </xf>
    <xf numFmtId="0" fontId="0" fillId="0" borderId="40" xfId="0" applyFill="1" applyBorder="1" applyAlignment="1" applyProtection="1">
      <alignment horizontal="left" vertical="center" wrapText="1"/>
      <protection/>
    </xf>
    <xf numFmtId="0" fontId="1" fillId="0" borderId="10" xfId="0" applyFont="1" applyFill="1" applyBorder="1" applyAlignment="1" applyProtection="1">
      <alignment horizontal="left" vertical="center" wrapText="1"/>
      <protection/>
    </xf>
    <xf numFmtId="0" fontId="0" fillId="0" borderId="10" xfId="0" applyBorder="1" applyAlignment="1">
      <alignment horizontal="left" vertical="center" wrapText="1"/>
    </xf>
    <xf numFmtId="0" fontId="3" fillId="0" borderId="64" xfId="0" applyFont="1" applyFill="1" applyBorder="1" applyAlignment="1" applyProtection="1">
      <alignment horizontal="center" vertical="center" wrapText="1"/>
      <protection/>
    </xf>
    <xf numFmtId="0" fontId="0" fillId="0" borderId="64" xfId="0"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7</xdr:row>
      <xdr:rowOff>114300</xdr:rowOff>
    </xdr:from>
    <xdr:to>
      <xdr:col>10</xdr:col>
      <xdr:colOff>647700</xdr:colOff>
      <xdr:row>8</xdr:row>
      <xdr:rowOff>276225</xdr:rowOff>
    </xdr:to>
    <xdr:sp>
      <xdr:nvSpPr>
        <xdr:cNvPr id="1" name="AutoShape 18"/>
        <xdr:cNvSpPr>
          <a:spLocks/>
        </xdr:cNvSpPr>
      </xdr:nvSpPr>
      <xdr:spPr>
        <a:xfrm>
          <a:off x="3457575" y="1704975"/>
          <a:ext cx="2800350" cy="371475"/>
        </a:xfrm>
        <a:prstGeom prst="accentBorderCallout1">
          <a:avLst>
            <a:gd name="adj1" fmla="val -126870"/>
            <a:gd name="adj2" fmla="val 98717"/>
            <a:gd name="adj3" fmla="val -52722"/>
            <a:gd name="adj4" fmla="val -19231"/>
            <a:gd name="adj5" fmla="val -135375"/>
            <a:gd name="adj6" fmla="val 85898"/>
            <a:gd name="adj7" fmla="val -131972"/>
            <a:gd name="adj8" fmla="val 101282"/>
          </a:avLst>
        </a:prstGeom>
        <a:solidFill>
          <a:srgbClr val="FFFFFF"/>
        </a:solidFill>
        <a:ln w="19050" cmpd="sng">
          <a:solidFill>
            <a:srgbClr val="FF0000"/>
          </a:solidFill>
          <a:headEnd type="triangle"/>
          <a:tailEnd type="none"/>
        </a:ln>
      </xdr:spPr>
      <xdr:txBody>
        <a:bodyPr vertOverflow="clip" wrap="square"/>
        <a:p>
          <a:pPr algn="l">
            <a:defRPr/>
          </a:pPr>
          <a:r>
            <a:rPr lang="en-US" cap="none" sz="1100" b="0" i="0" u="none" baseline="0">
              <a:latin typeface="ＭＳ Ｐゴシック"/>
              <a:ea typeface="ＭＳ Ｐゴシック"/>
              <a:cs typeface="ＭＳ Ｐゴシック"/>
            </a:rPr>
            <a:t>中小企業者又は貨物自動車運動事業者
はレ点を忘れずに入力してください</a:t>
          </a:r>
        </a:p>
      </xdr:txBody>
    </xdr:sp>
    <xdr:clientData/>
  </xdr:twoCellAnchor>
  <xdr:twoCellAnchor>
    <xdr:from>
      <xdr:col>4</xdr:col>
      <xdr:colOff>552450</xdr:colOff>
      <xdr:row>19</xdr:row>
      <xdr:rowOff>47625</xdr:rowOff>
    </xdr:from>
    <xdr:to>
      <xdr:col>8</xdr:col>
      <xdr:colOff>219075</xdr:colOff>
      <xdr:row>21</xdr:row>
      <xdr:rowOff>0</xdr:rowOff>
    </xdr:to>
    <xdr:sp>
      <xdr:nvSpPr>
        <xdr:cNvPr id="2" name="AutoShape 19"/>
        <xdr:cNvSpPr>
          <a:spLocks/>
        </xdr:cNvSpPr>
      </xdr:nvSpPr>
      <xdr:spPr>
        <a:xfrm>
          <a:off x="2486025" y="5353050"/>
          <a:ext cx="2066925" cy="371475"/>
        </a:xfrm>
        <a:prstGeom prst="accentBorderCallout1">
          <a:avLst>
            <a:gd name="adj1" fmla="val 79953"/>
            <a:gd name="adj2" fmla="val 170513"/>
            <a:gd name="adj3" fmla="val 53685"/>
            <a:gd name="adj4" fmla="val -19231"/>
            <a:gd name="adj5" fmla="val -55990"/>
            <a:gd name="adj6" fmla="val -680768"/>
            <a:gd name="adj7" fmla="val -50921"/>
            <a:gd name="adj8" fmla="val -665384"/>
          </a:avLst>
        </a:prstGeom>
        <a:solidFill>
          <a:srgbClr val="FFFFFF"/>
        </a:solidFill>
        <a:ln w="19050" cmpd="sng">
          <a:solidFill>
            <a:srgbClr val="FF0000"/>
          </a:solidFill>
          <a:headEnd type="triangle"/>
          <a:tailEnd type="none"/>
        </a:ln>
      </xdr:spPr>
      <xdr:txBody>
        <a:bodyPr vertOverflow="clip" wrap="square"/>
        <a:p>
          <a:pPr algn="l">
            <a:defRPr/>
          </a:pPr>
          <a:r>
            <a:rPr lang="en-US" cap="none" sz="1100" b="0" i="0" u="none" baseline="0">
              <a:latin typeface="ＭＳ Ｐゴシック"/>
              <a:ea typeface="ＭＳ Ｐゴシック"/>
              <a:cs typeface="ＭＳ Ｐゴシック"/>
            </a:rPr>
            <a:t>所有する施設の延床面積の
合計値を記入してください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22</xdr:row>
      <xdr:rowOff>123825</xdr:rowOff>
    </xdr:from>
    <xdr:to>
      <xdr:col>9</xdr:col>
      <xdr:colOff>2543175</xdr:colOff>
      <xdr:row>22</xdr:row>
      <xdr:rowOff>495300</xdr:rowOff>
    </xdr:to>
    <xdr:sp>
      <xdr:nvSpPr>
        <xdr:cNvPr id="1" name="AutoShape 89"/>
        <xdr:cNvSpPr>
          <a:spLocks/>
        </xdr:cNvSpPr>
      </xdr:nvSpPr>
      <xdr:spPr>
        <a:xfrm>
          <a:off x="7505700" y="6619875"/>
          <a:ext cx="2543175" cy="371475"/>
        </a:xfrm>
        <a:prstGeom prst="accentBorderCallout1">
          <a:avLst>
            <a:gd name="adj1" fmla="val -74717"/>
            <a:gd name="adj2" fmla="val -1282"/>
            <a:gd name="adj3" fmla="val -52995"/>
            <a:gd name="adj4" fmla="val -19231"/>
            <a:gd name="adj5" fmla="val -214796"/>
            <a:gd name="adj6" fmla="val -465384"/>
            <a:gd name="adj7" fmla="val -211421"/>
            <a:gd name="adj8" fmla="val -450000"/>
          </a:avLst>
        </a:prstGeom>
        <a:solidFill>
          <a:srgbClr val="FFFFFF"/>
        </a:solidFill>
        <a:ln w="19050" cmpd="sng">
          <a:solidFill>
            <a:srgbClr val="FF0000"/>
          </a:solidFill>
          <a:headEnd type="triangle"/>
          <a:tailEnd type="none"/>
        </a:ln>
      </xdr:spPr>
      <xdr:txBody>
        <a:bodyPr vertOverflow="clip" wrap="square"/>
        <a:p>
          <a:pPr algn="l">
            <a:defRPr/>
          </a:pPr>
          <a:r>
            <a:rPr lang="en-US" cap="none" sz="1100" b="0" i="0" u="none" baseline="0">
              <a:latin typeface="ＭＳ Ｐゴシック"/>
              <a:ea typeface="ＭＳ Ｐゴシック"/>
              <a:cs typeface="ＭＳ Ｐゴシック"/>
            </a:rPr>
            <a:t>上記以外に導入している新エネ設備が
ある場合、その他に記載してください</a:t>
          </a:r>
        </a:p>
      </xdr:txBody>
    </xdr:sp>
    <xdr:clientData/>
  </xdr:twoCellAnchor>
  <xdr:twoCellAnchor>
    <xdr:from>
      <xdr:col>8</xdr:col>
      <xdr:colOff>485775</xdr:colOff>
      <xdr:row>89</xdr:row>
      <xdr:rowOff>66675</xdr:rowOff>
    </xdr:from>
    <xdr:to>
      <xdr:col>9</xdr:col>
      <xdr:colOff>2419350</xdr:colOff>
      <xdr:row>89</xdr:row>
      <xdr:rowOff>438150</xdr:rowOff>
    </xdr:to>
    <xdr:sp>
      <xdr:nvSpPr>
        <xdr:cNvPr id="2" name="AutoShape 90"/>
        <xdr:cNvSpPr>
          <a:spLocks/>
        </xdr:cNvSpPr>
      </xdr:nvSpPr>
      <xdr:spPr>
        <a:xfrm>
          <a:off x="7381875" y="27508200"/>
          <a:ext cx="2543175" cy="371475"/>
        </a:xfrm>
        <a:prstGeom prst="accentBorderCallout1">
          <a:avLst>
            <a:gd name="adj1" fmla="val -74717"/>
            <a:gd name="adj2" fmla="val -6412"/>
            <a:gd name="adj3" fmla="val -52995"/>
            <a:gd name="adj4" fmla="val -19231"/>
            <a:gd name="adj5" fmla="val -215916"/>
            <a:gd name="adj6" fmla="val -434615"/>
            <a:gd name="adj7" fmla="val -212546"/>
            <a:gd name="adj8" fmla="val -419231"/>
          </a:avLst>
        </a:prstGeom>
        <a:solidFill>
          <a:srgbClr val="FFFFFF"/>
        </a:solidFill>
        <a:ln w="19050" cmpd="sng">
          <a:solidFill>
            <a:srgbClr val="FF0000"/>
          </a:solidFill>
          <a:headEnd type="triangle"/>
          <a:tailEnd type="none"/>
        </a:ln>
      </xdr:spPr>
      <xdr:txBody>
        <a:bodyPr vertOverflow="clip" wrap="square"/>
        <a:p>
          <a:pPr algn="l">
            <a:defRPr/>
          </a:pPr>
          <a:r>
            <a:rPr lang="en-US" cap="none" sz="1100" b="0" i="0" u="none" baseline="0">
              <a:latin typeface="ＭＳ Ｐゴシック"/>
              <a:ea typeface="ＭＳ Ｐゴシック"/>
              <a:cs typeface="ＭＳ Ｐゴシック"/>
            </a:rPr>
            <a:t>上記以外に導入している省エネ設備が
ある場合、その他に記載してください</a:t>
          </a:r>
        </a:p>
      </xdr:txBody>
    </xdr:sp>
    <xdr:clientData/>
  </xdr:twoCellAnchor>
  <xdr:twoCellAnchor>
    <xdr:from>
      <xdr:col>8</xdr:col>
      <xdr:colOff>333375</xdr:colOff>
      <xdr:row>96</xdr:row>
      <xdr:rowOff>342900</xdr:rowOff>
    </xdr:from>
    <xdr:to>
      <xdr:col>9</xdr:col>
      <xdr:colOff>2428875</xdr:colOff>
      <xdr:row>98</xdr:row>
      <xdr:rowOff>180975</xdr:rowOff>
    </xdr:to>
    <xdr:sp>
      <xdr:nvSpPr>
        <xdr:cNvPr id="3" name="AutoShape 91"/>
        <xdr:cNvSpPr>
          <a:spLocks/>
        </xdr:cNvSpPr>
      </xdr:nvSpPr>
      <xdr:spPr>
        <a:xfrm>
          <a:off x="7229475" y="29889450"/>
          <a:ext cx="2705100" cy="371475"/>
        </a:xfrm>
        <a:prstGeom prst="accentBorderCallout1">
          <a:avLst>
            <a:gd name="adj1" fmla="val -80634"/>
            <a:gd name="adj2" fmla="val 73078"/>
            <a:gd name="adj3" fmla="val -52814"/>
            <a:gd name="adj4" fmla="val -19231"/>
            <a:gd name="adj5" fmla="val -203875"/>
            <a:gd name="adj6" fmla="val -11537"/>
            <a:gd name="adj7" fmla="val -200703"/>
            <a:gd name="adj8" fmla="val 3847"/>
          </a:avLst>
        </a:prstGeom>
        <a:solidFill>
          <a:srgbClr val="FFFFFF"/>
        </a:solidFill>
        <a:ln w="19050" cmpd="sng">
          <a:solidFill>
            <a:srgbClr val="FF0000"/>
          </a:solidFill>
          <a:headEnd type="triangle"/>
          <a:tailEnd type="none"/>
        </a:ln>
      </xdr:spPr>
      <xdr:txBody>
        <a:bodyPr vertOverflow="clip" wrap="square"/>
        <a:p>
          <a:pPr algn="l">
            <a:defRPr/>
          </a:pPr>
          <a:r>
            <a:rPr lang="en-US" cap="none" sz="1100" b="0" i="0" u="none" baseline="0">
              <a:latin typeface="ＭＳ Ｐゴシック"/>
              <a:ea typeface="ＭＳ Ｐゴシック"/>
              <a:cs typeface="ＭＳ Ｐゴシック"/>
            </a:rPr>
            <a:t>（２）省エネ対策活動は平成25年度以降
の取組について記載してください</a:t>
          </a:r>
        </a:p>
      </xdr:txBody>
    </xdr:sp>
    <xdr:clientData/>
  </xdr:twoCellAnchor>
  <xdr:twoCellAnchor>
    <xdr:from>
      <xdr:col>8</xdr:col>
      <xdr:colOff>495300</xdr:colOff>
      <xdr:row>112</xdr:row>
      <xdr:rowOff>85725</xdr:rowOff>
    </xdr:from>
    <xdr:to>
      <xdr:col>9</xdr:col>
      <xdr:colOff>2428875</xdr:colOff>
      <xdr:row>112</xdr:row>
      <xdr:rowOff>457200</xdr:rowOff>
    </xdr:to>
    <xdr:sp>
      <xdr:nvSpPr>
        <xdr:cNvPr id="4" name="AutoShape 92"/>
        <xdr:cNvSpPr>
          <a:spLocks/>
        </xdr:cNvSpPr>
      </xdr:nvSpPr>
      <xdr:spPr>
        <a:xfrm>
          <a:off x="7391400" y="35566350"/>
          <a:ext cx="2543175" cy="371475"/>
        </a:xfrm>
        <a:prstGeom prst="accentBorderCallout1">
          <a:avLst>
            <a:gd name="adj1" fmla="val -90824"/>
            <a:gd name="adj2" fmla="val 1282"/>
            <a:gd name="adj3" fmla="val -52995"/>
            <a:gd name="adj4" fmla="val -19231"/>
            <a:gd name="adj5" fmla="val -214421"/>
            <a:gd name="adj6" fmla="val -737180"/>
            <a:gd name="adj7" fmla="val -211050"/>
            <a:gd name="adj8" fmla="val -721796"/>
          </a:avLst>
        </a:prstGeom>
        <a:solidFill>
          <a:srgbClr val="FFFFFF"/>
        </a:solidFill>
        <a:ln w="19050" cmpd="sng">
          <a:solidFill>
            <a:srgbClr val="FF0000"/>
          </a:solidFill>
          <a:headEnd type="triangle"/>
          <a:tailEnd type="none"/>
        </a:ln>
      </xdr:spPr>
      <xdr:txBody>
        <a:bodyPr vertOverflow="clip" wrap="square"/>
        <a:p>
          <a:pPr algn="l">
            <a:defRPr/>
          </a:pPr>
          <a:r>
            <a:rPr lang="en-US" cap="none" sz="1100" b="0" i="0" u="none" baseline="0">
              <a:latin typeface="ＭＳ Ｐゴシック"/>
              <a:ea typeface="ＭＳ Ｐゴシック"/>
              <a:cs typeface="ＭＳ Ｐゴシック"/>
            </a:rPr>
            <a:t>上記以外に実施している省エネ対策が
ある場合、その他に記載してください</a:t>
          </a:r>
        </a:p>
      </xdr:txBody>
    </xdr:sp>
    <xdr:clientData/>
  </xdr:twoCellAnchor>
  <xdr:twoCellAnchor>
    <xdr:from>
      <xdr:col>8</xdr:col>
      <xdr:colOff>552450</xdr:colOff>
      <xdr:row>141</xdr:row>
      <xdr:rowOff>114300</xdr:rowOff>
    </xdr:from>
    <xdr:to>
      <xdr:col>9</xdr:col>
      <xdr:colOff>2486025</xdr:colOff>
      <xdr:row>141</xdr:row>
      <xdr:rowOff>485775</xdr:rowOff>
    </xdr:to>
    <xdr:sp>
      <xdr:nvSpPr>
        <xdr:cNvPr id="5" name="AutoShape 93"/>
        <xdr:cNvSpPr>
          <a:spLocks/>
        </xdr:cNvSpPr>
      </xdr:nvSpPr>
      <xdr:spPr>
        <a:xfrm>
          <a:off x="7448550" y="45910500"/>
          <a:ext cx="2543175" cy="371475"/>
        </a:xfrm>
        <a:prstGeom prst="accentBorderCallout1">
          <a:avLst>
            <a:gd name="adj1" fmla="val -93069"/>
            <a:gd name="adj2" fmla="val -14101"/>
            <a:gd name="adj3" fmla="val -52995"/>
            <a:gd name="adj4" fmla="val -19231"/>
            <a:gd name="adj5" fmla="val -307675"/>
            <a:gd name="adj6" fmla="val -721796"/>
            <a:gd name="adj7" fmla="val -304305"/>
            <a:gd name="adj8" fmla="val -706412"/>
          </a:avLst>
        </a:prstGeom>
        <a:solidFill>
          <a:srgbClr val="FFFFFF"/>
        </a:solidFill>
        <a:ln w="19050" cmpd="sng">
          <a:solidFill>
            <a:srgbClr val="FF0000"/>
          </a:solidFill>
          <a:headEnd type="triangle"/>
          <a:tailEnd type="none"/>
        </a:ln>
      </xdr:spPr>
      <xdr:txBody>
        <a:bodyPr vertOverflow="clip" wrap="square"/>
        <a:p>
          <a:pPr algn="l">
            <a:defRPr/>
          </a:pPr>
          <a:r>
            <a:rPr lang="en-US" cap="none" sz="1100" b="0" i="0" u="none" baseline="0">
              <a:latin typeface="ＭＳ Ｐゴシック"/>
              <a:ea typeface="ＭＳ Ｐゴシック"/>
              <a:cs typeface="ＭＳ Ｐゴシック"/>
            </a:rPr>
            <a:t>上記以外に導入している省エネ設備が
ある場合、その他に記載してください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indexed="10"/>
  </sheetPr>
  <dimension ref="A1:L36"/>
  <sheetViews>
    <sheetView showZeros="0" tabSelected="1" view="pageBreakPreview" zoomScaleSheetLayoutView="100" zoomScalePageLayoutView="0" workbookViewId="0" topLeftCell="A1">
      <selection activeCell="A1" sqref="A1"/>
    </sheetView>
  </sheetViews>
  <sheetFormatPr defaultColWidth="9.00390625" defaultRowHeight="13.5"/>
  <cols>
    <col min="1" max="3" width="4.00390625" style="24" customWidth="1"/>
    <col min="4" max="4" width="13.375" style="24" customWidth="1"/>
    <col min="5" max="5" width="10.875" style="24" customWidth="1"/>
    <col min="6" max="6" width="5.375" style="24" customWidth="1"/>
    <col min="7" max="7" width="8.00390625" style="24" customWidth="1"/>
    <col min="8" max="8" width="7.25390625" style="24" customWidth="1"/>
    <col min="9" max="9" width="10.625" style="24" customWidth="1"/>
    <col min="10" max="10" width="6.125" style="24" customWidth="1"/>
    <col min="11" max="11" width="14.75390625" style="24" customWidth="1"/>
    <col min="12" max="16384" width="9.00390625" style="24" customWidth="1"/>
  </cols>
  <sheetData>
    <row r="1" spans="1:11" s="15" customFormat="1" ht="13.5">
      <c r="A1" s="2" t="s">
        <v>78</v>
      </c>
      <c r="B1" s="2"/>
      <c r="C1" s="14"/>
      <c r="D1" s="14"/>
      <c r="E1" s="14"/>
      <c r="F1" s="14"/>
      <c r="G1" s="14"/>
      <c r="H1" s="14"/>
      <c r="I1" s="14"/>
      <c r="J1" s="14"/>
      <c r="K1" s="14"/>
    </row>
    <row r="2" spans="1:11" s="18" customFormat="1" ht="14.25">
      <c r="A2" s="2" t="s">
        <v>133</v>
      </c>
      <c r="B2" s="16"/>
      <c r="C2" s="17"/>
      <c r="D2" s="17"/>
      <c r="E2" s="17"/>
      <c r="F2" s="17"/>
      <c r="G2" s="17"/>
      <c r="H2" s="17"/>
      <c r="I2" s="17"/>
      <c r="J2" s="17"/>
      <c r="K2" s="17"/>
    </row>
    <row r="3" spans="1:11" s="15" customFormat="1" ht="25.5" customHeight="1">
      <c r="A3" s="2"/>
      <c r="B3" s="2"/>
      <c r="C3" s="14"/>
      <c r="D3" s="14"/>
      <c r="E3" s="14"/>
      <c r="F3" s="14"/>
      <c r="G3" s="14"/>
      <c r="H3" s="14"/>
      <c r="I3" s="14"/>
      <c r="J3" s="14"/>
      <c r="K3" s="14"/>
    </row>
    <row r="4" spans="1:11" s="15" customFormat="1" ht="16.5" customHeight="1">
      <c r="A4" s="243" t="s">
        <v>172</v>
      </c>
      <c r="B4" s="243"/>
      <c r="C4" s="244"/>
      <c r="D4" s="244"/>
      <c r="E4" s="244"/>
      <c r="F4" s="244"/>
      <c r="G4" s="244"/>
      <c r="H4" s="244"/>
      <c r="I4" s="244"/>
      <c r="J4" s="244"/>
      <c r="K4" s="244"/>
    </row>
    <row r="5" spans="1:11" s="15" customFormat="1" ht="16.5" customHeight="1">
      <c r="A5" s="14"/>
      <c r="B5" s="14"/>
      <c r="C5" s="14"/>
      <c r="D5" s="14"/>
      <c r="E5" s="14"/>
      <c r="F5" s="14"/>
      <c r="G5" s="14"/>
      <c r="H5" s="14"/>
      <c r="I5" s="14"/>
      <c r="J5" s="14"/>
      <c r="K5" s="14"/>
    </row>
    <row r="6" spans="1:11" s="15" customFormat="1" ht="22.5" customHeight="1">
      <c r="A6" s="232" t="s">
        <v>59</v>
      </c>
      <c r="B6" s="233"/>
      <c r="C6" s="246"/>
      <c r="D6" s="246"/>
      <c r="E6" s="246"/>
      <c r="F6" s="246"/>
      <c r="G6" s="246"/>
      <c r="H6" s="246"/>
      <c r="I6" s="246"/>
      <c r="J6" s="246"/>
      <c r="K6" s="246"/>
    </row>
    <row r="7" spans="1:11" s="15" customFormat="1" ht="16.5" customHeight="1">
      <c r="A7" s="14"/>
      <c r="B7" s="14"/>
      <c r="C7" s="14"/>
      <c r="D7" s="14"/>
      <c r="E7" s="14"/>
      <c r="F7" s="14"/>
      <c r="G7" s="14"/>
      <c r="H7" s="14"/>
      <c r="I7" s="14"/>
      <c r="J7" s="14"/>
      <c r="K7" s="14"/>
    </row>
    <row r="8" spans="1:11" s="15" customFormat="1" ht="16.5" customHeight="1" thickBot="1">
      <c r="A8" s="245" t="s">
        <v>134</v>
      </c>
      <c r="B8" s="245"/>
      <c r="C8" s="198"/>
      <c r="D8" s="198"/>
      <c r="E8" s="198"/>
      <c r="F8" s="198"/>
      <c r="G8" s="198"/>
      <c r="H8" s="198"/>
      <c r="I8" s="198"/>
      <c r="J8" s="198"/>
      <c r="K8" s="198"/>
    </row>
    <row r="9" spans="1:11" s="15" customFormat="1" ht="28.5" customHeight="1">
      <c r="A9" s="247" t="s">
        <v>208</v>
      </c>
      <c r="B9" s="248"/>
      <c r="C9" s="249"/>
      <c r="D9" s="250" t="s">
        <v>276</v>
      </c>
      <c r="E9" s="251"/>
      <c r="F9" s="251"/>
      <c r="G9" s="251"/>
      <c r="H9" s="251"/>
      <c r="I9" s="251"/>
      <c r="J9" s="251"/>
      <c r="K9" s="252"/>
    </row>
    <row r="10" spans="1:11" s="15" customFormat="1" ht="28.5" customHeight="1">
      <c r="A10" s="179" t="s">
        <v>211</v>
      </c>
      <c r="B10" s="180"/>
      <c r="C10" s="172"/>
      <c r="D10" s="176" t="s">
        <v>210</v>
      </c>
      <c r="E10" s="177"/>
      <c r="F10" s="177"/>
      <c r="G10" s="177"/>
      <c r="H10" s="177"/>
      <c r="I10" s="177"/>
      <c r="J10" s="177"/>
      <c r="K10" s="178"/>
    </row>
    <row r="11" spans="1:11" s="15" customFormat="1" ht="28.5" customHeight="1" thickBot="1">
      <c r="A11" s="192" t="s">
        <v>209</v>
      </c>
      <c r="B11" s="193"/>
      <c r="C11" s="194"/>
      <c r="D11" s="195" t="s">
        <v>277</v>
      </c>
      <c r="E11" s="196"/>
      <c r="F11" s="196"/>
      <c r="G11" s="196"/>
      <c r="H11" s="196"/>
      <c r="I11" s="196"/>
      <c r="J11" s="196"/>
      <c r="K11" s="197"/>
    </row>
    <row r="12" spans="1:11" s="15" customFormat="1" ht="16.5" customHeight="1">
      <c r="A12" s="10"/>
      <c r="B12" s="10"/>
      <c r="C12" s="17"/>
      <c r="D12" s="17"/>
      <c r="E12" s="17"/>
      <c r="F12" s="17"/>
      <c r="G12" s="17"/>
      <c r="H12" s="17"/>
      <c r="I12" s="17"/>
      <c r="J12" s="17"/>
      <c r="K12" s="17"/>
    </row>
    <row r="13" spans="1:11" s="15" customFormat="1" ht="16.5" customHeight="1" thickBot="1">
      <c r="A13" s="235" t="s">
        <v>135</v>
      </c>
      <c r="B13" s="235"/>
      <c r="C13" s="198"/>
      <c r="D13" s="198"/>
      <c r="E13" s="198"/>
      <c r="F13" s="198"/>
      <c r="G13" s="198"/>
      <c r="H13" s="198"/>
      <c r="I13" s="198"/>
      <c r="J13" s="198"/>
      <c r="K13" s="198"/>
    </row>
    <row r="14" spans="1:11" s="15" customFormat="1" ht="39" customHeight="1" thickBot="1">
      <c r="A14" s="236" t="s">
        <v>278</v>
      </c>
      <c r="B14" s="237"/>
      <c r="C14" s="238"/>
      <c r="D14" s="238"/>
      <c r="E14" s="238"/>
      <c r="F14" s="238"/>
      <c r="G14" s="238"/>
      <c r="H14" s="238"/>
      <c r="I14" s="238"/>
      <c r="J14" s="238"/>
      <c r="K14" s="239"/>
    </row>
    <row r="15" spans="1:11" s="15" customFormat="1" ht="16.5" customHeight="1">
      <c r="A15" s="240"/>
      <c r="B15" s="240"/>
      <c r="C15" s="240"/>
      <c r="D15" s="240"/>
      <c r="E15" s="240"/>
      <c r="F15" s="240"/>
      <c r="G15" s="240"/>
      <c r="H15" s="240"/>
      <c r="I15" s="240"/>
      <c r="J15" s="240"/>
      <c r="K15" s="240"/>
    </row>
    <row r="16" spans="1:11" s="15" customFormat="1" ht="16.5" customHeight="1" thickBot="1">
      <c r="A16" s="198" t="s">
        <v>136</v>
      </c>
      <c r="B16" s="198"/>
      <c r="C16" s="198"/>
      <c r="D16" s="198"/>
      <c r="E16" s="198"/>
      <c r="F16" s="198"/>
      <c r="G16" s="198"/>
      <c r="H16" s="198"/>
      <c r="I16" s="198"/>
      <c r="J16" s="198"/>
      <c r="K16" s="198"/>
    </row>
    <row r="17" spans="1:11" s="15" customFormat="1" ht="28.5" customHeight="1">
      <c r="A17" s="256" t="s">
        <v>60</v>
      </c>
      <c r="B17" s="257"/>
      <c r="C17" s="213" t="s">
        <v>279</v>
      </c>
      <c r="D17" s="214"/>
      <c r="E17" s="215"/>
      <c r="F17" s="216"/>
      <c r="G17" s="13" t="s">
        <v>64</v>
      </c>
      <c r="H17" s="254">
        <v>42280</v>
      </c>
      <c r="I17" s="214"/>
      <c r="J17" s="214"/>
      <c r="K17" s="255"/>
    </row>
    <row r="18" spans="1:11" s="15" customFormat="1" ht="28.5" customHeight="1">
      <c r="A18" s="179" t="s">
        <v>61</v>
      </c>
      <c r="B18" s="253"/>
      <c r="C18" s="209" t="s">
        <v>280</v>
      </c>
      <c r="D18" s="210"/>
      <c r="E18" s="211"/>
      <c r="F18" s="212"/>
      <c r="G18" s="1" t="s">
        <v>65</v>
      </c>
      <c r="H18" s="209" t="s">
        <v>281</v>
      </c>
      <c r="I18" s="210"/>
      <c r="J18" s="210"/>
      <c r="K18" s="217"/>
    </row>
    <row r="19" spans="1:11" s="15" customFormat="1" ht="28.5" customHeight="1" thickBot="1">
      <c r="A19" s="204" t="s">
        <v>138</v>
      </c>
      <c r="B19" s="205"/>
      <c r="C19" s="206" t="s">
        <v>282</v>
      </c>
      <c r="D19" s="207"/>
      <c r="E19" s="207"/>
      <c r="F19" s="207"/>
      <c r="G19" s="207"/>
      <c r="H19" s="207"/>
      <c r="I19" s="207"/>
      <c r="J19" s="207"/>
      <c r="K19" s="208"/>
    </row>
    <row r="20" spans="1:11" s="15" customFormat="1" ht="16.5" customHeight="1">
      <c r="A20" s="265"/>
      <c r="B20" s="265"/>
      <c r="C20" s="265"/>
      <c r="D20" s="265"/>
      <c r="E20" s="265"/>
      <c r="F20" s="265"/>
      <c r="G20" s="265"/>
      <c r="H20" s="265"/>
      <c r="I20" s="265"/>
      <c r="J20" s="265"/>
      <c r="K20" s="265"/>
    </row>
    <row r="21" spans="1:11" s="15" customFormat="1" ht="16.5" customHeight="1" thickBot="1">
      <c r="A21" s="198" t="s">
        <v>137</v>
      </c>
      <c r="B21" s="198"/>
      <c r="C21" s="198"/>
      <c r="D21" s="198"/>
      <c r="E21" s="198"/>
      <c r="F21" s="198"/>
      <c r="G21" s="198"/>
      <c r="H21" s="198"/>
      <c r="I21" s="198"/>
      <c r="J21" s="198"/>
      <c r="K21" s="198"/>
    </row>
    <row r="22" spans="1:11" s="15" customFormat="1" ht="28.5" customHeight="1">
      <c r="A22" s="199" t="s">
        <v>85</v>
      </c>
      <c r="B22" s="200"/>
      <c r="C22" s="201" t="s">
        <v>283</v>
      </c>
      <c r="D22" s="202"/>
      <c r="E22" s="202"/>
      <c r="F22" s="203"/>
      <c r="G22" s="19" t="s">
        <v>82</v>
      </c>
      <c r="H22" s="173">
        <v>500</v>
      </c>
      <c r="I22" s="174"/>
      <c r="J22" s="174"/>
      <c r="K22" s="11" t="s">
        <v>84</v>
      </c>
    </row>
    <row r="23" spans="1:11" s="15" customFormat="1" ht="28.5" customHeight="1" thickBot="1">
      <c r="A23" s="266" t="s">
        <v>87</v>
      </c>
      <c r="B23" s="267"/>
      <c r="C23" s="189">
        <v>10</v>
      </c>
      <c r="D23" s="190"/>
      <c r="E23" s="191" t="s">
        <v>74</v>
      </c>
      <c r="F23" s="181"/>
      <c r="G23" s="20" t="s">
        <v>83</v>
      </c>
      <c r="H23" s="182">
        <v>12345</v>
      </c>
      <c r="I23" s="183"/>
      <c r="J23" s="183"/>
      <c r="K23" s="12" t="s">
        <v>284</v>
      </c>
    </row>
    <row r="24" spans="1:11" s="15" customFormat="1" ht="16.5" customHeight="1">
      <c r="A24" s="240"/>
      <c r="B24" s="240"/>
      <c r="C24" s="240"/>
      <c r="D24" s="240"/>
      <c r="E24" s="240"/>
      <c r="F24" s="240"/>
      <c r="G24" s="240"/>
      <c r="H24" s="240"/>
      <c r="I24" s="240"/>
      <c r="J24" s="240"/>
      <c r="K24" s="240"/>
    </row>
    <row r="25" spans="1:11" s="18" customFormat="1" ht="16.5" customHeight="1" thickBot="1">
      <c r="A25" s="261" t="s">
        <v>212</v>
      </c>
      <c r="B25" s="261"/>
      <c r="C25" s="261"/>
      <c r="D25" s="261"/>
      <c r="E25" s="261"/>
      <c r="F25" s="261"/>
      <c r="G25" s="261"/>
      <c r="H25" s="261"/>
      <c r="I25" s="261"/>
      <c r="J25" s="261"/>
      <c r="K25" s="261"/>
    </row>
    <row r="26" spans="1:12" s="15" customFormat="1" ht="28.5" customHeight="1">
      <c r="A26" s="262" t="s">
        <v>259</v>
      </c>
      <c r="B26" s="263"/>
      <c r="C26" s="263"/>
      <c r="D26" s="263"/>
      <c r="E26" s="263"/>
      <c r="F26" s="263"/>
      <c r="G26" s="263"/>
      <c r="H26" s="263"/>
      <c r="I26" s="264"/>
      <c r="J26" s="241" t="s">
        <v>62</v>
      </c>
      <c r="K26" s="242"/>
      <c r="L26" s="14"/>
    </row>
    <row r="27" spans="1:11" s="15" customFormat="1" ht="28.5" customHeight="1">
      <c r="A27" s="127" t="s">
        <v>139</v>
      </c>
      <c r="B27" s="258" t="s">
        <v>88</v>
      </c>
      <c r="C27" s="259"/>
      <c r="D27" s="259"/>
      <c r="E27" s="259"/>
      <c r="F27" s="259"/>
      <c r="G27" s="259"/>
      <c r="H27" s="259"/>
      <c r="I27" s="260"/>
      <c r="J27" s="22" t="s">
        <v>140</v>
      </c>
      <c r="K27" s="110">
        <f>'第2号様式'!J95</f>
        <v>300</v>
      </c>
    </row>
    <row r="28" spans="1:11" s="15" customFormat="1" ht="28.5" customHeight="1">
      <c r="A28" s="128" t="s">
        <v>127</v>
      </c>
      <c r="B28" s="184" t="s">
        <v>79</v>
      </c>
      <c r="C28" s="185"/>
      <c r="D28" s="185"/>
      <c r="E28" s="185"/>
      <c r="F28" s="185"/>
      <c r="G28" s="185"/>
      <c r="H28" s="185"/>
      <c r="I28" s="186"/>
      <c r="J28" s="22" t="s">
        <v>54</v>
      </c>
      <c r="K28" s="111">
        <f>'第2号様式'!J147</f>
        <v>150</v>
      </c>
    </row>
    <row r="29" spans="1:11" s="15" customFormat="1" ht="28.5" customHeight="1" thickBot="1">
      <c r="A29" s="129" t="s">
        <v>128</v>
      </c>
      <c r="B29" s="187" t="s">
        <v>129</v>
      </c>
      <c r="C29" s="188"/>
      <c r="D29" s="188"/>
      <c r="E29" s="188"/>
      <c r="F29" s="188"/>
      <c r="G29" s="188"/>
      <c r="H29" s="188"/>
      <c r="I29" s="175"/>
      <c r="J29" s="125" t="s">
        <v>130</v>
      </c>
      <c r="K29" s="126">
        <f>'第2号様式'!G161</f>
        <v>50</v>
      </c>
    </row>
    <row r="30" spans="1:11" s="15" customFormat="1" ht="28.5" customHeight="1" thickBot="1" thickTop="1">
      <c r="A30" s="218" t="s">
        <v>267</v>
      </c>
      <c r="B30" s="219"/>
      <c r="C30" s="219"/>
      <c r="D30" s="219"/>
      <c r="E30" s="219"/>
      <c r="F30" s="219"/>
      <c r="G30" s="219"/>
      <c r="H30" s="219"/>
      <c r="I30" s="220"/>
      <c r="J30" s="221">
        <f>K27+K28+K29</f>
        <v>500</v>
      </c>
      <c r="K30" s="222"/>
    </row>
    <row r="31" spans="1:11" s="15" customFormat="1" ht="33" customHeight="1">
      <c r="A31" s="120"/>
      <c r="B31" s="121"/>
      <c r="C31" s="122"/>
      <c r="D31" s="79"/>
      <c r="E31" s="50"/>
      <c r="F31" s="50"/>
      <c r="G31" s="50"/>
      <c r="H31" s="123"/>
      <c r="I31" s="123"/>
      <c r="J31" s="52"/>
      <c r="K31" s="124"/>
    </row>
    <row r="32" spans="1:11" s="15" customFormat="1" ht="22.5" customHeight="1">
      <c r="A32" s="232" t="s">
        <v>63</v>
      </c>
      <c r="B32" s="233"/>
      <c r="C32" s="234"/>
      <c r="D32" s="234"/>
      <c r="E32" s="234"/>
      <c r="F32" s="234"/>
      <c r="G32" s="234"/>
      <c r="H32" s="234"/>
      <c r="I32" s="234"/>
      <c r="J32" s="234"/>
      <c r="K32" s="234"/>
    </row>
    <row r="33" spans="1:11" s="15" customFormat="1" ht="16.5" customHeight="1" thickBot="1">
      <c r="A33" s="23"/>
      <c r="B33" s="23"/>
      <c r="C33" s="14"/>
      <c r="D33" s="14"/>
      <c r="E33" s="14"/>
      <c r="F33" s="14"/>
      <c r="G33" s="14"/>
      <c r="H33" s="14"/>
      <c r="I33" s="14"/>
      <c r="J33" s="14"/>
      <c r="K33" s="14"/>
    </row>
    <row r="34" spans="1:11" s="15" customFormat="1" ht="24" customHeight="1">
      <c r="A34" s="170" t="s">
        <v>268</v>
      </c>
      <c r="B34" s="171"/>
      <c r="C34" s="223"/>
      <c r="D34" s="223"/>
      <c r="E34" s="223"/>
      <c r="F34" s="223"/>
      <c r="G34" s="223"/>
      <c r="H34" s="223"/>
      <c r="I34" s="223"/>
      <c r="J34" s="223"/>
      <c r="K34" s="224"/>
    </row>
    <row r="35" spans="1:11" s="15" customFormat="1" ht="24" customHeight="1">
      <c r="A35" s="225"/>
      <c r="B35" s="226"/>
      <c r="C35" s="227"/>
      <c r="D35" s="227"/>
      <c r="E35" s="227"/>
      <c r="F35" s="227"/>
      <c r="G35" s="227"/>
      <c r="H35" s="227"/>
      <c r="I35" s="227"/>
      <c r="J35" s="227"/>
      <c r="K35" s="228"/>
    </row>
    <row r="36" spans="1:11" s="15" customFormat="1" ht="25.5" customHeight="1" thickBot="1">
      <c r="A36" s="229"/>
      <c r="B36" s="230"/>
      <c r="C36" s="230"/>
      <c r="D36" s="230"/>
      <c r="E36" s="230"/>
      <c r="F36" s="230"/>
      <c r="G36" s="230"/>
      <c r="H36" s="230"/>
      <c r="I36" s="230"/>
      <c r="J36" s="230"/>
      <c r="K36" s="231"/>
    </row>
  </sheetData>
  <sheetProtection/>
  <mergeCells count="41">
    <mergeCell ref="A18:B18"/>
    <mergeCell ref="H17:K17"/>
    <mergeCell ref="A17:B17"/>
    <mergeCell ref="B27:I27"/>
    <mergeCell ref="A25:K25"/>
    <mergeCell ref="A24:K24"/>
    <mergeCell ref="A26:I26"/>
    <mergeCell ref="A20:K20"/>
    <mergeCell ref="A23:B23"/>
    <mergeCell ref="A4:K4"/>
    <mergeCell ref="A8:K8"/>
    <mergeCell ref="A6:K6"/>
    <mergeCell ref="A9:C9"/>
    <mergeCell ref="D9:K9"/>
    <mergeCell ref="D10:K10"/>
    <mergeCell ref="A10:C10"/>
    <mergeCell ref="H22:J22"/>
    <mergeCell ref="A34:K36"/>
    <mergeCell ref="A32:K32"/>
    <mergeCell ref="A13:K13"/>
    <mergeCell ref="A14:K14"/>
    <mergeCell ref="A16:K16"/>
    <mergeCell ref="A15:K15"/>
    <mergeCell ref="J26:K26"/>
    <mergeCell ref="A30:I30"/>
    <mergeCell ref="J30:K30"/>
    <mergeCell ref="C23:D23"/>
    <mergeCell ref="E23:F23"/>
    <mergeCell ref="H23:J23"/>
    <mergeCell ref="B28:I28"/>
    <mergeCell ref="B29:I29"/>
    <mergeCell ref="A11:C11"/>
    <mergeCell ref="D11:K11"/>
    <mergeCell ref="A21:K21"/>
    <mergeCell ref="A22:B22"/>
    <mergeCell ref="C22:F22"/>
    <mergeCell ref="A19:B19"/>
    <mergeCell ref="C19:K19"/>
    <mergeCell ref="C18:F18"/>
    <mergeCell ref="C17:F17"/>
    <mergeCell ref="H18:K18"/>
  </mergeCells>
  <printOptions/>
  <pageMargins left="0.77" right="0.68" top="0.55" bottom="0.53" header="0.512" footer="0.512"/>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3">
    <tabColor indexed="10"/>
  </sheetPr>
  <dimension ref="A1:O165"/>
  <sheetViews>
    <sheetView showZeros="0" view="pageBreakPreview" zoomScaleSheetLayoutView="100" zoomScalePageLayoutView="0" workbookViewId="0" topLeftCell="A1">
      <selection activeCell="J78" sqref="J78:J79"/>
    </sheetView>
  </sheetViews>
  <sheetFormatPr defaultColWidth="9.00390625" defaultRowHeight="13.5"/>
  <cols>
    <col min="1" max="1" width="12.75390625" style="18" customWidth="1"/>
    <col min="2" max="2" width="12.875" style="18" customWidth="1"/>
    <col min="3" max="3" width="3.625" style="21" customWidth="1"/>
    <col min="4" max="4" width="17.875" style="21" customWidth="1"/>
    <col min="5" max="5" width="7.25390625" style="18" customWidth="1"/>
    <col min="6" max="6" width="5.75390625" style="25" bestFit="1" customWidth="1"/>
    <col min="7" max="7" width="24.625" style="25" customWidth="1"/>
    <col min="8" max="8" width="5.75390625" style="25" customWidth="1"/>
    <col min="9" max="9" width="8.00390625" style="18" customWidth="1"/>
    <col min="10" max="10" width="34.25390625" style="18" customWidth="1"/>
    <col min="11" max="11" width="36.625" style="18" hidden="1" customWidth="1"/>
    <col min="12" max="12" width="9.00390625" style="84" customWidth="1"/>
    <col min="13" max="16384" width="9.00390625" style="18" customWidth="1"/>
  </cols>
  <sheetData>
    <row r="1" spans="1:12" ht="14.25">
      <c r="A1" s="2" t="s">
        <v>78</v>
      </c>
      <c r="B1" s="2"/>
      <c r="C1" s="16"/>
      <c r="D1" s="16"/>
      <c r="E1" s="17"/>
      <c r="F1" s="17"/>
      <c r="G1" s="17"/>
      <c r="H1" s="17"/>
      <c r="I1" s="17"/>
      <c r="J1" s="3" t="s">
        <v>333</v>
      </c>
      <c r="L1" s="88"/>
    </row>
    <row r="2" spans="1:12" ht="14.25">
      <c r="A2" s="2" t="s">
        <v>132</v>
      </c>
      <c r="B2" s="2"/>
      <c r="C2" s="16"/>
      <c r="D2" s="16"/>
      <c r="E2" s="17"/>
      <c r="F2" s="17"/>
      <c r="G2" s="17"/>
      <c r="H2" s="17"/>
      <c r="I2" s="17"/>
      <c r="J2" s="3"/>
      <c r="L2" s="88"/>
    </row>
    <row r="3" spans="1:12" ht="17.25" customHeight="1">
      <c r="A3" s="243" t="s">
        <v>216</v>
      </c>
      <c r="B3" s="243"/>
      <c r="C3" s="370"/>
      <c r="D3" s="370"/>
      <c r="E3" s="370"/>
      <c r="F3" s="370"/>
      <c r="G3" s="370"/>
      <c r="H3" s="370"/>
      <c r="I3" s="370"/>
      <c r="J3" s="370"/>
      <c r="L3" s="88"/>
    </row>
    <row r="4" spans="1:12" ht="28.5" customHeight="1">
      <c r="A4" s="306" t="s">
        <v>262</v>
      </c>
      <c r="B4" s="307"/>
      <c r="C4" s="308"/>
      <c r="D4" s="308"/>
      <c r="E4" s="308"/>
      <c r="F4" s="308"/>
      <c r="G4" s="308"/>
      <c r="H4" s="308"/>
      <c r="I4" s="308"/>
      <c r="J4" s="309"/>
      <c r="K4" s="26"/>
      <c r="L4" s="82"/>
    </row>
    <row r="5" spans="1:12" ht="13.5" customHeight="1">
      <c r="A5" s="324" t="s">
        <v>260</v>
      </c>
      <c r="B5" s="325"/>
      <c r="C5" s="326"/>
      <c r="D5" s="286"/>
      <c r="E5" s="331" t="s">
        <v>68</v>
      </c>
      <c r="F5" s="27"/>
      <c r="G5" s="331" t="s">
        <v>73</v>
      </c>
      <c r="H5" s="334"/>
      <c r="I5" s="366" t="s">
        <v>67</v>
      </c>
      <c r="J5" s="366" t="s">
        <v>66</v>
      </c>
      <c r="K5" s="366" t="s">
        <v>144</v>
      </c>
      <c r="L5" s="83"/>
    </row>
    <row r="6" spans="1:12" ht="15.75" customHeight="1">
      <c r="A6" s="327"/>
      <c r="B6" s="328"/>
      <c r="C6" s="328"/>
      <c r="D6" s="291"/>
      <c r="E6" s="333"/>
      <c r="F6" s="29" t="s">
        <v>69</v>
      </c>
      <c r="G6" s="335"/>
      <c r="H6" s="336"/>
      <c r="I6" s="367"/>
      <c r="J6" s="367"/>
      <c r="K6" s="401"/>
      <c r="L6" s="83"/>
    </row>
    <row r="7" spans="1:12" ht="25.5" customHeight="1">
      <c r="A7" s="285" t="s">
        <v>213</v>
      </c>
      <c r="B7" s="286"/>
      <c r="C7" s="268" t="s">
        <v>214</v>
      </c>
      <c r="D7" s="286"/>
      <c r="E7" s="137">
        <v>50</v>
      </c>
      <c r="F7" s="90" t="s">
        <v>99</v>
      </c>
      <c r="G7" s="337" t="s">
        <v>334</v>
      </c>
      <c r="H7" s="338"/>
      <c r="I7" s="270">
        <f>IF(OR(E7&lt;&gt;"",E9&lt;&gt;"")=TRUE,IF(E7+E9&gt;=60,200,IF(AND(E7+E9&lt;6,E7+E9&gt;=3)=TRUE,10,IF(E7+E9&gt;=6,ROUNDDOWN((E7+E9)*10/3,-1),0))),)</f>
        <v>200</v>
      </c>
      <c r="J7" s="274" t="s">
        <v>100</v>
      </c>
      <c r="K7" s="274" t="s">
        <v>270</v>
      </c>
      <c r="L7" s="82"/>
    </row>
    <row r="8" spans="1:12" ht="25.5" customHeight="1">
      <c r="A8" s="296"/>
      <c r="B8" s="288"/>
      <c r="C8" s="95"/>
      <c r="D8" s="98" t="s">
        <v>124</v>
      </c>
      <c r="E8" s="138">
        <v>50</v>
      </c>
      <c r="F8" s="92" t="s">
        <v>99</v>
      </c>
      <c r="G8" s="339"/>
      <c r="H8" s="340"/>
      <c r="I8" s="271"/>
      <c r="J8" s="276"/>
      <c r="K8" s="406"/>
      <c r="L8" s="82"/>
    </row>
    <row r="9" spans="1:12" ht="25.5" customHeight="1">
      <c r="A9" s="296"/>
      <c r="B9" s="288"/>
      <c r="C9" s="268" t="s">
        <v>215</v>
      </c>
      <c r="D9" s="260"/>
      <c r="E9" s="137">
        <v>15</v>
      </c>
      <c r="F9" s="90" t="s">
        <v>99</v>
      </c>
      <c r="G9" s="341"/>
      <c r="H9" s="342"/>
      <c r="I9" s="272"/>
      <c r="J9" s="274" t="s">
        <v>101</v>
      </c>
      <c r="K9" s="406"/>
      <c r="L9" s="82"/>
    </row>
    <row r="10" spans="1:12" ht="25.5" customHeight="1">
      <c r="A10" s="294"/>
      <c r="B10" s="291"/>
      <c r="C10" s="95"/>
      <c r="D10" s="98" t="s">
        <v>124</v>
      </c>
      <c r="E10" s="138"/>
      <c r="F10" s="92" t="s">
        <v>99</v>
      </c>
      <c r="G10" s="343"/>
      <c r="H10" s="344"/>
      <c r="I10" s="273"/>
      <c r="J10" s="275"/>
      <c r="K10" s="276"/>
      <c r="L10" s="82"/>
    </row>
    <row r="11" spans="1:12" ht="25.5" customHeight="1">
      <c r="A11" s="285" t="s">
        <v>102</v>
      </c>
      <c r="B11" s="292"/>
      <c r="C11" s="300"/>
      <c r="D11" s="260"/>
      <c r="E11" s="130">
        <v>12</v>
      </c>
      <c r="F11" s="90" t="s">
        <v>120</v>
      </c>
      <c r="G11" s="278" t="s">
        <v>288</v>
      </c>
      <c r="H11" s="279"/>
      <c r="I11" s="284">
        <f>IF(E11&lt;&gt;"",IF(E11&gt;=200,200,IF(AND(E11&lt;20,E11&gt;=5)=TRUE,10,IF(E11&gt;=20,ROUNDDOWN(E11,-1),0))),)</f>
        <v>10</v>
      </c>
      <c r="J11" s="31" t="s">
        <v>119</v>
      </c>
      <c r="K11" s="388" t="s">
        <v>271</v>
      </c>
      <c r="L11" s="82"/>
    </row>
    <row r="12" spans="1:12" ht="25.5" customHeight="1">
      <c r="A12" s="294"/>
      <c r="B12" s="295"/>
      <c r="C12" s="97"/>
      <c r="D12" s="96" t="s">
        <v>124</v>
      </c>
      <c r="E12" s="131"/>
      <c r="F12" s="92" t="s">
        <v>122</v>
      </c>
      <c r="G12" s="280"/>
      <c r="H12" s="281"/>
      <c r="I12" s="284"/>
      <c r="J12" s="31" t="s">
        <v>118</v>
      </c>
      <c r="K12" s="389"/>
      <c r="L12" s="82"/>
    </row>
    <row r="13" spans="1:12" ht="25.5" customHeight="1">
      <c r="A13" s="285" t="s">
        <v>103</v>
      </c>
      <c r="B13" s="292"/>
      <c r="C13" s="300"/>
      <c r="D13" s="260"/>
      <c r="E13" s="130">
        <v>10</v>
      </c>
      <c r="F13" s="90" t="s">
        <v>104</v>
      </c>
      <c r="G13" s="278" t="s">
        <v>289</v>
      </c>
      <c r="H13" s="279"/>
      <c r="I13" s="284">
        <f>IF(E13&lt;&gt;"",IF(E13&gt;=200,200,IF(AND(E13&lt;20,E13&gt;=5)=TRUE,10,IF(E13&gt;=20,ROUNDDOWN(E13,-1),0))),)</f>
        <v>10</v>
      </c>
      <c r="J13" s="31" t="s">
        <v>105</v>
      </c>
      <c r="K13" s="388" t="s">
        <v>145</v>
      </c>
      <c r="L13" s="82"/>
    </row>
    <row r="14" spans="1:12" ht="25.5" customHeight="1">
      <c r="A14" s="294"/>
      <c r="B14" s="295"/>
      <c r="C14" s="97"/>
      <c r="D14" s="96" t="s">
        <v>124</v>
      </c>
      <c r="E14" s="131"/>
      <c r="F14" s="92" t="s">
        <v>123</v>
      </c>
      <c r="G14" s="280"/>
      <c r="H14" s="281"/>
      <c r="I14" s="284"/>
      <c r="J14" s="31" t="s">
        <v>106</v>
      </c>
      <c r="K14" s="389"/>
      <c r="L14" s="82"/>
    </row>
    <row r="15" spans="1:11" ht="25.5" customHeight="1">
      <c r="A15" s="285" t="s">
        <v>107</v>
      </c>
      <c r="B15" s="286"/>
      <c r="C15" s="268" t="s">
        <v>108</v>
      </c>
      <c r="D15" s="286"/>
      <c r="E15" s="132">
        <v>1</v>
      </c>
      <c r="F15" s="65" t="s">
        <v>70</v>
      </c>
      <c r="G15" s="282" t="s">
        <v>335</v>
      </c>
      <c r="H15" s="283"/>
      <c r="I15" s="270">
        <f>IF(E15&amp;E17&lt;&gt;"",IF((E15*10+E17*40)&gt;200,200,E15*10+E17*40),)</f>
        <v>50</v>
      </c>
      <c r="J15" s="402" t="s">
        <v>217</v>
      </c>
      <c r="K15" s="274" t="s">
        <v>272</v>
      </c>
    </row>
    <row r="16" spans="1:11" ht="25.5" customHeight="1">
      <c r="A16" s="296"/>
      <c r="B16" s="288"/>
      <c r="C16" s="95"/>
      <c r="D16" s="98" t="s">
        <v>124</v>
      </c>
      <c r="E16" s="133">
        <v>1</v>
      </c>
      <c r="F16" s="63" t="s">
        <v>70</v>
      </c>
      <c r="G16" s="283"/>
      <c r="H16" s="283"/>
      <c r="I16" s="271"/>
      <c r="J16" s="403"/>
      <c r="K16" s="276"/>
    </row>
    <row r="17" spans="1:11" ht="25.5" customHeight="1">
      <c r="A17" s="296"/>
      <c r="B17" s="288"/>
      <c r="C17" s="268" t="s">
        <v>110</v>
      </c>
      <c r="D17" s="260"/>
      <c r="E17" s="132">
        <v>1</v>
      </c>
      <c r="F17" s="65" t="s">
        <v>70</v>
      </c>
      <c r="G17" s="282" t="s">
        <v>336</v>
      </c>
      <c r="H17" s="283"/>
      <c r="I17" s="277"/>
      <c r="J17" s="404"/>
      <c r="K17" s="274" t="s">
        <v>273</v>
      </c>
    </row>
    <row r="18" spans="1:11" ht="25.5" customHeight="1">
      <c r="A18" s="294"/>
      <c r="B18" s="291"/>
      <c r="C18" s="95"/>
      <c r="D18" s="98" t="s">
        <v>124</v>
      </c>
      <c r="E18" s="133">
        <v>1</v>
      </c>
      <c r="F18" s="63" t="s">
        <v>70</v>
      </c>
      <c r="G18" s="283"/>
      <c r="H18" s="283"/>
      <c r="I18" s="273"/>
      <c r="J18" s="405"/>
      <c r="K18" s="276"/>
    </row>
    <row r="19" spans="1:12" ht="25.5" customHeight="1">
      <c r="A19" s="285" t="s">
        <v>111</v>
      </c>
      <c r="B19" s="292"/>
      <c r="C19" s="300"/>
      <c r="D19" s="260"/>
      <c r="E19" s="130">
        <v>10</v>
      </c>
      <c r="F19" s="90" t="s">
        <v>99</v>
      </c>
      <c r="G19" s="278" t="s">
        <v>290</v>
      </c>
      <c r="H19" s="279"/>
      <c r="I19" s="284">
        <f>IF(E19&lt;&gt;"",IF(E19&gt;=100,200,IF(AND(E19&lt;10,E19&gt;=3)=TRUE,10,IF(E19&gt;=10,ROUNDDOWN(E19*2,-1),0))),)</f>
        <v>20</v>
      </c>
      <c r="J19" s="31" t="s">
        <v>112</v>
      </c>
      <c r="K19" s="274" t="s">
        <v>146</v>
      </c>
      <c r="L19" s="82"/>
    </row>
    <row r="20" spans="1:12" ht="25.5" customHeight="1">
      <c r="A20" s="294"/>
      <c r="B20" s="295"/>
      <c r="C20" s="97"/>
      <c r="D20" s="96" t="s">
        <v>124</v>
      </c>
      <c r="E20" s="131"/>
      <c r="F20" s="92" t="s">
        <v>123</v>
      </c>
      <c r="G20" s="280"/>
      <c r="H20" s="281"/>
      <c r="I20" s="284"/>
      <c r="J20" s="31" t="s">
        <v>113</v>
      </c>
      <c r="K20" s="276"/>
      <c r="L20" s="82"/>
    </row>
    <row r="21" spans="1:12" ht="25.5" customHeight="1">
      <c r="A21" s="285" t="s">
        <v>114</v>
      </c>
      <c r="B21" s="292"/>
      <c r="C21" s="300"/>
      <c r="D21" s="260"/>
      <c r="E21" s="130">
        <v>10</v>
      </c>
      <c r="F21" s="90" t="s">
        <v>115</v>
      </c>
      <c r="G21" s="278" t="s">
        <v>291</v>
      </c>
      <c r="H21" s="279"/>
      <c r="I21" s="284">
        <f>IF(E21&lt;&gt;"",IF(E21&gt;=40,200,IF(E21&lt;4,10,IF(E21&gt;=4,ROUNDDOWN(E21*5,-1),0))),)</f>
        <v>50</v>
      </c>
      <c r="J21" s="31" t="s">
        <v>116</v>
      </c>
      <c r="K21" s="388" t="s">
        <v>147</v>
      </c>
      <c r="L21" s="82"/>
    </row>
    <row r="22" spans="1:12" ht="25.5" customHeight="1">
      <c r="A22" s="294"/>
      <c r="B22" s="295"/>
      <c r="C22" s="97"/>
      <c r="D22" s="96" t="s">
        <v>124</v>
      </c>
      <c r="E22" s="131"/>
      <c r="F22" s="92" t="s">
        <v>123</v>
      </c>
      <c r="G22" s="280"/>
      <c r="H22" s="281"/>
      <c r="I22" s="284"/>
      <c r="J22" s="31" t="s">
        <v>117</v>
      </c>
      <c r="K22" s="389"/>
      <c r="L22" s="82"/>
    </row>
    <row r="23" spans="1:11" ht="48" customHeight="1" thickBot="1">
      <c r="A23" s="116" t="s">
        <v>199</v>
      </c>
      <c r="B23" s="297" t="s">
        <v>285</v>
      </c>
      <c r="C23" s="298"/>
      <c r="D23" s="299"/>
      <c r="E23" s="134">
        <v>5</v>
      </c>
      <c r="F23" s="135" t="s">
        <v>286</v>
      </c>
      <c r="G23" s="278" t="s">
        <v>287</v>
      </c>
      <c r="H23" s="345"/>
      <c r="I23" s="38"/>
      <c r="J23" s="62" t="s">
        <v>143</v>
      </c>
      <c r="K23" s="31"/>
    </row>
    <row r="24" spans="1:12" ht="28.5" customHeight="1" thickBot="1">
      <c r="A24" s="329"/>
      <c r="B24" s="330"/>
      <c r="C24" s="361"/>
      <c r="D24" s="321"/>
      <c r="E24" s="346" t="s">
        <v>173</v>
      </c>
      <c r="F24" s="347"/>
      <c r="G24" s="347"/>
      <c r="H24" s="348"/>
      <c r="I24" s="39">
        <f>I7+I11+I13+I15+I19+I21+I23</f>
        <v>340</v>
      </c>
      <c r="J24" s="40"/>
      <c r="K24" s="41"/>
      <c r="L24" s="42"/>
    </row>
    <row r="25" spans="1:10" ht="2.25" customHeight="1">
      <c r="A25" s="17"/>
      <c r="B25" s="17"/>
      <c r="C25" s="16"/>
      <c r="D25" s="16"/>
      <c r="E25" s="17"/>
      <c r="F25" s="43"/>
      <c r="G25" s="43"/>
      <c r="H25" s="43"/>
      <c r="I25" s="17"/>
      <c r="J25" s="17"/>
    </row>
    <row r="26" spans="1:12" ht="13.5" customHeight="1">
      <c r="A26" s="324" t="s">
        <v>261</v>
      </c>
      <c r="B26" s="325"/>
      <c r="C26" s="326"/>
      <c r="D26" s="286"/>
      <c r="E26" s="331" t="s">
        <v>68</v>
      </c>
      <c r="F26" s="27"/>
      <c r="G26" s="331" t="s">
        <v>73</v>
      </c>
      <c r="H26" s="334"/>
      <c r="I26" s="366" t="s">
        <v>67</v>
      </c>
      <c r="J26" s="366" t="s">
        <v>66</v>
      </c>
      <c r="K26" s="366" t="s">
        <v>71</v>
      </c>
      <c r="L26" s="83"/>
    </row>
    <row r="27" spans="1:12" ht="15.75" customHeight="1">
      <c r="A27" s="327"/>
      <c r="B27" s="328"/>
      <c r="C27" s="328"/>
      <c r="D27" s="291"/>
      <c r="E27" s="333"/>
      <c r="F27" s="29" t="s">
        <v>69</v>
      </c>
      <c r="G27" s="335"/>
      <c r="H27" s="336"/>
      <c r="I27" s="367"/>
      <c r="J27" s="367"/>
      <c r="K27" s="401"/>
      <c r="L27" s="83"/>
    </row>
    <row r="28" spans="1:11" ht="25.5" customHeight="1">
      <c r="A28" s="285" t="s">
        <v>171</v>
      </c>
      <c r="B28" s="286"/>
      <c r="C28" s="268" t="s">
        <v>221</v>
      </c>
      <c r="D28" s="286"/>
      <c r="E28" s="143">
        <v>1</v>
      </c>
      <c r="F28" s="37" t="s">
        <v>70</v>
      </c>
      <c r="G28" s="282" t="s">
        <v>337</v>
      </c>
      <c r="H28" s="283"/>
      <c r="I28" s="270">
        <f>IF(E28&amp;E30&amp;E32&lt;&gt;"",IF((E28*50+E30*10+E32*10)&gt;100,100,ROUNDDOWN(E28*50+E30*10+E32*10,0)),)</f>
        <v>100</v>
      </c>
      <c r="J28" s="368" t="s">
        <v>220</v>
      </c>
      <c r="K28" s="388" t="s">
        <v>274</v>
      </c>
    </row>
    <row r="29" spans="1:11" ht="25.5" customHeight="1">
      <c r="A29" s="296"/>
      <c r="B29" s="288"/>
      <c r="C29" s="95"/>
      <c r="D29" s="98" t="s">
        <v>124</v>
      </c>
      <c r="E29" s="144">
        <v>1</v>
      </c>
      <c r="F29" s="99" t="s">
        <v>70</v>
      </c>
      <c r="G29" s="283"/>
      <c r="H29" s="283"/>
      <c r="I29" s="272"/>
      <c r="J29" s="405"/>
      <c r="K29" s="389"/>
    </row>
    <row r="30" spans="1:11" ht="25.5" customHeight="1">
      <c r="A30" s="296"/>
      <c r="B30" s="288"/>
      <c r="C30" s="268" t="s">
        <v>222</v>
      </c>
      <c r="D30" s="286"/>
      <c r="E30" s="143">
        <v>2</v>
      </c>
      <c r="F30" s="37" t="s">
        <v>70</v>
      </c>
      <c r="G30" s="282" t="s">
        <v>295</v>
      </c>
      <c r="H30" s="283"/>
      <c r="I30" s="272"/>
      <c r="J30" s="368" t="s">
        <v>109</v>
      </c>
      <c r="K30" s="388" t="s">
        <v>157</v>
      </c>
    </row>
    <row r="31" spans="1:11" ht="25.5" customHeight="1">
      <c r="A31" s="296"/>
      <c r="B31" s="288"/>
      <c r="C31" s="95"/>
      <c r="D31" s="98" t="s">
        <v>124</v>
      </c>
      <c r="E31" s="144"/>
      <c r="F31" s="99" t="s">
        <v>70</v>
      </c>
      <c r="G31" s="283"/>
      <c r="H31" s="283"/>
      <c r="I31" s="272"/>
      <c r="J31" s="405"/>
      <c r="K31" s="389"/>
    </row>
    <row r="32" spans="1:11" ht="25.5" customHeight="1">
      <c r="A32" s="296"/>
      <c r="B32" s="288"/>
      <c r="C32" s="268" t="s">
        <v>219</v>
      </c>
      <c r="D32" s="286"/>
      <c r="E32" s="145">
        <v>3</v>
      </c>
      <c r="F32" s="65" t="s">
        <v>70</v>
      </c>
      <c r="G32" s="282" t="s">
        <v>292</v>
      </c>
      <c r="H32" s="283"/>
      <c r="I32" s="272"/>
      <c r="J32" s="368" t="s">
        <v>109</v>
      </c>
      <c r="K32" s="274" t="s">
        <v>269</v>
      </c>
    </row>
    <row r="33" spans="1:11" ht="25.5" customHeight="1">
      <c r="A33" s="294"/>
      <c r="B33" s="291"/>
      <c r="C33" s="94"/>
      <c r="D33" s="104" t="s">
        <v>124</v>
      </c>
      <c r="E33" s="146"/>
      <c r="F33" s="63" t="s">
        <v>70</v>
      </c>
      <c r="G33" s="387"/>
      <c r="H33" s="387"/>
      <c r="I33" s="273"/>
      <c r="J33" s="404"/>
      <c r="K33" s="276"/>
    </row>
    <row r="34" spans="1:12" s="88" customFormat="1" ht="25.5" customHeight="1">
      <c r="A34" s="285" t="s">
        <v>149</v>
      </c>
      <c r="B34" s="286"/>
      <c r="C34" s="285" t="s">
        <v>203</v>
      </c>
      <c r="D34" s="292"/>
      <c r="E34" s="139">
        <v>130</v>
      </c>
      <c r="F34" s="65" t="s">
        <v>70</v>
      </c>
      <c r="G34" s="351" t="s">
        <v>338</v>
      </c>
      <c r="H34" s="352"/>
      <c r="I34" s="270">
        <f>IF(E34&amp;E35&amp;E38&amp;E40&lt;&gt;"",IF((E34*0.2+E36*3+E38*0.5+E40*0.1)&gt;100,100,ROUNDDOWN(E34*0.2+E36*3+E38*0.5+E40*0.1,0)),)</f>
        <v>100</v>
      </c>
      <c r="J34" s="407" t="s">
        <v>206</v>
      </c>
      <c r="K34" s="274" t="s">
        <v>148</v>
      </c>
      <c r="L34" s="84"/>
    </row>
    <row r="35" spans="1:12" s="88" customFormat="1" ht="25.5" customHeight="1">
      <c r="A35" s="287"/>
      <c r="B35" s="288"/>
      <c r="C35" s="95"/>
      <c r="D35" s="96" t="s">
        <v>124</v>
      </c>
      <c r="E35" s="140">
        <v>130</v>
      </c>
      <c r="F35" s="99" t="s">
        <v>70</v>
      </c>
      <c r="G35" s="353"/>
      <c r="H35" s="354"/>
      <c r="I35" s="271"/>
      <c r="J35" s="288"/>
      <c r="K35" s="276"/>
      <c r="L35" s="84"/>
    </row>
    <row r="36" spans="1:12" s="88" customFormat="1" ht="25.5" customHeight="1">
      <c r="A36" s="287"/>
      <c r="B36" s="288"/>
      <c r="C36" s="285" t="s">
        <v>204</v>
      </c>
      <c r="D36" s="292"/>
      <c r="E36" s="139">
        <v>120</v>
      </c>
      <c r="F36" s="65" t="s">
        <v>70</v>
      </c>
      <c r="G36" s="351" t="s">
        <v>339</v>
      </c>
      <c r="H36" s="352"/>
      <c r="I36" s="271"/>
      <c r="J36" s="407" t="s">
        <v>207</v>
      </c>
      <c r="K36" s="274" t="s">
        <v>205</v>
      </c>
      <c r="L36" s="84"/>
    </row>
    <row r="37" spans="1:12" s="88" customFormat="1" ht="25.5" customHeight="1">
      <c r="A37" s="287"/>
      <c r="B37" s="288"/>
      <c r="C37" s="95"/>
      <c r="D37" s="96" t="s">
        <v>124</v>
      </c>
      <c r="E37" s="140">
        <v>120</v>
      </c>
      <c r="F37" s="99" t="s">
        <v>70</v>
      </c>
      <c r="G37" s="353"/>
      <c r="H37" s="354"/>
      <c r="I37" s="271"/>
      <c r="J37" s="288"/>
      <c r="K37" s="276"/>
      <c r="L37" s="84"/>
    </row>
    <row r="38" spans="1:11" ht="25.5" customHeight="1">
      <c r="A38" s="287"/>
      <c r="B38" s="288"/>
      <c r="C38" s="293" t="s">
        <v>179</v>
      </c>
      <c r="D38" s="288"/>
      <c r="E38" s="141">
        <v>62</v>
      </c>
      <c r="F38" s="115" t="s">
        <v>70</v>
      </c>
      <c r="G38" s="349" t="s">
        <v>293</v>
      </c>
      <c r="H38" s="350"/>
      <c r="I38" s="271"/>
      <c r="J38" s="368" t="s">
        <v>180</v>
      </c>
      <c r="K38" s="274" t="s">
        <v>181</v>
      </c>
    </row>
    <row r="39" spans="1:11" ht="25.5" customHeight="1">
      <c r="A39" s="287"/>
      <c r="B39" s="288"/>
      <c r="C39" s="95"/>
      <c r="D39" s="98" t="s">
        <v>124</v>
      </c>
      <c r="E39" s="142"/>
      <c r="F39" s="61" t="s">
        <v>70</v>
      </c>
      <c r="G39" s="283"/>
      <c r="H39" s="283"/>
      <c r="I39" s="271"/>
      <c r="J39" s="405"/>
      <c r="K39" s="276"/>
    </row>
    <row r="40" spans="1:11" ht="25.5" customHeight="1">
      <c r="A40" s="289"/>
      <c r="B40" s="288"/>
      <c r="C40" s="293" t="s">
        <v>150</v>
      </c>
      <c r="D40" s="288"/>
      <c r="E40" s="141">
        <v>40</v>
      </c>
      <c r="F40" s="115" t="s">
        <v>70</v>
      </c>
      <c r="G40" s="349" t="s">
        <v>294</v>
      </c>
      <c r="H40" s="350"/>
      <c r="I40" s="277"/>
      <c r="J40" s="368" t="s">
        <v>152</v>
      </c>
      <c r="K40" s="274" t="s">
        <v>151</v>
      </c>
    </row>
    <row r="41" spans="1:11" ht="25.5" customHeight="1">
      <c r="A41" s="290"/>
      <c r="B41" s="291"/>
      <c r="C41" s="95"/>
      <c r="D41" s="98" t="s">
        <v>124</v>
      </c>
      <c r="E41" s="142"/>
      <c r="F41" s="61" t="s">
        <v>70</v>
      </c>
      <c r="G41" s="283"/>
      <c r="H41" s="283"/>
      <c r="I41" s="273"/>
      <c r="J41" s="405"/>
      <c r="K41" s="276"/>
    </row>
    <row r="42" spans="1:11" ht="25.5" customHeight="1">
      <c r="A42" s="285" t="s">
        <v>223</v>
      </c>
      <c r="B42" s="286"/>
      <c r="C42" s="268" t="s">
        <v>224</v>
      </c>
      <c r="D42" s="286"/>
      <c r="E42" s="143">
        <v>1</v>
      </c>
      <c r="F42" s="37" t="s">
        <v>70</v>
      </c>
      <c r="G42" s="278" t="s">
        <v>296</v>
      </c>
      <c r="H42" s="345"/>
      <c r="I42" s="270">
        <f>IF(E42&amp;E44&lt;&gt;"",IF((E42*10+E44*5)&gt;100,100,ROUNDDOWN(E42*10+E44*5,0)),)</f>
        <v>20</v>
      </c>
      <c r="J42" s="368" t="s">
        <v>109</v>
      </c>
      <c r="K42" s="274" t="s">
        <v>275</v>
      </c>
    </row>
    <row r="43" spans="1:11" ht="25.5" customHeight="1">
      <c r="A43" s="296"/>
      <c r="B43" s="288"/>
      <c r="C43" s="95"/>
      <c r="D43" s="98" t="s">
        <v>124</v>
      </c>
      <c r="E43" s="144"/>
      <c r="F43" s="99" t="s">
        <v>70</v>
      </c>
      <c r="G43" s="280"/>
      <c r="H43" s="354"/>
      <c r="I43" s="272"/>
      <c r="J43" s="405"/>
      <c r="K43" s="389"/>
    </row>
    <row r="44" spans="1:11" ht="25.5" customHeight="1">
      <c r="A44" s="296"/>
      <c r="B44" s="288"/>
      <c r="C44" s="268" t="s">
        <v>225</v>
      </c>
      <c r="D44" s="286"/>
      <c r="E44" s="145">
        <v>2</v>
      </c>
      <c r="F44" s="65" t="s">
        <v>70</v>
      </c>
      <c r="G44" s="278" t="s">
        <v>297</v>
      </c>
      <c r="H44" s="345"/>
      <c r="I44" s="272"/>
      <c r="J44" s="368" t="s">
        <v>90</v>
      </c>
      <c r="K44" s="274" t="s">
        <v>0</v>
      </c>
    </row>
    <row r="45" spans="1:11" ht="25.5" customHeight="1">
      <c r="A45" s="294"/>
      <c r="B45" s="291"/>
      <c r="C45" s="94"/>
      <c r="D45" s="104" t="s">
        <v>124</v>
      </c>
      <c r="E45" s="146"/>
      <c r="F45" s="63" t="s">
        <v>70</v>
      </c>
      <c r="G45" s="280"/>
      <c r="H45" s="354"/>
      <c r="I45" s="273"/>
      <c r="J45" s="404"/>
      <c r="K45" s="389"/>
    </row>
    <row r="46" spans="1:11" ht="25.5" customHeight="1">
      <c r="A46" s="285" t="s">
        <v>233</v>
      </c>
      <c r="B46" s="286"/>
      <c r="C46" s="268" t="s">
        <v>229</v>
      </c>
      <c r="D46" s="286"/>
      <c r="E46" s="143">
        <v>1</v>
      </c>
      <c r="F46" s="65" t="s">
        <v>70</v>
      </c>
      <c r="G46" s="278" t="s">
        <v>298</v>
      </c>
      <c r="H46" s="345"/>
      <c r="I46" s="270">
        <f>IF(E46&amp;E48&lt;&gt;"",IF(E46*10+ROUNDDOWN(E48/2,0)*10&gt;=200,200,E46*10+ROUNDDOWN(E48/2,0)*10),)</f>
        <v>200</v>
      </c>
      <c r="J46" s="368" t="s">
        <v>109</v>
      </c>
      <c r="K46" s="274" t="s">
        <v>230</v>
      </c>
    </row>
    <row r="47" spans="1:11" ht="25.5" customHeight="1">
      <c r="A47" s="296"/>
      <c r="B47" s="288"/>
      <c r="C47" s="95"/>
      <c r="D47" s="98" t="s">
        <v>124</v>
      </c>
      <c r="E47" s="144"/>
      <c r="F47" s="61" t="s">
        <v>70</v>
      </c>
      <c r="G47" s="280"/>
      <c r="H47" s="354"/>
      <c r="I47" s="272"/>
      <c r="J47" s="405"/>
      <c r="K47" s="389"/>
    </row>
    <row r="48" spans="1:11" ht="25.5" customHeight="1">
      <c r="A48" s="437"/>
      <c r="B48" s="438"/>
      <c r="C48" s="268" t="s">
        <v>227</v>
      </c>
      <c r="D48" s="286"/>
      <c r="E48" s="145">
        <v>1600</v>
      </c>
      <c r="F48" s="103" t="s">
        <v>99</v>
      </c>
      <c r="G48" s="278" t="s">
        <v>299</v>
      </c>
      <c r="H48" s="345"/>
      <c r="I48" s="272"/>
      <c r="J48" s="368" t="s">
        <v>228</v>
      </c>
      <c r="K48" s="274" t="s">
        <v>231</v>
      </c>
    </row>
    <row r="49" spans="1:11" ht="25.5" customHeight="1">
      <c r="A49" s="417"/>
      <c r="B49" s="439"/>
      <c r="C49" s="95"/>
      <c r="D49" s="98" t="s">
        <v>124</v>
      </c>
      <c r="E49" s="147"/>
      <c r="F49" s="32" t="s">
        <v>99</v>
      </c>
      <c r="G49" s="280"/>
      <c r="H49" s="354"/>
      <c r="I49" s="273"/>
      <c r="J49" s="405"/>
      <c r="K49" s="389"/>
    </row>
    <row r="50" spans="1:12" ht="13.5" customHeight="1">
      <c r="A50" s="324" t="s">
        <v>261</v>
      </c>
      <c r="B50" s="325"/>
      <c r="C50" s="326"/>
      <c r="D50" s="286"/>
      <c r="E50" s="331" t="s">
        <v>68</v>
      </c>
      <c r="F50" s="27"/>
      <c r="G50" s="331" t="s">
        <v>73</v>
      </c>
      <c r="H50" s="334"/>
      <c r="I50" s="366" t="s">
        <v>67</v>
      </c>
      <c r="J50" s="366" t="s">
        <v>66</v>
      </c>
      <c r="K50" s="366" t="s">
        <v>71</v>
      </c>
      <c r="L50" s="83"/>
    </row>
    <row r="51" spans="1:12" ht="15.75" customHeight="1">
      <c r="A51" s="327"/>
      <c r="B51" s="328"/>
      <c r="C51" s="328"/>
      <c r="D51" s="291"/>
      <c r="E51" s="333"/>
      <c r="F51" s="29" t="s">
        <v>69</v>
      </c>
      <c r="G51" s="335"/>
      <c r="H51" s="336"/>
      <c r="I51" s="367"/>
      <c r="J51" s="367"/>
      <c r="K51" s="401"/>
      <c r="L51" s="83"/>
    </row>
    <row r="52" spans="1:12" s="45" customFormat="1" ht="25.5" customHeight="1">
      <c r="A52" s="415" t="s">
        <v>226</v>
      </c>
      <c r="B52" s="416"/>
      <c r="C52" s="413"/>
      <c r="D52" s="102"/>
      <c r="E52" s="149">
        <v>25</v>
      </c>
      <c r="F52" s="103" t="s">
        <v>125</v>
      </c>
      <c r="G52" s="278" t="s">
        <v>300</v>
      </c>
      <c r="H52" s="345"/>
      <c r="I52" s="418">
        <f>IF(E52&lt;&gt;"",IF(E52&gt;=25,50,IF(E52&gt;=10,ROUNDDOWN(E52/5,0)*10,IF(E52&lt;10,10))),)</f>
        <v>50</v>
      </c>
      <c r="J52" s="74" t="s">
        <v>53</v>
      </c>
      <c r="K52" s="410" t="s">
        <v>1</v>
      </c>
      <c r="L52" s="87"/>
    </row>
    <row r="53" spans="1:12" s="45" customFormat="1" ht="25.5" customHeight="1">
      <c r="A53" s="417"/>
      <c r="B53" s="414"/>
      <c r="C53" s="414"/>
      <c r="D53" s="98" t="s">
        <v>124</v>
      </c>
      <c r="E53" s="150"/>
      <c r="F53" s="32" t="s">
        <v>126</v>
      </c>
      <c r="G53" s="420"/>
      <c r="H53" s="421"/>
      <c r="I53" s="419"/>
      <c r="J53" s="34" t="s">
        <v>43</v>
      </c>
      <c r="K53" s="409"/>
      <c r="L53" s="87"/>
    </row>
    <row r="54" spans="1:12" ht="25.5" customHeight="1">
      <c r="A54" s="285" t="s">
        <v>234</v>
      </c>
      <c r="B54" s="300"/>
      <c r="C54" s="413"/>
      <c r="D54" s="93"/>
      <c r="E54" s="143">
        <v>2</v>
      </c>
      <c r="F54" s="37" t="s">
        <v>74</v>
      </c>
      <c r="G54" s="278" t="s">
        <v>301</v>
      </c>
      <c r="H54" s="345"/>
      <c r="I54" s="270">
        <f>IF(E54&lt;&gt;"",IF(E54&gt;=10,100,E54*10),)</f>
        <v>20</v>
      </c>
      <c r="J54" s="368" t="s">
        <v>38</v>
      </c>
      <c r="K54" s="408" t="s">
        <v>153</v>
      </c>
      <c r="L54" s="82"/>
    </row>
    <row r="55" spans="1:12" ht="25.5" customHeight="1">
      <c r="A55" s="294"/>
      <c r="B55" s="295"/>
      <c r="C55" s="414"/>
      <c r="D55" s="98" t="s">
        <v>124</v>
      </c>
      <c r="E55" s="144"/>
      <c r="F55" s="99" t="s">
        <v>74</v>
      </c>
      <c r="G55" s="280"/>
      <c r="H55" s="354"/>
      <c r="I55" s="273"/>
      <c r="J55" s="405"/>
      <c r="K55" s="409"/>
      <c r="L55" s="82"/>
    </row>
    <row r="56" spans="1:12" ht="25.5" customHeight="1">
      <c r="A56" s="285" t="s">
        <v>232</v>
      </c>
      <c r="B56" s="300"/>
      <c r="C56" s="413"/>
      <c r="D56" s="93"/>
      <c r="E56" s="145">
        <v>1</v>
      </c>
      <c r="F56" s="65" t="s">
        <v>74</v>
      </c>
      <c r="G56" s="278" t="s">
        <v>340</v>
      </c>
      <c r="H56" s="345"/>
      <c r="I56" s="270">
        <f>IF(E56&lt;&gt;"",IF(E56&gt;=5,200,E56*40),)</f>
        <v>40</v>
      </c>
      <c r="J56" s="388" t="s">
        <v>154</v>
      </c>
      <c r="K56" s="410" t="s">
        <v>2</v>
      </c>
      <c r="L56" s="82"/>
    </row>
    <row r="57" spans="1:12" ht="25.5" customHeight="1">
      <c r="A57" s="294"/>
      <c r="B57" s="295"/>
      <c r="C57" s="414"/>
      <c r="D57" s="98" t="s">
        <v>124</v>
      </c>
      <c r="E57" s="147">
        <v>1</v>
      </c>
      <c r="F57" s="61" t="s">
        <v>74</v>
      </c>
      <c r="G57" s="280"/>
      <c r="H57" s="354"/>
      <c r="I57" s="273"/>
      <c r="J57" s="412"/>
      <c r="K57" s="411"/>
      <c r="L57" s="82"/>
    </row>
    <row r="58" spans="1:12" ht="25.5" customHeight="1">
      <c r="A58" s="423" t="s">
        <v>235</v>
      </c>
      <c r="B58" s="286"/>
      <c r="C58" s="268" t="s">
        <v>37</v>
      </c>
      <c r="D58" s="313"/>
      <c r="E58" s="134">
        <v>1</v>
      </c>
      <c r="F58" s="37" t="s">
        <v>74</v>
      </c>
      <c r="G58" s="282" t="s">
        <v>302</v>
      </c>
      <c r="H58" s="283"/>
      <c r="I58" s="270">
        <f>IF(E58&amp;E60&amp;E62&lt;&gt;"",IF(E58*5+E60*5+E62*5&gt;=100,100,E58*5+E60*5+E62*5),)</f>
        <v>20</v>
      </c>
      <c r="J58" s="368" t="s">
        <v>96</v>
      </c>
      <c r="K58" s="274" t="s">
        <v>3</v>
      </c>
      <c r="L58" s="82"/>
    </row>
    <row r="59" spans="1:12" ht="25.5" customHeight="1">
      <c r="A59" s="424"/>
      <c r="B59" s="288"/>
      <c r="C59" s="100"/>
      <c r="D59" s="98" t="s">
        <v>124</v>
      </c>
      <c r="E59" s="140"/>
      <c r="F59" s="99" t="s">
        <v>74</v>
      </c>
      <c r="G59" s="283"/>
      <c r="H59" s="283"/>
      <c r="I59" s="271"/>
      <c r="J59" s="369"/>
      <c r="K59" s="276"/>
      <c r="L59" s="82"/>
    </row>
    <row r="60" spans="1:12" s="45" customFormat="1" ht="25.5" customHeight="1">
      <c r="A60" s="424"/>
      <c r="B60" s="288"/>
      <c r="C60" s="422" t="s">
        <v>182</v>
      </c>
      <c r="D60" s="286"/>
      <c r="E60" s="133">
        <v>1</v>
      </c>
      <c r="F60" s="37" t="s">
        <v>74</v>
      </c>
      <c r="G60" s="282" t="s">
        <v>303</v>
      </c>
      <c r="H60" s="283"/>
      <c r="I60" s="271"/>
      <c r="J60" s="368" t="s">
        <v>96</v>
      </c>
      <c r="K60" s="410" t="s">
        <v>4</v>
      </c>
      <c r="L60" s="85"/>
    </row>
    <row r="61" spans="1:12" s="45" customFormat="1" ht="25.5" customHeight="1">
      <c r="A61" s="424"/>
      <c r="B61" s="288"/>
      <c r="C61" s="101"/>
      <c r="D61" s="98" t="s">
        <v>124</v>
      </c>
      <c r="E61" s="140"/>
      <c r="F61" s="99" t="s">
        <v>74</v>
      </c>
      <c r="G61" s="283"/>
      <c r="H61" s="283"/>
      <c r="I61" s="271"/>
      <c r="J61" s="369"/>
      <c r="K61" s="409"/>
      <c r="L61" s="85"/>
    </row>
    <row r="62" spans="1:12" s="45" customFormat="1" ht="25.5" customHeight="1">
      <c r="A62" s="424"/>
      <c r="B62" s="288"/>
      <c r="C62" s="422" t="s">
        <v>89</v>
      </c>
      <c r="D62" s="286"/>
      <c r="E62" s="133">
        <v>2</v>
      </c>
      <c r="F62" s="37" t="s">
        <v>74</v>
      </c>
      <c r="G62" s="282" t="s">
        <v>341</v>
      </c>
      <c r="H62" s="283"/>
      <c r="I62" s="271"/>
      <c r="J62" s="368" t="s">
        <v>96</v>
      </c>
      <c r="K62" s="408" t="s">
        <v>28</v>
      </c>
      <c r="L62" s="85"/>
    </row>
    <row r="63" spans="1:12" s="45" customFormat="1" ht="25.5" customHeight="1">
      <c r="A63" s="425"/>
      <c r="B63" s="291"/>
      <c r="C63" s="101"/>
      <c r="D63" s="98" t="s">
        <v>124</v>
      </c>
      <c r="E63" s="140">
        <v>2</v>
      </c>
      <c r="F63" s="99" t="s">
        <v>74</v>
      </c>
      <c r="G63" s="283"/>
      <c r="H63" s="283"/>
      <c r="I63" s="273"/>
      <c r="J63" s="369"/>
      <c r="K63" s="409"/>
      <c r="L63" s="85"/>
    </row>
    <row r="64" spans="1:12" ht="25.5" customHeight="1">
      <c r="A64" s="423" t="s">
        <v>155</v>
      </c>
      <c r="B64" s="286"/>
      <c r="C64" s="268" t="s">
        <v>236</v>
      </c>
      <c r="D64" s="313"/>
      <c r="E64" s="134">
        <v>1</v>
      </c>
      <c r="F64" s="37" t="s">
        <v>74</v>
      </c>
      <c r="G64" s="278" t="s">
        <v>304</v>
      </c>
      <c r="H64" s="345"/>
      <c r="I64" s="270">
        <f>IF(E64&amp;E66&amp;E68&lt;&gt;"",IF(E64*30+E66*50+E68*100&gt;=100,100,E64*30+E66*50+E68*100),)</f>
        <v>100</v>
      </c>
      <c r="J64" s="368" t="s">
        <v>39</v>
      </c>
      <c r="K64" s="410" t="s">
        <v>5</v>
      </c>
      <c r="L64" s="82"/>
    </row>
    <row r="65" spans="1:12" ht="25.5" customHeight="1">
      <c r="A65" s="424"/>
      <c r="B65" s="288"/>
      <c r="C65" s="100"/>
      <c r="D65" s="98" t="s">
        <v>124</v>
      </c>
      <c r="E65" s="140"/>
      <c r="F65" s="99" t="s">
        <v>74</v>
      </c>
      <c r="G65" s="420"/>
      <c r="H65" s="421"/>
      <c r="I65" s="271"/>
      <c r="J65" s="369"/>
      <c r="K65" s="409"/>
      <c r="L65" s="82"/>
    </row>
    <row r="66" spans="1:12" s="45" customFormat="1" ht="25.5" customHeight="1">
      <c r="A66" s="424"/>
      <c r="B66" s="288"/>
      <c r="C66" s="422" t="s">
        <v>237</v>
      </c>
      <c r="D66" s="286"/>
      <c r="E66" s="134">
        <v>1</v>
      </c>
      <c r="F66" s="37" t="s">
        <v>74</v>
      </c>
      <c r="G66" s="420"/>
      <c r="H66" s="421"/>
      <c r="I66" s="271"/>
      <c r="J66" s="368" t="s">
        <v>40</v>
      </c>
      <c r="K66" s="410" t="s">
        <v>6</v>
      </c>
      <c r="L66" s="85"/>
    </row>
    <row r="67" spans="1:12" s="45" customFormat="1" ht="25.5" customHeight="1">
      <c r="A67" s="424"/>
      <c r="B67" s="288"/>
      <c r="C67" s="101"/>
      <c r="D67" s="98" t="s">
        <v>124</v>
      </c>
      <c r="E67" s="140"/>
      <c r="F67" s="99" t="s">
        <v>74</v>
      </c>
      <c r="G67" s="420"/>
      <c r="H67" s="421"/>
      <c r="I67" s="271"/>
      <c r="J67" s="369"/>
      <c r="K67" s="409"/>
      <c r="L67" s="85"/>
    </row>
    <row r="68" spans="1:12" s="45" customFormat="1" ht="25.5" customHeight="1">
      <c r="A68" s="424"/>
      <c r="B68" s="288"/>
      <c r="C68" s="422" t="s">
        <v>238</v>
      </c>
      <c r="D68" s="286"/>
      <c r="E68" s="134">
        <v>1</v>
      </c>
      <c r="F68" s="37" t="s">
        <v>74</v>
      </c>
      <c r="G68" s="420"/>
      <c r="H68" s="421"/>
      <c r="I68" s="271"/>
      <c r="J68" s="368" t="s">
        <v>41</v>
      </c>
      <c r="K68" s="410" t="s">
        <v>7</v>
      </c>
      <c r="L68" s="85"/>
    </row>
    <row r="69" spans="1:12" s="45" customFormat="1" ht="25.5" customHeight="1">
      <c r="A69" s="425"/>
      <c r="B69" s="291"/>
      <c r="C69" s="101"/>
      <c r="D69" s="98" t="s">
        <v>124</v>
      </c>
      <c r="E69" s="140"/>
      <c r="F69" s="99" t="s">
        <v>74</v>
      </c>
      <c r="G69" s="280"/>
      <c r="H69" s="354"/>
      <c r="I69" s="273"/>
      <c r="J69" s="369"/>
      <c r="K69" s="409"/>
      <c r="L69" s="85"/>
    </row>
    <row r="70" spans="1:12" ht="25.5" customHeight="1">
      <c r="A70" s="285" t="s">
        <v>156</v>
      </c>
      <c r="B70" s="300"/>
      <c r="C70" s="413"/>
      <c r="D70" s="93"/>
      <c r="E70" s="134">
        <v>1</v>
      </c>
      <c r="F70" s="37" t="s">
        <v>74</v>
      </c>
      <c r="G70" s="278" t="s">
        <v>305</v>
      </c>
      <c r="H70" s="345"/>
      <c r="I70" s="270">
        <f>IF(E70&gt;0,100,)</f>
        <v>100</v>
      </c>
      <c r="J70" s="388" t="s">
        <v>42</v>
      </c>
      <c r="K70" s="371"/>
      <c r="L70" s="82"/>
    </row>
    <row r="71" spans="1:12" ht="25.5" customHeight="1">
      <c r="A71" s="417"/>
      <c r="B71" s="414"/>
      <c r="C71" s="414"/>
      <c r="D71" s="98" t="s">
        <v>124</v>
      </c>
      <c r="E71" s="140"/>
      <c r="F71" s="99" t="s">
        <v>74</v>
      </c>
      <c r="G71" s="280"/>
      <c r="H71" s="354"/>
      <c r="I71" s="273"/>
      <c r="J71" s="412"/>
      <c r="K71" s="440"/>
      <c r="L71" s="82"/>
    </row>
    <row r="72" spans="1:12" ht="13.5" customHeight="1">
      <c r="A72" s="324" t="s">
        <v>261</v>
      </c>
      <c r="B72" s="325"/>
      <c r="C72" s="326"/>
      <c r="D72" s="286"/>
      <c r="E72" s="331" t="s">
        <v>68</v>
      </c>
      <c r="F72" s="27"/>
      <c r="G72" s="331" t="s">
        <v>73</v>
      </c>
      <c r="H72" s="334"/>
      <c r="I72" s="366" t="s">
        <v>67</v>
      </c>
      <c r="J72" s="366" t="s">
        <v>66</v>
      </c>
      <c r="K72" s="366" t="s">
        <v>71</v>
      </c>
      <c r="L72" s="83"/>
    </row>
    <row r="73" spans="1:12" ht="15.75" customHeight="1">
      <c r="A73" s="327"/>
      <c r="B73" s="328"/>
      <c r="C73" s="328"/>
      <c r="D73" s="291"/>
      <c r="E73" s="333"/>
      <c r="F73" s="29" t="s">
        <v>69</v>
      </c>
      <c r="G73" s="335"/>
      <c r="H73" s="336"/>
      <c r="I73" s="367"/>
      <c r="J73" s="367"/>
      <c r="K73" s="401"/>
      <c r="L73" s="83"/>
    </row>
    <row r="74" spans="1:11" s="24" customFormat="1" ht="24.75" customHeight="1">
      <c r="A74" s="285" t="s">
        <v>239</v>
      </c>
      <c r="B74" s="286"/>
      <c r="C74" s="268" t="s">
        <v>142</v>
      </c>
      <c r="D74" s="314"/>
      <c r="E74" s="143">
        <v>15</v>
      </c>
      <c r="F74" s="37" t="s">
        <v>70</v>
      </c>
      <c r="G74" s="337" t="s">
        <v>342</v>
      </c>
      <c r="H74" s="338"/>
      <c r="I74" s="270">
        <f>IF(E74&amp;E76&amp;E78&amp;E80&lt;&gt;"",IF((E74*5+E76*20+E78*50+E80*2)&gt;200,200,E74*5+E76*20+E78*50+E80*2),)</f>
        <v>171</v>
      </c>
      <c r="J74" s="274" t="s">
        <v>90</v>
      </c>
      <c r="K74" s="410" t="s">
        <v>8</v>
      </c>
    </row>
    <row r="75" spans="1:11" s="24" customFormat="1" ht="24.75" customHeight="1">
      <c r="A75" s="287"/>
      <c r="B75" s="288"/>
      <c r="C75" s="112"/>
      <c r="D75" s="98" t="s">
        <v>124</v>
      </c>
      <c r="E75" s="144"/>
      <c r="F75" s="99" t="s">
        <v>70</v>
      </c>
      <c r="G75" s="339"/>
      <c r="H75" s="340"/>
      <c r="I75" s="271"/>
      <c r="J75" s="412"/>
      <c r="K75" s="409"/>
    </row>
    <row r="76" spans="1:11" s="24" customFormat="1" ht="40.5" customHeight="1">
      <c r="A76" s="289"/>
      <c r="B76" s="288"/>
      <c r="C76" s="268" t="s">
        <v>240</v>
      </c>
      <c r="D76" s="314"/>
      <c r="E76" s="143">
        <v>2</v>
      </c>
      <c r="F76" s="37" t="s">
        <v>70</v>
      </c>
      <c r="G76" s="339"/>
      <c r="H76" s="340"/>
      <c r="I76" s="277"/>
      <c r="J76" s="274" t="s">
        <v>121</v>
      </c>
      <c r="K76" s="410" t="s">
        <v>9</v>
      </c>
    </row>
    <row r="77" spans="1:11" s="24" customFormat="1" ht="24.75" customHeight="1">
      <c r="A77" s="436"/>
      <c r="B77" s="288"/>
      <c r="C77" s="112"/>
      <c r="D77" s="98" t="s">
        <v>124</v>
      </c>
      <c r="E77" s="144">
        <v>2</v>
      </c>
      <c r="F77" s="99" t="s">
        <v>70</v>
      </c>
      <c r="G77" s="341"/>
      <c r="H77" s="342"/>
      <c r="I77" s="272"/>
      <c r="J77" s="412"/>
      <c r="K77" s="409"/>
    </row>
    <row r="78" spans="1:11" s="24" customFormat="1" ht="24.75" customHeight="1">
      <c r="A78" s="436"/>
      <c r="B78" s="288"/>
      <c r="C78" s="268" t="s">
        <v>356</v>
      </c>
      <c r="D78" s="269"/>
      <c r="E78" s="145">
        <v>1</v>
      </c>
      <c r="F78" s="65" t="s">
        <v>70</v>
      </c>
      <c r="G78" s="341"/>
      <c r="H78" s="342"/>
      <c r="I78" s="272"/>
      <c r="J78" s="432" t="s">
        <v>355</v>
      </c>
      <c r="K78" s="168"/>
    </row>
    <row r="79" spans="1:11" s="24" customFormat="1" ht="24.75" customHeight="1">
      <c r="A79" s="436"/>
      <c r="B79" s="288"/>
      <c r="C79" s="169"/>
      <c r="D79" s="167" t="s">
        <v>124</v>
      </c>
      <c r="E79" s="146"/>
      <c r="F79" s="63" t="s">
        <v>70</v>
      </c>
      <c r="G79" s="341"/>
      <c r="H79" s="342"/>
      <c r="I79" s="272"/>
      <c r="J79" s="405"/>
      <c r="K79" s="168"/>
    </row>
    <row r="80" spans="1:11" s="24" customFormat="1" ht="24.75" customHeight="1">
      <c r="A80" s="296"/>
      <c r="B80" s="288"/>
      <c r="C80" s="268" t="s">
        <v>243</v>
      </c>
      <c r="D80" s="314"/>
      <c r="E80" s="143">
        <v>3</v>
      </c>
      <c r="F80" s="37" t="s">
        <v>70</v>
      </c>
      <c r="G80" s="341"/>
      <c r="H80" s="342"/>
      <c r="I80" s="272"/>
      <c r="J80" s="274" t="s">
        <v>91</v>
      </c>
      <c r="K80" s="410" t="s">
        <v>10</v>
      </c>
    </row>
    <row r="81" spans="1:11" s="24" customFormat="1" ht="24.75" customHeight="1">
      <c r="A81" s="294"/>
      <c r="B81" s="291"/>
      <c r="C81" s="112"/>
      <c r="D81" s="98" t="s">
        <v>124</v>
      </c>
      <c r="E81" s="144"/>
      <c r="F81" s="99" t="s">
        <v>70</v>
      </c>
      <c r="G81" s="343"/>
      <c r="H81" s="344"/>
      <c r="I81" s="273"/>
      <c r="J81" s="412"/>
      <c r="K81" s="409"/>
    </row>
    <row r="82" spans="1:11" s="78" customFormat="1" ht="24.75" customHeight="1">
      <c r="A82" s="423" t="s">
        <v>218</v>
      </c>
      <c r="B82" s="433"/>
      <c r="C82" s="292"/>
      <c r="D82" s="113"/>
      <c r="E82" s="143">
        <v>20</v>
      </c>
      <c r="F82" s="80" t="s">
        <v>98</v>
      </c>
      <c r="G82" s="278" t="s">
        <v>343</v>
      </c>
      <c r="H82" s="345"/>
      <c r="I82" s="434">
        <f>IF(E82&lt;&gt;"",IF(E82&gt;=25,50,E82*2),)</f>
        <v>40</v>
      </c>
      <c r="J82" s="430" t="s">
        <v>91</v>
      </c>
      <c r="K82" s="410" t="s">
        <v>10</v>
      </c>
    </row>
    <row r="83" spans="1:11" s="78" customFormat="1" ht="24.75" customHeight="1">
      <c r="A83" s="294"/>
      <c r="B83" s="295"/>
      <c r="C83" s="295"/>
      <c r="D83" s="98" t="s">
        <v>124</v>
      </c>
      <c r="E83" s="144">
        <v>20</v>
      </c>
      <c r="F83" s="114" t="s">
        <v>98</v>
      </c>
      <c r="G83" s="280"/>
      <c r="H83" s="354"/>
      <c r="I83" s="435"/>
      <c r="J83" s="431"/>
      <c r="K83" s="409"/>
    </row>
    <row r="84" spans="1:11" s="78" customFormat="1" ht="24.75" customHeight="1">
      <c r="A84" s="423" t="s">
        <v>241</v>
      </c>
      <c r="B84" s="433"/>
      <c r="C84" s="292"/>
      <c r="D84" s="113"/>
      <c r="E84" s="143">
        <v>30</v>
      </c>
      <c r="F84" s="37" t="s">
        <v>70</v>
      </c>
      <c r="G84" s="337" t="s">
        <v>306</v>
      </c>
      <c r="H84" s="338"/>
      <c r="I84" s="434">
        <f>IF(E84&lt;&gt;"",IF(E84&gt;=34,100,E84*3),)</f>
        <v>90</v>
      </c>
      <c r="J84" s="430" t="s">
        <v>207</v>
      </c>
      <c r="K84" s="410" t="s">
        <v>11</v>
      </c>
    </row>
    <row r="85" spans="1:11" s="78" customFormat="1" ht="24.75" customHeight="1">
      <c r="A85" s="294"/>
      <c r="B85" s="295"/>
      <c r="C85" s="295"/>
      <c r="D85" s="98" t="s">
        <v>124</v>
      </c>
      <c r="E85" s="144"/>
      <c r="F85" s="99" t="s">
        <v>70</v>
      </c>
      <c r="G85" s="343"/>
      <c r="H85" s="344"/>
      <c r="I85" s="435"/>
      <c r="J85" s="431"/>
      <c r="K85" s="409"/>
    </row>
    <row r="86" spans="1:11" s="78" customFormat="1" ht="24.75" customHeight="1">
      <c r="A86" s="423" t="s">
        <v>242</v>
      </c>
      <c r="B86" s="433"/>
      <c r="C86" s="292"/>
      <c r="D86" s="113"/>
      <c r="E86" s="143">
        <v>20</v>
      </c>
      <c r="F86" s="37" t="s">
        <v>70</v>
      </c>
      <c r="G86" s="337" t="s">
        <v>307</v>
      </c>
      <c r="H86" s="338"/>
      <c r="I86" s="434">
        <f>IF(E86&lt;&gt;"",IF(E86&gt;=25,50,E86*2),)</f>
        <v>40</v>
      </c>
      <c r="J86" s="430" t="s">
        <v>91</v>
      </c>
      <c r="K86" s="410" t="s">
        <v>10</v>
      </c>
    </row>
    <row r="87" spans="1:11" s="78" customFormat="1" ht="24.75" customHeight="1">
      <c r="A87" s="294"/>
      <c r="B87" s="295"/>
      <c r="C87" s="295"/>
      <c r="D87" s="98" t="s">
        <v>124</v>
      </c>
      <c r="E87" s="144"/>
      <c r="F87" s="99" t="s">
        <v>70</v>
      </c>
      <c r="G87" s="343"/>
      <c r="H87" s="344"/>
      <c r="I87" s="435"/>
      <c r="J87" s="431"/>
      <c r="K87" s="409"/>
    </row>
    <row r="88" spans="1:11" s="78" customFormat="1" ht="24.75" customHeight="1">
      <c r="A88" s="423" t="s">
        <v>13</v>
      </c>
      <c r="B88" s="433"/>
      <c r="C88" s="292"/>
      <c r="D88" s="113"/>
      <c r="E88" s="143">
        <v>5</v>
      </c>
      <c r="F88" s="37" t="s">
        <v>70</v>
      </c>
      <c r="G88" s="337" t="s">
        <v>308</v>
      </c>
      <c r="H88" s="338"/>
      <c r="I88" s="434">
        <f>IF(E88&lt;&gt;"",IF(E88&gt;=10,100,E88*10),)</f>
        <v>50</v>
      </c>
      <c r="J88" s="430" t="s">
        <v>109</v>
      </c>
      <c r="K88" s="410" t="s">
        <v>12</v>
      </c>
    </row>
    <row r="89" spans="1:11" s="78" customFormat="1" ht="24.75" customHeight="1">
      <c r="A89" s="294"/>
      <c r="B89" s="295"/>
      <c r="C89" s="295"/>
      <c r="D89" s="98" t="s">
        <v>124</v>
      </c>
      <c r="E89" s="144"/>
      <c r="F89" s="99" t="s">
        <v>70</v>
      </c>
      <c r="G89" s="343"/>
      <c r="H89" s="344"/>
      <c r="I89" s="435"/>
      <c r="J89" s="431"/>
      <c r="K89" s="409"/>
    </row>
    <row r="90" spans="1:11" ht="36" customHeight="1">
      <c r="A90" s="116" t="s">
        <v>14</v>
      </c>
      <c r="B90" s="310" t="s">
        <v>200</v>
      </c>
      <c r="C90" s="311"/>
      <c r="D90" s="312"/>
      <c r="E90" s="4"/>
      <c r="F90" s="9"/>
      <c r="G90" s="318"/>
      <c r="H90" s="319"/>
      <c r="I90" s="48"/>
      <c r="J90" s="35" t="s">
        <v>162</v>
      </c>
      <c r="K90" s="31"/>
    </row>
    <row r="91" spans="1:11" ht="36" customHeight="1">
      <c r="A91" s="116" t="s">
        <v>15</v>
      </c>
      <c r="B91" s="310" t="s">
        <v>200</v>
      </c>
      <c r="C91" s="311"/>
      <c r="D91" s="312"/>
      <c r="E91" s="4"/>
      <c r="F91" s="7"/>
      <c r="G91" s="322"/>
      <c r="H91" s="323"/>
      <c r="I91" s="49"/>
      <c r="J91" s="62" t="s">
        <v>162</v>
      </c>
      <c r="K91" s="31"/>
    </row>
    <row r="92" spans="1:11" ht="36" customHeight="1" thickBot="1">
      <c r="A92" s="116" t="s">
        <v>16</v>
      </c>
      <c r="B92" s="310" t="s">
        <v>200</v>
      </c>
      <c r="C92" s="311"/>
      <c r="D92" s="312"/>
      <c r="E92" s="4"/>
      <c r="F92" s="7"/>
      <c r="G92" s="322"/>
      <c r="H92" s="323"/>
      <c r="I92" s="49"/>
      <c r="J92" s="62" t="s">
        <v>162</v>
      </c>
      <c r="K92" s="31"/>
    </row>
    <row r="93" spans="1:12" ht="25.5" customHeight="1" thickBot="1">
      <c r="A93" s="329"/>
      <c r="B93" s="330"/>
      <c r="C93" s="308"/>
      <c r="D93" s="172"/>
      <c r="E93" s="315" t="s">
        <v>174</v>
      </c>
      <c r="F93" s="316"/>
      <c r="G93" s="316"/>
      <c r="H93" s="317"/>
      <c r="I93" s="39">
        <f>I28+I34+I42+I46+I52+I54+I56+I58+I64+I70+I74+I82+I84+I86+I88+I90+I91+I92</f>
        <v>1141</v>
      </c>
      <c r="J93" s="89"/>
      <c r="K93" s="41"/>
      <c r="L93" s="42"/>
    </row>
    <row r="94" spans="1:12" ht="6" customHeight="1" thickBot="1">
      <c r="A94" s="50"/>
      <c r="B94" s="50"/>
      <c r="C94" s="51"/>
      <c r="D94" s="51"/>
      <c r="E94" s="52"/>
      <c r="F94" s="53"/>
      <c r="G94" s="53"/>
      <c r="H94" s="53"/>
      <c r="I94" s="54"/>
      <c r="J94" s="51"/>
      <c r="K94" s="55"/>
      <c r="L94" s="56"/>
    </row>
    <row r="95" spans="1:15" ht="25.5" customHeight="1" thickBot="1">
      <c r="A95" s="301" t="s">
        <v>263</v>
      </c>
      <c r="B95" s="302"/>
      <c r="C95" s="303"/>
      <c r="D95" s="303"/>
      <c r="E95" s="303"/>
      <c r="F95" s="304"/>
      <c r="G95" s="304"/>
      <c r="H95" s="305"/>
      <c r="I95" s="57" t="s">
        <v>131</v>
      </c>
      <c r="J95" s="91">
        <f>IF(I24+I93&gt;300,300,I24+I93)</f>
        <v>300</v>
      </c>
      <c r="K95" s="59"/>
      <c r="L95" s="17"/>
      <c r="O95" s="84"/>
    </row>
    <row r="96" spans="1:10" ht="0.75" customHeight="1">
      <c r="A96" s="58"/>
      <c r="B96" s="58"/>
      <c r="C96" s="53"/>
      <c r="D96" s="53"/>
      <c r="E96" s="53"/>
      <c r="F96" s="58"/>
      <c r="G96" s="59"/>
      <c r="H96" s="59"/>
      <c r="I96" s="17"/>
      <c r="J96" s="17"/>
    </row>
    <row r="97" spans="1:12" ht="28.5" customHeight="1">
      <c r="A97" s="306" t="s">
        <v>264</v>
      </c>
      <c r="B97" s="307"/>
      <c r="C97" s="308"/>
      <c r="D97" s="308"/>
      <c r="E97" s="308"/>
      <c r="F97" s="308"/>
      <c r="G97" s="308"/>
      <c r="H97" s="308"/>
      <c r="I97" s="308"/>
      <c r="J97" s="309"/>
      <c r="K97" s="26"/>
      <c r="L97" s="82"/>
    </row>
    <row r="98" spans="1:12" ht="13.5" customHeight="1">
      <c r="A98" s="324" t="s">
        <v>265</v>
      </c>
      <c r="B98" s="325"/>
      <c r="C98" s="326"/>
      <c r="D98" s="286"/>
      <c r="E98" s="331" t="s">
        <v>68</v>
      </c>
      <c r="F98" s="27"/>
      <c r="G98" s="331" t="s">
        <v>73</v>
      </c>
      <c r="H98" s="28"/>
      <c r="I98" s="366" t="s">
        <v>67</v>
      </c>
      <c r="J98" s="366" t="s">
        <v>66</v>
      </c>
      <c r="K98" s="366" t="s">
        <v>71</v>
      </c>
      <c r="L98" s="83"/>
    </row>
    <row r="99" spans="1:12" ht="15.75" customHeight="1">
      <c r="A99" s="327"/>
      <c r="B99" s="328"/>
      <c r="C99" s="328"/>
      <c r="D99" s="291"/>
      <c r="E99" s="333"/>
      <c r="F99" s="29" t="s">
        <v>69</v>
      </c>
      <c r="G99" s="332"/>
      <c r="H99" s="60" t="s">
        <v>141</v>
      </c>
      <c r="I99" s="367"/>
      <c r="J99" s="367"/>
      <c r="K99" s="401"/>
      <c r="L99" s="83"/>
    </row>
    <row r="100" spans="1:12" ht="31.5" customHeight="1">
      <c r="A100" s="359" t="s">
        <v>26</v>
      </c>
      <c r="B100" s="360"/>
      <c r="C100" s="361"/>
      <c r="D100" s="321"/>
      <c r="E100" s="155">
        <v>3</v>
      </c>
      <c r="F100" s="37" t="s">
        <v>74</v>
      </c>
      <c r="G100" s="136" t="s">
        <v>345</v>
      </c>
      <c r="H100" s="105"/>
      <c r="I100" s="30">
        <f>IF(E100&lt;&gt;"",IF(E100*10&gt;50,50,ROUNDDOWN(E100*10,0)),"")</f>
        <v>30</v>
      </c>
      <c r="J100" s="31" t="s">
        <v>38</v>
      </c>
      <c r="K100" s="35" t="s">
        <v>17</v>
      </c>
      <c r="L100" s="86"/>
    </row>
    <row r="101" spans="1:12" ht="31.5" customHeight="1">
      <c r="A101" s="285" t="s">
        <v>32</v>
      </c>
      <c r="B101" s="286"/>
      <c r="C101" s="320" t="s">
        <v>188</v>
      </c>
      <c r="D101" s="321"/>
      <c r="E101" s="156">
        <v>3</v>
      </c>
      <c r="F101" s="44" t="s">
        <v>74</v>
      </c>
      <c r="G101" s="151" t="s">
        <v>309</v>
      </c>
      <c r="H101" s="107"/>
      <c r="I101" s="270">
        <f>IF(E101&amp;E102&amp;E103&amp;E104&amp;E105&lt;&gt;"",IF((E101+E103+E104+E105)*5+IF(E102&gt;0,10,0)&gt;50,50,(E101+E103+E104+E105)*5+IF(E102&gt;0,10,0)),"")</f>
        <v>45</v>
      </c>
      <c r="J101" s="31" t="s">
        <v>96</v>
      </c>
      <c r="K101" s="35" t="s">
        <v>4</v>
      </c>
      <c r="L101" s="86"/>
    </row>
    <row r="102" spans="1:12" ht="31.5" customHeight="1">
      <c r="A102" s="287"/>
      <c r="B102" s="288"/>
      <c r="C102" s="320" t="s">
        <v>35</v>
      </c>
      <c r="D102" s="321"/>
      <c r="E102" s="157">
        <v>1</v>
      </c>
      <c r="F102" s="61" t="s">
        <v>72</v>
      </c>
      <c r="G102" s="152" t="s">
        <v>310</v>
      </c>
      <c r="H102" s="109"/>
      <c r="I102" s="271"/>
      <c r="J102" s="35" t="s">
        <v>23</v>
      </c>
      <c r="K102" s="35" t="s">
        <v>27</v>
      </c>
      <c r="L102" s="86"/>
    </row>
    <row r="103" spans="1:12" ht="31.5" customHeight="1">
      <c r="A103" s="296"/>
      <c r="B103" s="288"/>
      <c r="C103" s="320" t="s">
        <v>190</v>
      </c>
      <c r="D103" s="321"/>
      <c r="E103" s="157">
        <v>2</v>
      </c>
      <c r="F103" s="44" t="s">
        <v>74</v>
      </c>
      <c r="G103" s="151" t="s">
        <v>346</v>
      </c>
      <c r="H103" s="109"/>
      <c r="I103" s="272"/>
      <c r="J103" s="31" t="s">
        <v>96</v>
      </c>
      <c r="K103" s="35" t="s">
        <v>4</v>
      </c>
      <c r="L103" s="86"/>
    </row>
    <row r="104" spans="1:12" ht="31.5" customHeight="1">
      <c r="A104" s="296"/>
      <c r="B104" s="288"/>
      <c r="C104" s="320" t="s">
        <v>29</v>
      </c>
      <c r="D104" s="321"/>
      <c r="E104" s="157">
        <v>1</v>
      </c>
      <c r="F104" s="44" t="s">
        <v>74</v>
      </c>
      <c r="G104" s="151" t="s">
        <v>311</v>
      </c>
      <c r="H104" s="109"/>
      <c r="I104" s="272"/>
      <c r="J104" s="31" t="s">
        <v>96</v>
      </c>
      <c r="K104" s="35" t="s">
        <v>4</v>
      </c>
      <c r="L104" s="86"/>
    </row>
    <row r="105" spans="1:12" ht="31.5" customHeight="1">
      <c r="A105" s="294"/>
      <c r="B105" s="291"/>
      <c r="C105" s="320" t="s">
        <v>24</v>
      </c>
      <c r="D105" s="321"/>
      <c r="E105" s="156">
        <v>1</v>
      </c>
      <c r="F105" s="44" t="s">
        <v>74</v>
      </c>
      <c r="G105" s="153" t="s">
        <v>312</v>
      </c>
      <c r="H105" s="109"/>
      <c r="I105" s="273"/>
      <c r="J105" s="31" t="s">
        <v>96</v>
      </c>
      <c r="K105" s="35" t="s">
        <v>4</v>
      </c>
      <c r="L105" s="86"/>
    </row>
    <row r="106" spans="1:12" ht="31.5" customHeight="1">
      <c r="A106" s="285" t="s">
        <v>33</v>
      </c>
      <c r="B106" s="286"/>
      <c r="C106" s="320" t="s">
        <v>80</v>
      </c>
      <c r="D106" s="321"/>
      <c r="E106" s="156">
        <v>1</v>
      </c>
      <c r="F106" s="44" t="s">
        <v>74</v>
      </c>
      <c r="G106" s="153" t="s">
        <v>313</v>
      </c>
      <c r="H106" s="109"/>
      <c r="I106" s="270">
        <f>IF(E106&amp;E107&amp;E108&lt;&gt;"",IF((E106*5+E107*5)+IF(E108&gt;0,10,0)&gt;50,50,ROUNDDOWN(E106*5+E107*5+IF(E108&gt;0,10,0),0)),"")</f>
        <v>20</v>
      </c>
      <c r="J106" s="31" t="s">
        <v>96</v>
      </c>
      <c r="K106" s="35" t="s">
        <v>4</v>
      </c>
      <c r="L106" s="86"/>
    </row>
    <row r="107" spans="1:12" ht="31.5" customHeight="1">
      <c r="A107" s="287"/>
      <c r="B107" s="288"/>
      <c r="C107" s="427" t="s">
        <v>25</v>
      </c>
      <c r="D107" s="291"/>
      <c r="E107" s="157">
        <v>1</v>
      </c>
      <c r="F107" s="44" t="s">
        <v>74</v>
      </c>
      <c r="G107" s="152" t="s">
        <v>314</v>
      </c>
      <c r="H107" s="109"/>
      <c r="I107" s="277"/>
      <c r="J107" s="31" t="s">
        <v>96</v>
      </c>
      <c r="K107" s="35" t="s">
        <v>4</v>
      </c>
      <c r="L107" s="86"/>
    </row>
    <row r="108" spans="1:12" ht="31.5" customHeight="1">
      <c r="A108" s="294"/>
      <c r="B108" s="291"/>
      <c r="C108" s="427" t="s">
        <v>34</v>
      </c>
      <c r="D108" s="291"/>
      <c r="E108" s="158">
        <v>1</v>
      </c>
      <c r="F108" s="61" t="s">
        <v>72</v>
      </c>
      <c r="G108" s="154" t="s">
        <v>315</v>
      </c>
      <c r="H108" s="109"/>
      <c r="I108" s="273"/>
      <c r="J108" s="35" t="s">
        <v>158</v>
      </c>
      <c r="K108" s="35" t="s">
        <v>18</v>
      </c>
      <c r="L108" s="86"/>
    </row>
    <row r="109" spans="1:12" ht="31.5" customHeight="1">
      <c r="A109" s="362" t="s">
        <v>30</v>
      </c>
      <c r="B109" s="363"/>
      <c r="C109" s="364"/>
      <c r="D109" s="321"/>
      <c r="E109" s="156">
        <v>1</v>
      </c>
      <c r="F109" s="63" t="s">
        <v>74</v>
      </c>
      <c r="G109" s="153" t="s">
        <v>316</v>
      </c>
      <c r="H109" s="109"/>
      <c r="I109" s="30">
        <f>IF(E109&lt;&gt;"",IF(E109*5&gt;50,50,ROUNDDOWN(E109*5,0)),"")</f>
        <v>5</v>
      </c>
      <c r="J109" s="34" t="s">
        <v>96</v>
      </c>
      <c r="K109" s="35" t="s">
        <v>19</v>
      </c>
      <c r="L109" s="86"/>
    </row>
    <row r="110" spans="1:12" ht="31.5" customHeight="1">
      <c r="A110" s="362" t="s">
        <v>164</v>
      </c>
      <c r="B110" s="363"/>
      <c r="C110" s="364"/>
      <c r="D110" s="321"/>
      <c r="E110" s="156">
        <v>1</v>
      </c>
      <c r="F110" s="44" t="s">
        <v>72</v>
      </c>
      <c r="G110" s="153" t="s">
        <v>317</v>
      </c>
      <c r="H110" s="109"/>
      <c r="I110" s="30">
        <f>IF(E110&gt;0,10,"")</f>
        <v>10</v>
      </c>
      <c r="J110" s="35" t="s">
        <v>23</v>
      </c>
      <c r="K110" s="35" t="s">
        <v>36</v>
      </c>
      <c r="L110" s="86"/>
    </row>
    <row r="111" spans="1:12" ht="31.5" customHeight="1">
      <c r="A111" s="359" t="s">
        <v>189</v>
      </c>
      <c r="B111" s="360"/>
      <c r="C111" s="360"/>
      <c r="D111" s="429"/>
      <c r="E111" s="134">
        <v>11</v>
      </c>
      <c r="F111" s="37" t="s">
        <v>75</v>
      </c>
      <c r="G111" s="148" t="s">
        <v>318</v>
      </c>
      <c r="H111" s="109"/>
      <c r="I111" s="30">
        <f>IF(E111&lt;&gt;"",IF(E111*2&gt;50,50,ROUNDDOWN(E111*2,0)),"")</f>
        <v>22</v>
      </c>
      <c r="J111" s="34" t="s">
        <v>95</v>
      </c>
      <c r="K111" s="35" t="s">
        <v>20</v>
      </c>
      <c r="L111" s="86"/>
    </row>
    <row r="112" spans="1:12" s="45" customFormat="1" ht="31.5" customHeight="1">
      <c r="A112" s="362" t="s">
        <v>31</v>
      </c>
      <c r="B112" s="363"/>
      <c r="C112" s="364"/>
      <c r="D112" s="321"/>
      <c r="E112" s="160">
        <v>2</v>
      </c>
      <c r="F112" s="44" t="s">
        <v>74</v>
      </c>
      <c r="G112" s="159" t="s">
        <v>319</v>
      </c>
      <c r="H112" s="109"/>
      <c r="I112" s="30">
        <f>IF(E112&lt;&gt;"",IF(E112*10&gt;50,50,ROUNDDOWN(E112*10,0)),"")</f>
        <v>20</v>
      </c>
      <c r="J112" s="34" t="s">
        <v>38</v>
      </c>
      <c r="K112" s="35" t="s">
        <v>21</v>
      </c>
      <c r="L112" s="72"/>
    </row>
    <row r="113" spans="1:11" ht="45" customHeight="1">
      <c r="A113" s="116" t="s">
        <v>201</v>
      </c>
      <c r="B113" s="310" t="s">
        <v>200</v>
      </c>
      <c r="C113" s="311"/>
      <c r="D113" s="312"/>
      <c r="E113" s="4"/>
      <c r="F113" s="9"/>
      <c r="G113" s="119"/>
      <c r="H113" s="107"/>
      <c r="I113" s="48"/>
      <c r="J113" s="35" t="s">
        <v>163</v>
      </c>
      <c r="K113" s="31"/>
    </row>
    <row r="114" spans="1:11" ht="45" customHeight="1" thickBot="1">
      <c r="A114" s="116" t="s">
        <v>202</v>
      </c>
      <c r="B114" s="310" t="s">
        <v>200</v>
      </c>
      <c r="C114" s="311"/>
      <c r="D114" s="312"/>
      <c r="E114" s="4"/>
      <c r="F114" s="7"/>
      <c r="G114" s="118"/>
      <c r="H114" s="107"/>
      <c r="I114" s="49"/>
      <c r="J114" s="62" t="s">
        <v>162</v>
      </c>
      <c r="K114" s="31"/>
    </row>
    <row r="115" spans="1:12" ht="27" customHeight="1" thickBot="1">
      <c r="A115" s="329"/>
      <c r="B115" s="330"/>
      <c r="C115" s="361"/>
      <c r="D115" s="321"/>
      <c r="E115" s="346" t="s">
        <v>175</v>
      </c>
      <c r="F115" s="347"/>
      <c r="G115" s="347"/>
      <c r="H115" s="348"/>
      <c r="I115" s="39">
        <f>SUM(I100:I114)</f>
        <v>152</v>
      </c>
      <c r="J115" s="40"/>
      <c r="K115" s="41"/>
      <c r="L115" s="42"/>
    </row>
    <row r="116" spans="1:12" s="64" customFormat="1" ht="3" customHeight="1">
      <c r="A116" s="50"/>
      <c r="B116" s="50"/>
      <c r="C116" s="51"/>
      <c r="D116" s="51"/>
      <c r="E116" s="52"/>
      <c r="F116" s="53"/>
      <c r="G116" s="53"/>
      <c r="H116" s="53"/>
      <c r="I116" s="54"/>
      <c r="J116" s="51"/>
      <c r="K116" s="55"/>
      <c r="L116" s="56"/>
    </row>
    <row r="117" spans="1:12" ht="13.5" customHeight="1">
      <c r="A117" s="324" t="s">
        <v>44</v>
      </c>
      <c r="B117" s="325"/>
      <c r="C117" s="326"/>
      <c r="D117" s="286"/>
      <c r="E117" s="331" t="s">
        <v>68</v>
      </c>
      <c r="F117" s="27"/>
      <c r="G117" s="331" t="s">
        <v>73</v>
      </c>
      <c r="H117" s="28"/>
      <c r="I117" s="366" t="s">
        <v>67</v>
      </c>
      <c r="J117" s="366" t="s">
        <v>66</v>
      </c>
      <c r="K117" s="366" t="s">
        <v>71</v>
      </c>
      <c r="L117" s="83"/>
    </row>
    <row r="118" spans="1:12" ht="15.75" customHeight="1">
      <c r="A118" s="327"/>
      <c r="B118" s="328"/>
      <c r="C118" s="328"/>
      <c r="D118" s="291"/>
      <c r="E118" s="333"/>
      <c r="F118" s="29" t="s">
        <v>69</v>
      </c>
      <c r="G118" s="332"/>
      <c r="H118" s="29" t="s">
        <v>141</v>
      </c>
      <c r="I118" s="367"/>
      <c r="J118" s="367"/>
      <c r="K118" s="401"/>
      <c r="L118" s="83"/>
    </row>
    <row r="119" spans="1:12" ht="28.5" customHeight="1">
      <c r="A119" s="285" t="s">
        <v>196</v>
      </c>
      <c r="B119" s="286"/>
      <c r="C119" s="320" t="s">
        <v>159</v>
      </c>
      <c r="D119" s="365"/>
      <c r="E119" s="132">
        <v>33</v>
      </c>
      <c r="F119" s="65" t="s">
        <v>75</v>
      </c>
      <c r="G119" s="151" t="s">
        <v>320</v>
      </c>
      <c r="H119" s="106"/>
      <c r="I119" s="270">
        <f>IF(E119&amp;E120&amp;E121&amp;E122&lt;&gt;"",IF((E119*2+E120*5+IF(E121&gt;0,10,0)+IF(E122&gt;0,20,0))&gt;=50,50,E119*2+E120*5+IF(E121&gt;0,10,0)+IF(E122&gt;0,20,0)),"")</f>
        <v>50</v>
      </c>
      <c r="J119" s="36" t="s">
        <v>95</v>
      </c>
      <c r="K119" s="371"/>
      <c r="L119" s="86"/>
    </row>
    <row r="120" spans="1:12" ht="28.5" customHeight="1">
      <c r="A120" s="287"/>
      <c r="B120" s="288"/>
      <c r="C120" s="320" t="s">
        <v>160</v>
      </c>
      <c r="D120" s="365"/>
      <c r="E120" s="134">
        <v>1</v>
      </c>
      <c r="F120" s="65" t="s">
        <v>75</v>
      </c>
      <c r="G120" s="151" t="s">
        <v>347</v>
      </c>
      <c r="H120" s="106"/>
      <c r="I120" s="271"/>
      <c r="J120" s="31" t="s">
        <v>92</v>
      </c>
      <c r="K120" s="426"/>
      <c r="L120" s="86"/>
    </row>
    <row r="121" spans="1:12" ht="28.5" customHeight="1">
      <c r="A121" s="287"/>
      <c r="B121" s="288"/>
      <c r="C121" s="320" t="s">
        <v>161</v>
      </c>
      <c r="D121" s="365"/>
      <c r="E121" s="134">
        <v>1</v>
      </c>
      <c r="F121" s="37" t="s">
        <v>72</v>
      </c>
      <c r="G121" s="151" t="s">
        <v>348</v>
      </c>
      <c r="H121" s="106"/>
      <c r="I121" s="271"/>
      <c r="J121" s="35" t="s">
        <v>165</v>
      </c>
      <c r="K121" s="426"/>
      <c r="L121" s="86"/>
    </row>
    <row r="122" spans="1:12" ht="28.5" customHeight="1">
      <c r="A122" s="428"/>
      <c r="B122" s="291"/>
      <c r="C122" s="320" t="s">
        <v>167</v>
      </c>
      <c r="D122" s="365"/>
      <c r="E122" s="134">
        <v>1</v>
      </c>
      <c r="F122" s="37" t="s">
        <v>72</v>
      </c>
      <c r="G122" s="151" t="s">
        <v>344</v>
      </c>
      <c r="H122" s="106"/>
      <c r="I122" s="271"/>
      <c r="J122" s="35" t="s">
        <v>166</v>
      </c>
      <c r="K122" s="372"/>
      <c r="L122" s="86"/>
    </row>
    <row r="123" spans="1:12" ht="28.5" customHeight="1">
      <c r="A123" s="359" t="s">
        <v>197</v>
      </c>
      <c r="B123" s="360"/>
      <c r="C123" s="361"/>
      <c r="D123" s="365"/>
      <c r="E123" s="134">
        <v>3</v>
      </c>
      <c r="F123" s="65" t="s">
        <v>75</v>
      </c>
      <c r="G123" s="161" t="s">
        <v>321</v>
      </c>
      <c r="H123" s="106"/>
      <c r="I123" s="30">
        <f>IF(E123&lt;&gt;"",IF(E123&gt;=3,30,E123*10),"")</f>
        <v>30</v>
      </c>
      <c r="J123" s="31" t="s">
        <v>193</v>
      </c>
      <c r="K123" s="66"/>
      <c r="L123" s="86"/>
    </row>
    <row r="124" spans="1:11" s="78" customFormat="1" ht="28.5" customHeight="1">
      <c r="A124" s="423" t="s">
        <v>245</v>
      </c>
      <c r="B124" s="286"/>
      <c r="C124" s="441" t="s">
        <v>246</v>
      </c>
      <c r="D124" s="321"/>
      <c r="E124" s="143">
        <v>1</v>
      </c>
      <c r="F124" s="80" t="s">
        <v>72</v>
      </c>
      <c r="G124" s="164" t="s">
        <v>326</v>
      </c>
      <c r="H124" s="107"/>
      <c r="I124" s="418">
        <f>IF(IF(E124&gt;=1,10,0)+IF(E125&gt;=1,10,0)+IF(E126&gt;=1,10,0)+IF(E127&gt;=1,50,0)&gt;50,50,IF(E124&gt;=1,10,0)+IF(E125&gt;=1,10,0)+IF(E126&gt;=1,10,0)+IF(E127&gt;=1,50,0))</f>
        <v>50</v>
      </c>
      <c r="J124" s="81" t="s">
        <v>94</v>
      </c>
      <c r="K124" s="66"/>
    </row>
    <row r="125" spans="1:11" s="78" customFormat="1" ht="39" customHeight="1">
      <c r="A125" s="442"/>
      <c r="B125" s="288"/>
      <c r="C125" s="441" t="s">
        <v>169</v>
      </c>
      <c r="D125" s="321"/>
      <c r="E125" s="163">
        <v>1</v>
      </c>
      <c r="F125" s="75" t="s">
        <v>72</v>
      </c>
      <c r="G125" s="153" t="s">
        <v>327</v>
      </c>
      <c r="H125" s="107"/>
      <c r="I125" s="444"/>
      <c r="J125" s="76" t="s">
        <v>94</v>
      </c>
      <c r="K125" s="66"/>
    </row>
    <row r="126" spans="1:11" s="78" customFormat="1" ht="28.5" customHeight="1">
      <c r="A126" s="296"/>
      <c r="B126" s="288"/>
      <c r="C126" s="441" t="s">
        <v>168</v>
      </c>
      <c r="D126" s="321"/>
      <c r="E126" s="163">
        <v>1</v>
      </c>
      <c r="F126" s="80" t="s">
        <v>72</v>
      </c>
      <c r="G126" s="153" t="s">
        <v>168</v>
      </c>
      <c r="H126" s="107"/>
      <c r="I126" s="272"/>
      <c r="J126" s="81" t="s">
        <v>94</v>
      </c>
      <c r="K126" s="66"/>
    </row>
    <row r="127" spans="1:11" s="78" customFormat="1" ht="28.5" customHeight="1">
      <c r="A127" s="294"/>
      <c r="B127" s="291"/>
      <c r="C127" s="443" t="s">
        <v>86</v>
      </c>
      <c r="D127" s="321"/>
      <c r="E127" s="143">
        <v>1</v>
      </c>
      <c r="F127" s="80" t="s">
        <v>72</v>
      </c>
      <c r="G127" s="165" t="s">
        <v>331</v>
      </c>
      <c r="H127" s="107"/>
      <c r="I127" s="273"/>
      <c r="J127" s="81" t="s">
        <v>257</v>
      </c>
      <c r="K127" s="66"/>
    </row>
    <row r="128" spans="1:12" ht="28.5" customHeight="1">
      <c r="A128" s="359" t="s">
        <v>244</v>
      </c>
      <c r="B128" s="360"/>
      <c r="C128" s="361"/>
      <c r="D128" s="365"/>
      <c r="E128" s="143">
        <v>1</v>
      </c>
      <c r="F128" s="37" t="s">
        <v>72</v>
      </c>
      <c r="G128" s="166" t="s">
        <v>328</v>
      </c>
      <c r="H128" s="106"/>
      <c r="I128" s="30">
        <f>IF(E128&lt;&gt;"",IF(E128&gt;=1,5,0),"")</f>
        <v>5</v>
      </c>
      <c r="J128" s="35" t="s">
        <v>170</v>
      </c>
      <c r="K128" s="66"/>
      <c r="L128" s="86"/>
    </row>
    <row r="129" spans="1:12" ht="28.5" customHeight="1">
      <c r="A129" s="359" t="s">
        <v>247</v>
      </c>
      <c r="B129" s="360"/>
      <c r="C129" s="361"/>
      <c r="D129" s="365"/>
      <c r="E129" s="134">
        <v>1</v>
      </c>
      <c r="F129" s="37" t="s">
        <v>72</v>
      </c>
      <c r="G129" s="161" t="s">
        <v>332</v>
      </c>
      <c r="H129" s="106"/>
      <c r="I129" s="30">
        <f>IF(E129&lt;&gt;"",IF(E129&gt;=1,20,0),"")</f>
        <v>20</v>
      </c>
      <c r="J129" s="35" t="s">
        <v>45</v>
      </c>
      <c r="K129" s="66"/>
      <c r="L129" s="86"/>
    </row>
    <row r="130" spans="1:12" ht="28.5" customHeight="1">
      <c r="A130" s="285" t="s">
        <v>248</v>
      </c>
      <c r="B130" s="286"/>
      <c r="C130" s="320" t="s">
        <v>76</v>
      </c>
      <c r="D130" s="365"/>
      <c r="E130" s="134">
        <v>2</v>
      </c>
      <c r="F130" s="37" t="s">
        <v>72</v>
      </c>
      <c r="G130" s="399" t="s">
        <v>349</v>
      </c>
      <c r="H130" s="397"/>
      <c r="I130" s="270">
        <f>IF(E130&amp;E131&amp;E132&lt;&gt;"",IF((E130*5+E131*20+E132*10)&gt;30,30,ROUNDDOWN(E130*5+E131*20+E132*10,0)),"")</f>
        <v>30</v>
      </c>
      <c r="J130" s="31" t="s">
        <v>46</v>
      </c>
      <c r="K130" s="371"/>
      <c r="L130" s="86"/>
    </row>
    <row r="131" spans="1:12" ht="28.5" customHeight="1">
      <c r="A131" s="289"/>
      <c r="B131" s="288"/>
      <c r="C131" s="320" t="s">
        <v>77</v>
      </c>
      <c r="D131" s="365"/>
      <c r="E131" s="134">
        <v>1</v>
      </c>
      <c r="F131" s="37" t="s">
        <v>72</v>
      </c>
      <c r="G131" s="400"/>
      <c r="H131" s="398"/>
      <c r="I131" s="277"/>
      <c r="J131" s="31" t="s">
        <v>47</v>
      </c>
      <c r="K131" s="372"/>
      <c r="L131" s="86"/>
    </row>
    <row r="132" spans="1:12" ht="28.5" customHeight="1">
      <c r="A132" s="327"/>
      <c r="B132" s="291"/>
      <c r="C132" s="320" t="s">
        <v>81</v>
      </c>
      <c r="D132" s="365"/>
      <c r="E132" s="134">
        <v>1</v>
      </c>
      <c r="F132" s="37" t="s">
        <v>72</v>
      </c>
      <c r="G132" s="151" t="s">
        <v>350</v>
      </c>
      <c r="H132" s="106"/>
      <c r="I132" s="394"/>
      <c r="J132" s="31" t="s">
        <v>48</v>
      </c>
      <c r="K132" s="67"/>
      <c r="L132" s="86"/>
    </row>
    <row r="133" spans="1:12" s="45" customFormat="1" ht="28.5" customHeight="1">
      <c r="A133" s="423" t="s">
        <v>252</v>
      </c>
      <c r="B133" s="292"/>
      <c r="C133" s="373" t="s">
        <v>192</v>
      </c>
      <c r="D133" s="365"/>
      <c r="E133" s="134">
        <v>1</v>
      </c>
      <c r="F133" s="37" t="s">
        <v>75</v>
      </c>
      <c r="G133" s="153" t="s">
        <v>351</v>
      </c>
      <c r="H133" s="107"/>
      <c r="I133" s="418">
        <f>IF(E133&amp;E134&amp;E135&amp;E136&lt;&gt;"",IF((E133*10+E134*10+IF(E135&gt;0,20,0)+E136*10)&gt;=50,50,E133*10+E134*10+IF(E135&gt;0,20,0)+E136*10),"")</f>
        <v>50</v>
      </c>
      <c r="J133" s="31" t="s">
        <v>193</v>
      </c>
      <c r="K133" s="68"/>
      <c r="L133" s="72"/>
    </row>
    <row r="134" spans="1:12" s="45" customFormat="1" ht="42.75" customHeight="1">
      <c r="A134" s="424"/>
      <c r="B134" s="445"/>
      <c r="C134" s="373" t="s">
        <v>249</v>
      </c>
      <c r="D134" s="365"/>
      <c r="E134" s="134">
        <v>2</v>
      </c>
      <c r="F134" s="37" t="s">
        <v>74</v>
      </c>
      <c r="G134" s="152" t="s">
        <v>322</v>
      </c>
      <c r="H134" s="107"/>
      <c r="I134" s="449"/>
      <c r="J134" s="34" t="s">
        <v>38</v>
      </c>
      <c r="K134" s="69"/>
      <c r="L134" s="72"/>
    </row>
    <row r="135" spans="1:12" s="45" customFormat="1" ht="28.5" customHeight="1">
      <c r="A135" s="446"/>
      <c r="B135" s="445"/>
      <c r="C135" s="373" t="s">
        <v>194</v>
      </c>
      <c r="D135" s="365"/>
      <c r="E135" s="134">
        <v>1</v>
      </c>
      <c r="F135" s="37" t="s">
        <v>72</v>
      </c>
      <c r="G135" s="152" t="s">
        <v>323</v>
      </c>
      <c r="H135" s="107"/>
      <c r="I135" s="450"/>
      <c r="J135" s="77" t="s">
        <v>195</v>
      </c>
      <c r="K135" s="69"/>
      <c r="L135" s="72"/>
    </row>
    <row r="136" spans="1:12" s="45" customFormat="1" ht="39" customHeight="1">
      <c r="A136" s="294"/>
      <c r="B136" s="295"/>
      <c r="C136" s="447" t="s">
        <v>253</v>
      </c>
      <c r="D136" s="448"/>
      <c r="E136" s="160">
        <v>2</v>
      </c>
      <c r="F136" s="44" t="s">
        <v>97</v>
      </c>
      <c r="G136" s="152" t="s">
        <v>329</v>
      </c>
      <c r="H136" s="107"/>
      <c r="I136" s="273"/>
      <c r="J136" s="34" t="s">
        <v>198</v>
      </c>
      <c r="K136" s="69"/>
      <c r="L136" s="72"/>
    </row>
    <row r="137" spans="1:12" ht="13.5" customHeight="1">
      <c r="A137" s="324" t="s">
        <v>44</v>
      </c>
      <c r="B137" s="325"/>
      <c r="C137" s="326"/>
      <c r="D137" s="286"/>
      <c r="E137" s="331" t="s">
        <v>68</v>
      </c>
      <c r="F137" s="27"/>
      <c r="G137" s="331" t="s">
        <v>73</v>
      </c>
      <c r="H137" s="28"/>
      <c r="I137" s="366" t="s">
        <v>67</v>
      </c>
      <c r="J137" s="366" t="s">
        <v>66</v>
      </c>
      <c r="K137" s="366" t="s">
        <v>71</v>
      </c>
      <c r="L137" s="83"/>
    </row>
    <row r="138" spans="1:12" ht="15.75" customHeight="1">
      <c r="A138" s="327"/>
      <c r="B138" s="328"/>
      <c r="C138" s="328"/>
      <c r="D138" s="291"/>
      <c r="E138" s="335"/>
      <c r="F138" s="29" t="s">
        <v>69</v>
      </c>
      <c r="G138" s="332"/>
      <c r="H138" s="29" t="s">
        <v>141</v>
      </c>
      <c r="I138" s="367"/>
      <c r="J138" s="367"/>
      <c r="K138" s="401"/>
      <c r="L138" s="83"/>
    </row>
    <row r="139" spans="1:12" ht="28.5" customHeight="1">
      <c r="A139" s="359" t="s">
        <v>250</v>
      </c>
      <c r="B139" s="360"/>
      <c r="C139" s="361"/>
      <c r="D139" s="365"/>
      <c r="E139" s="160">
        <v>1</v>
      </c>
      <c r="F139" s="44" t="s">
        <v>72</v>
      </c>
      <c r="G139" s="152" t="s">
        <v>324</v>
      </c>
      <c r="H139" s="107"/>
      <c r="I139" s="30">
        <f>IF(E139&lt;&gt;"",IF(E139&gt;=1,50,0),"")</f>
        <v>50</v>
      </c>
      <c r="J139" s="35" t="s">
        <v>49</v>
      </c>
      <c r="K139" s="66"/>
      <c r="L139" s="86"/>
    </row>
    <row r="140" spans="1:12" ht="28.5" customHeight="1">
      <c r="A140" s="285" t="s">
        <v>251</v>
      </c>
      <c r="B140" s="300"/>
      <c r="C140" s="326"/>
      <c r="D140" s="292"/>
      <c r="E140" s="390">
        <v>20000</v>
      </c>
      <c r="F140" s="392" t="s">
        <v>330</v>
      </c>
      <c r="G140" s="395" t="s">
        <v>325</v>
      </c>
      <c r="H140" s="108"/>
      <c r="I140" s="284">
        <f>IF(E140&lt;&gt;"",IF(E140&gt;=50000,50,IF(E140&lt;20000,10,IF(E140&gt;0,ROUNDDOWN(E140/1000,-1),0))),"")</f>
        <v>20</v>
      </c>
      <c r="J140" s="31" t="s">
        <v>50</v>
      </c>
      <c r="K140" s="368" t="s">
        <v>22</v>
      </c>
      <c r="L140" s="82"/>
    </row>
    <row r="141" spans="1:12" ht="28.5" customHeight="1">
      <c r="A141" s="327"/>
      <c r="B141" s="328"/>
      <c r="C141" s="328"/>
      <c r="D141" s="295"/>
      <c r="E141" s="391"/>
      <c r="F141" s="393"/>
      <c r="G141" s="396"/>
      <c r="H141" s="109"/>
      <c r="I141" s="284"/>
      <c r="J141" s="31" t="s">
        <v>51</v>
      </c>
      <c r="K141" s="369"/>
      <c r="L141" s="82"/>
    </row>
    <row r="142" spans="1:11" ht="45" customHeight="1">
      <c r="A142" s="116" t="s">
        <v>254</v>
      </c>
      <c r="B142" s="310" t="s">
        <v>200</v>
      </c>
      <c r="C142" s="311"/>
      <c r="D142" s="312"/>
      <c r="E142" s="4"/>
      <c r="F142" s="9"/>
      <c r="G142" s="119"/>
      <c r="H142" s="107"/>
      <c r="I142" s="48"/>
      <c r="J142" s="35" t="s">
        <v>163</v>
      </c>
      <c r="K142" s="31"/>
    </row>
    <row r="143" spans="1:11" ht="45" customHeight="1">
      <c r="A143" s="116" t="s">
        <v>255</v>
      </c>
      <c r="B143" s="310" t="s">
        <v>200</v>
      </c>
      <c r="C143" s="311"/>
      <c r="D143" s="312"/>
      <c r="E143" s="4"/>
      <c r="F143" s="7"/>
      <c r="G143" s="118"/>
      <c r="H143" s="107"/>
      <c r="I143" s="49"/>
      <c r="J143" s="62" t="s">
        <v>162</v>
      </c>
      <c r="K143" s="31"/>
    </row>
    <row r="144" spans="1:11" ht="45" customHeight="1" thickBot="1">
      <c r="A144" s="116" t="s">
        <v>256</v>
      </c>
      <c r="B144" s="310" t="s">
        <v>200</v>
      </c>
      <c r="C144" s="311"/>
      <c r="D144" s="312"/>
      <c r="E144" s="4"/>
      <c r="F144" s="7"/>
      <c r="G144" s="118"/>
      <c r="H144" s="107"/>
      <c r="I144" s="49"/>
      <c r="J144" s="62" t="s">
        <v>162</v>
      </c>
      <c r="K144" s="31"/>
    </row>
    <row r="145" spans="1:12" ht="28.5" customHeight="1" thickBot="1">
      <c r="A145" s="329"/>
      <c r="B145" s="330"/>
      <c r="C145" s="361"/>
      <c r="D145" s="321"/>
      <c r="E145" s="346" t="s">
        <v>176</v>
      </c>
      <c r="F145" s="347"/>
      <c r="G145" s="347"/>
      <c r="H145" s="348"/>
      <c r="I145" s="39">
        <f>SUM(I119:I136)+SUM(I139:I144)</f>
        <v>305</v>
      </c>
      <c r="J145" s="40"/>
      <c r="K145" s="41"/>
      <c r="L145" s="42"/>
    </row>
    <row r="146" spans="1:12" ht="15" customHeight="1" thickBot="1">
      <c r="A146" s="50"/>
      <c r="B146" s="50"/>
      <c r="C146" s="51"/>
      <c r="D146" s="51"/>
      <c r="E146" s="52"/>
      <c r="F146" s="53"/>
      <c r="G146" s="53"/>
      <c r="H146" s="53"/>
      <c r="I146" s="54"/>
      <c r="J146" s="51"/>
      <c r="K146" s="55"/>
      <c r="L146" s="56"/>
    </row>
    <row r="147" spans="1:15" ht="28.5" customHeight="1" thickBot="1">
      <c r="A147" s="301" t="s">
        <v>266</v>
      </c>
      <c r="B147" s="302"/>
      <c r="C147" s="303"/>
      <c r="D147" s="303"/>
      <c r="E147" s="303"/>
      <c r="F147" s="304"/>
      <c r="G147" s="304"/>
      <c r="H147" s="305"/>
      <c r="I147" s="57" t="s">
        <v>54</v>
      </c>
      <c r="J147" s="91">
        <f>IF(I115+I145&gt;150,150,I115+I145)</f>
        <v>150</v>
      </c>
      <c r="K147" s="59"/>
      <c r="L147" s="17"/>
      <c r="O147" s="84"/>
    </row>
    <row r="148" spans="1:10" ht="3" customHeight="1">
      <c r="A148" s="58"/>
      <c r="B148" s="58"/>
      <c r="C148" s="53"/>
      <c r="D148" s="53"/>
      <c r="E148" s="53"/>
      <c r="F148" s="58"/>
      <c r="G148" s="59"/>
      <c r="H148" s="59"/>
      <c r="I148" s="17"/>
      <c r="J148" s="17"/>
    </row>
    <row r="149" spans="1:12" ht="28.5" customHeight="1">
      <c r="A149" s="306" t="s">
        <v>55</v>
      </c>
      <c r="B149" s="307"/>
      <c r="C149" s="308"/>
      <c r="D149" s="308"/>
      <c r="E149" s="308"/>
      <c r="F149" s="308"/>
      <c r="G149" s="308"/>
      <c r="H149" s="308"/>
      <c r="I149" s="308"/>
      <c r="J149" s="309"/>
      <c r="K149" s="26"/>
      <c r="L149" s="82"/>
    </row>
    <row r="150" spans="1:12" ht="13.5" customHeight="1">
      <c r="A150" s="324" t="s">
        <v>56</v>
      </c>
      <c r="B150" s="325"/>
      <c r="C150" s="326"/>
      <c r="D150" s="286"/>
      <c r="E150" s="331" t="s">
        <v>68</v>
      </c>
      <c r="F150" s="27"/>
      <c r="G150" s="331" t="s">
        <v>73</v>
      </c>
      <c r="H150" s="28"/>
      <c r="I150" s="366" t="s">
        <v>67</v>
      </c>
      <c r="J150" s="366" t="s">
        <v>66</v>
      </c>
      <c r="K150" s="366" t="s">
        <v>71</v>
      </c>
      <c r="L150" s="83"/>
    </row>
    <row r="151" spans="1:12" ht="15.75" customHeight="1">
      <c r="A151" s="327"/>
      <c r="B151" s="328"/>
      <c r="C151" s="328"/>
      <c r="D151" s="291"/>
      <c r="E151" s="333"/>
      <c r="F151" s="29" t="s">
        <v>69</v>
      </c>
      <c r="G151" s="332"/>
      <c r="H151" s="29" t="s">
        <v>141</v>
      </c>
      <c r="I151" s="367"/>
      <c r="J151" s="367"/>
      <c r="K151" s="401"/>
      <c r="L151" s="83"/>
    </row>
    <row r="152" spans="1:12" ht="36" customHeight="1">
      <c r="A152" s="374" t="s">
        <v>191</v>
      </c>
      <c r="B152" s="375"/>
      <c r="C152" s="376"/>
      <c r="D152" s="172"/>
      <c r="E152" s="162">
        <v>1</v>
      </c>
      <c r="F152" s="37" t="s">
        <v>72</v>
      </c>
      <c r="G152" s="136" t="s">
        <v>352</v>
      </c>
      <c r="H152" s="105"/>
      <c r="I152" s="30">
        <f>IF(E152&lt;&gt;"",IF(E152&gt;=1,50,0),"")</f>
        <v>50</v>
      </c>
      <c r="J152" s="35" t="s">
        <v>93</v>
      </c>
      <c r="K152" s="70"/>
      <c r="L152" s="82"/>
    </row>
    <row r="153" spans="1:12" ht="36" customHeight="1">
      <c r="A153" s="362" t="s">
        <v>183</v>
      </c>
      <c r="B153" s="363"/>
      <c r="C153" s="365"/>
      <c r="D153" s="321"/>
      <c r="E153" s="6"/>
      <c r="F153" s="37" t="s">
        <v>72</v>
      </c>
      <c r="G153" s="117"/>
      <c r="H153" s="105"/>
      <c r="I153" s="30">
        <f>IF(E153&lt;&gt;"",IF(E153&gt;=1,50,0),"")</f>
      </c>
      <c r="J153" s="35" t="s">
        <v>93</v>
      </c>
      <c r="K153" s="47"/>
      <c r="L153" s="86"/>
    </row>
    <row r="154" spans="1:12" ht="36.75" customHeight="1">
      <c r="A154" s="362" t="s">
        <v>258</v>
      </c>
      <c r="B154" s="363"/>
      <c r="C154" s="365"/>
      <c r="D154" s="321"/>
      <c r="E154" s="8"/>
      <c r="F154" s="37" t="s">
        <v>72</v>
      </c>
      <c r="G154" s="117"/>
      <c r="H154" s="105"/>
      <c r="I154" s="49"/>
      <c r="J154" s="77" t="s">
        <v>163</v>
      </c>
      <c r="K154" s="46"/>
      <c r="L154" s="86"/>
    </row>
    <row r="155" spans="1:12" ht="13.5" customHeight="1">
      <c r="A155" s="324" t="s">
        <v>184</v>
      </c>
      <c r="B155" s="325"/>
      <c r="C155" s="326"/>
      <c r="D155" s="286"/>
      <c r="E155" s="331" t="s">
        <v>68</v>
      </c>
      <c r="F155" s="27"/>
      <c r="G155" s="331" t="s">
        <v>73</v>
      </c>
      <c r="H155" s="28"/>
      <c r="I155" s="366" t="s">
        <v>67</v>
      </c>
      <c r="J155" s="366" t="s">
        <v>66</v>
      </c>
      <c r="K155" s="366" t="s">
        <v>71</v>
      </c>
      <c r="L155" s="83"/>
    </row>
    <row r="156" spans="1:12" ht="15.75" customHeight="1">
      <c r="A156" s="327"/>
      <c r="B156" s="328"/>
      <c r="C156" s="328"/>
      <c r="D156" s="291"/>
      <c r="E156" s="333"/>
      <c r="F156" s="29" t="s">
        <v>69</v>
      </c>
      <c r="G156" s="332"/>
      <c r="H156" s="29" t="s">
        <v>141</v>
      </c>
      <c r="I156" s="367"/>
      <c r="J156" s="367"/>
      <c r="K156" s="401"/>
      <c r="L156" s="83"/>
    </row>
    <row r="157" spans="1:12" s="45" customFormat="1" ht="36" customHeight="1">
      <c r="A157" s="362" t="s">
        <v>186</v>
      </c>
      <c r="B157" s="363"/>
      <c r="C157" s="363"/>
      <c r="D157" s="377"/>
      <c r="E157" s="5"/>
      <c r="F157" s="37" t="s">
        <v>72</v>
      </c>
      <c r="G157" s="119"/>
      <c r="H157" s="105"/>
      <c r="I157" s="33"/>
      <c r="J157" s="77" t="s">
        <v>163</v>
      </c>
      <c r="K157" s="71"/>
      <c r="L157" s="72"/>
    </row>
    <row r="158" spans="1:12" ht="36" customHeight="1" thickBot="1">
      <c r="A158" s="359" t="s">
        <v>187</v>
      </c>
      <c r="B158" s="360"/>
      <c r="C158" s="365"/>
      <c r="D158" s="321"/>
      <c r="E158" s="162">
        <v>1</v>
      </c>
      <c r="F158" s="73" t="s">
        <v>72</v>
      </c>
      <c r="G158" s="136" t="s">
        <v>353</v>
      </c>
      <c r="H158" s="105"/>
      <c r="I158" s="30">
        <f>IF(E158&lt;&gt;"",IF(E158&gt;=1,50,0),"")</f>
        <v>50</v>
      </c>
      <c r="J158" s="35" t="s">
        <v>185</v>
      </c>
      <c r="K158" s="47"/>
      <c r="L158" s="86"/>
    </row>
    <row r="159" spans="1:12" ht="28.5" customHeight="1" thickBot="1">
      <c r="A159" s="329"/>
      <c r="B159" s="330"/>
      <c r="C159" s="361"/>
      <c r="D159" s="321"/>
      <c r="E159" s="346" t="s">
        <v>178</v>
      </c>
      <c r="F159" s="347"/>
      <c r="G159" s="347"/>
      <c r="H159" s="348"/>
      <c r="I159" s="39">
        <f>SUM(I152:I158)</f>
        <v>100</v>
      </c>
      <c r="J159" s="40"/>
      <c r="K159" s="41"/>
      <c r="L159" s="42"/>
    </row>
    <row r="160" spans="1:12" ht="28.5" customHeight="1" thickBot="1">
      <c r="A160" s="50"/>
      <c r="B160" s="50"/>
      <c r="C160" s="51"/>
      <c r="D160" s="51"/>
      <c r="E160" s="52"/>
      <c r="F160" s="53"/>
      <c r="G160" s="53"/>
      <c r="H160" s="53"/>
      <c r="I160" s="54"/>
      <c r="J160" s="51"/>
      <c r="K160" s="55"/>
      <c r="L160" s="56"/>
    </row>
    <row r="161" spans="1:10" ht="28.5" customHeight="1" thickBot="1">
      <c r="A161" s="384" t="s">
        <v>177</v>
      </c>
      <c r="B161" s="385"/>
      <c r="C161" s="386"/>
      <c r="D161" s="386"/>
      <c r="E161" s="386"/>
      <c r="F161" s="57" t="s">
        <v>57</v>
      </c>
      <c r="G161" s="378">
        <f>IF(I159&gt;50,50,I159)</f>
        <v>50</v>
      </c>
      <c r="H161" s="379"/>
      <c r="I161" s="17"/>
      <c r="J161" s="17"/>
    </row>
    <row r="162" spans="1:10" ht="28.5" customHeight="1">
      <c r="A162" s="17"/>
      <c r="B162" s="17"/>
      <c r="C162" s="16"/>
      <c r="D162" s="16"/>
      <c r="E162" s="17"/>
      <c r="F162" s="43"/>
      <c r="G162" s="43"/>
      <c r="H162" s="43"/>
      <c r="I162" s="17"/>
      <c r="J162" s="17"/>
    </row>
    <row r="163" spans="1:10" ht="17.25" customHeight="1" thickBot="1">
      <c r="A163" s="10" t="s">
        <v>58</v>
      </c>
      <c r="B163" s="10"/>
      <c r="C163" s="16"/>
      <c r="D163" s="16"/>
      <c r="E163" s="17"/>
      <c r="F163" s="43"/>
      <c r="G163" s="43"/>
      <c r="H163" s="43"/>
      <c r="I163" s="17"/>
      <c r="J163" s="17"/>
    </row>
    <row r="164" spans="1:10" ht="17.25" customHeight="1">
      <c r="A164" s="355" t="s">
        <v>52</v>
      </c>
      <c r="B164" s="356"/>
      <c r="C164" s="357"/>
      <c r="D164" s="357"/>
      <c r="E164" s="357"/>
      <c r="F164" s="357"/>
      <c r="G164" s="357"/>
      <c r="H164" s="357"/>
      <c r="I164" s="357"/>
      <c r="J164" s="358"/>
    </row>
    <row r="165" spans="1:10" ht="152.25" customHeight="1" thickBot="1">
      <c r="A165" s="380" t="s">
        <v>354</v>
      </c>
      <c r="B165" s="381"/>
      <c r="C165" s="382"/>
      <c r="D165" s="382"/>
      <c r="E165" s="382"/>
      <c r="F165" s="382"/>
      <c r="G165" s="382"/>
      <c r="H165" s="382"/>
      <c r="I165" s="382"/>
      <c r="J165" s="383"/>
    </row>
  </sheetData>
  <sheetProtection/>
  <mergeCells count="314">
    <mergeCell ref="B144:D144"/>
    <mergeCell ref="A137:D138"/>
    <mergeCell ref="E137:E138"/>
    <mergeCell ref="G137:G138"/>
    <mergeCell ref="A140:D141"/>
    <mergeCell ref="B142:D142"/>
    <mergeCell ref="A128:D128"/>
    <mergeCell ref="A133:B136"/>
    <mergeCell ref="C136:D136"/>
    <mergeCell ref="I133:I136"/>
    <mergeCell ref="A129:D129"/>
    <mergeCell ref="C131:D131"/>
    <mergeCell ref="C132:D132"/>
    <mergeCell ref="C133:D133"/>
    <mergeCell ref="C134:D134"/>
    <mergeCell ref="C126:D126"/>
    <mergeCell ref="A124:B127"/>
    <mergeCell ref="C127:D127"/>
    <mergeCell ref="I124:I127"/>
    <mergeCell ref="C124:D124"/>
    <mergeCell ref="C125:D125"/>
    <mergeCell ref="A72:D73"/>
    <mergeCell ref="E72:E73"/>
    <mergeCell ref="G72:H73"/>
    <mergeCell ref="I72:I73"/>
    <mergeCell ref="J72:J73"/>
    <mergeCell ref="K72:K73"/>
    <mergeCell ref="K68:K69"/>
    <mergeCell ref="K70:K71"/>
    <mergeCell ref="J68:J69"/>
    <mergeCell ref="I64:I69"/>
    <mergeCell ref="C68:D68"/>
    <mergeCell ref="K64:K65"/>
    <mergeCell ref="C66:D66"/>
    <mergeCell ref="J66:J67"/>
    <mergeCell ref="K66:K67"/>
    <mergeCell ref="J64:J65"/>
    <mergeCell ref="G64:H69"/>
    <mergeCell ref="C64:D64"/>
    <mergeCell ref="C48:D48"/>
    <mergeCell ref="J48:J49"/>
    <mergeCell ref="A46:B49"/>
    <mergeCell ref="I46:I49"/>
    <mergeCell ref="G48:H49"/>
    <mergeCell ref="A50:D51"/>
    <mergeCell ref="E50:E51"/>
    <mergeCell ref="G50:H51"/>
    <mergeCell ref="I50:I51"/>
    <mergeCell ref="K48:K49"/>
    <mergeCell ref="J50:J51"/>
    <mergeCell ref="K50:K51"/>
    <mergeCell ref="I137:I138"/>
    <mergeCell ref="J137:J138"/>
    <mergeCell ref="K137:K138"/>
    <mergeCell ref="K74:K75"/>
    <mergeCell ref="K76:K77"/>
    <mergeCell ref="K80:K81"/>
    <mergeCell ref="K82:K83"/>
    <mergeCell ref="K44:K45"/>
    <mergeCell ref="C46:D46"/>
    <mergeCell ref="G46:H47"/>
    <mergeCell ref="J46:J47"/>
    <mergeCell ref="K46:K47"/>
    <mergeCell ref="A42:B45"/>
    <mergeCell ref="C42:D42"/>
    <mergeCell ref="G42:H43"/>
    <mergeCell ref="I42:I45"/>
    <mergeCell ref="C44:D44"/>
    <mergeCell ref="G44:H45"/>
    <mergeCell ref="K34:K35"/>
    <mergeCell ref="K28:K29"/>
    <mergeCell ref="J42:J43"/>
    <mergeCell ref="K42:K43"/>
    <mergeCell ref="K40:K41"/>
    <mergeCell ref="K38:K39"/>
    <mergeCell ref="J38:J39"/>
    <mergeCell ref="J30:J31"/>
    <mergeCell ref="J32:J33"/>
    <mergeCell ref="C28:D28"/>
    <mergeCell ref="K15:K16"/>
    <mergeCell ref="K36:K37"/>
    <mergeCell ref="K30:K31"/>
    <mergeCell ref="K26:K27"/>
    <mergeCell ref="K19:K20"/>
    <mergeCell ref="K32:K33"/>
    <mergeCell ref="K21:K22"/>
    <mergeCell ref="J28:J29"/>
    <mergeCell ref="C36:D36"/>
    <mergeCell ref="K155:K156"/>
    <mergeCell ref="K150:K151"/>
    <mergeCell ref="K98:K99"/>
    <mergeCell ref="K52:K53"/>
    <mergeCell ref="K54:K55"/>
    <mergeCell ref="K60:K61"/>
    <mergeCell ref="K58:K59"/>
    <mergeCell ref="K86:K87"/>
    <mergeCell ref="K88:K89"/>
    <mergeCell ref="K84:K85"/>
    <mergeCell ref="A74:B81"/>
    <mergeCell ref="G74:H81"/>
    <mergeCell ref="I74:I81"/>
    <mergeCell ref="A88:C89"/>
    <mergeCell ref="G88:H89"/>
    <mergeCell ref="I88:I89"/>
    <mergeCell ref="I86:I87"/>
    <mergeCell ref="A86:C87"/>
    <mergeCell ref="G86:H87"/>
    <mergeCell ref="I84:I85"/>
    <mergeCell ref="A28:B33"/>
    <mergeCell ref="J84:J85"/>
    <mergeCell ref="C80:D80"/>
    <mergeCell ref="I70:I71"/>
    <mergeCell ref="J70:J71"/>
    <mergeCell ref="A82:C83"/>
    <mergeCell ref="G82:H83"/>
    <mergeCell ref="I82:I83"/>
    <mergeCell ref="J82:J83"/>
    <mergeCell ref="A70:C71"/>
    <mergeCell ref="I58:I63"/>
    <mergeCell ref="G70:H71"/>
    <mergeCell ref="A101:B105"/>
    <mergeCell ref="A109:D109"/>
    <mergeCell ref="A84:C85"/>
    <mergeCell ref="G84:H85"/>
    <mergeCell ref="B92:D92"/>
    <mergeCell ref="C76:D76"/>
    <mergeCell ref="C106:D106"/>
    <mergeCell ref="C107:D107"/>
    <mergeCell ref="J74:J75"/>
    <mergeCell ref="J76:J77"/>
    <mergeCell ref="J98:J99"/>
    <mergeCell ref="J80:J81"/>
    <mergeCell ref="J88:J89"/>
    <mergeCell ref="J86:J87"/>
    <mergeCell ref="J78:J79"/>
    <mergeCell ref="A123:D123"/>
    <mergeCell ref="C121:D121"/>
    <mergeCell ref="A119:B122"/>
    <mergeCell ref="I98:I99"/>
    <mergeCell ref="B113:D113"/>
    <mergeCell ref="B114:D114"/>
    <mergeCell ref="A115:D115"/>
    <mergeCell ref="A111:D111"/>
    <mergeCell ref="A112:D112"/>
    <mergeCell ref="C102:D102"/>
    <mergeCell ref="C103:D103"/>
    <mergeCell ref="C105:D105"/>
    <mergeCell ref="C104:D104"/>
    <mergeCell ref="A106:B108"/>
    <mergeCell ref="C108:D108"/>
    <mergeCell ref="K119:K122"/>
    <mergeCell ref="J117:J118"/>
    <mergeCell ref="E115:H115"/>
    <mergeCell ref="K117:K118"/>
    <mergeCell ref="E117:E118"/>
    <mergeCell ref="G117:G118"/>
    <mergeCell ref="C120:D120"/>
    <mergeCell ref="I101:I105"/>
    <mergeCell ref="C62:D62"/>
    <mergeCell ref="G58:H59"/>
    <mergeCell ref="G62:H63"/>
    <mergeCell ref="B91:D91"/>
    <mergeCell ref="A58:B63"/>
    <mergeCell ref="C60:D60"/>
    <mergeCell ref="G60:H61"/>
    <mergeCell ref="A64:B69"/>
    <mergeCell ref="A54:C55"/>
    <mergeCell ref="A56:C57"/>
    <mergeCell ref="A52:C53"/>
    <mergeCell ref="I54:I55"/>
    <mergeCell ref="I56:I57"/>
    <mergeCell ref="I52:I53"/>
    <mergeCell ref="G52:H53"/>
    <mergeCell ref="G54:H55"/>
    <mergeCell ref="G56:H57"/>
    <mergeCell ref="K62:K63"/>
    <mergeCell ref="K56:K57"/>
    <mergeCell ref="J56:J57"/>
    <mergeCell ref="J60:J61"/>
    <mergeCell ref="J58:J59"/>
    <mergeCell ref="J62:J63"/>
    <mergeCell ref="J54:J55"/>
    <mergeCell ref="J44:J45"/>
    <mergeCell ref="I34:I41"/>
    <mergeCell ref="J34:J35"/>
    <mergeCell ref="J40:J41"/>
    <mergeCell ref="J36:J37"/>
    <mergeCell ref="I28:I33"/>
    <mergeCell ref="I21:I22"/>
    <mergeCell ref="K5:K6"/>
    <mergeCell ref="J5:J6"/>
    <mergeCell ref="J15:J18"/>
    <mergeCell ref="K7:K10"/>
    <mergeCell ref="I5:I6"/>
    <mergeCell ref="I11:I12"/>
    <mergeCell ref="K11:K12"/>
    <mergeCell ref="K17:K18"/>
    <mergeCell ref="K13:K14"/>
    <mergeCell ref="I140:I141"/>
    <mergeCell ref="E140:E141"/>
    <mergeCell ref="F140:F141"/>
    <mergeCell ref="I117:I118"/>
    <mergeCell ref="I130:I132"/>
    <mergeCell ref="G140:G141"/>
    <mergeCell ref="H130:H131"/>
    <mergeCell ref="I119:I122"/>
    <mergeCell ref="G130:G131"/>
    <mergeCell ref="G161:H161"/>
    <mergeCell ref="A165:J165"/>
    <mergeCell ref="A161:E161"/>
    <mergeCell ref="A24:D24"/>
    <mergeCell ref="A26:D27"/>
    <mergeCell ref="G32:H33"/>
    <mergeCell ref="G38:H39"/>
    <mergeCell ref="J155:J156"/>
    <mergeCell ref="E159:H159"/>
    <mergeCell ref="A159:D159"/>
    <mergeCell ref="A158:D158"/>
    <mergeCell ref="E155:E156"/>
    <mergeCell ref="G155:G156"/>
    <mergeCell ref="A157:D157"/>
    <mergeCell ref="A155:D156"/>
    <mergeCell ref="I155:I156"/>
    <mergeCell ref="A154:D154"/>
    <mergeCell ref="A153:D153"/>
    <mergeCell ref="A152:D152"/>
    <mergeCell ref="G150:G151"/>
    <mergeCell ref="A150:D151"/>
    <mergeCell ref="I150:I151"/>
    <mergeCell ref="C130:D130"/>
    <mergeCell ref="E145:H145"/>
    <mergeCell ref="B143:D143"/>
    <mergeCell ref="A130:B132"/>
    <mergeCell ref="A145:D145"/>
    <mergeCell ref="C135:D135"/>
    <mergeCell ref="A139:D139"/>
    <mergeCell ref="K140:K141"/>
    <mergeCell ref="A3:J3"/>
    <mergeCell ref="E26:E27"/>
    <mergeCell ref="I26:I27"/>
    <mergeCell ref="J26:J27"/>
    <mergeCell ref="A4:J4"/>
    <mergeCell ref="C21:D21"/>
    <mergeCell ref="K130:K131"/>
    <mergeCell ref="I19:I20"/>
    <mergeCell ref="G19:H20"/>
    <mergeCell ref="A164:J164"/>
    <mergeCell ref="A100:D100"/>
    <mergeCell ref="A110:D110"/>
    <mergeCell ref="I106:I108"/>
    <mergeCell ref="A117:D118"/>
    <mergeCell ref="C119:D119"/>
    <mergeCell ref="C122:D122"/>
    <mergeCell ref="A149:J149"/>
    <mergeCell ref="J150:J151"/>
    <mergeCell ref="E150:E151"/>
    <mergeCell ref="G21:H22"/>
    <mergeCell ref="G23:H23"/>
    <mergeCell ref="E24:H24"/>
    <mergeCell ref="G40:H41"/>
    <mergeCell ref="G26:H27"/>
    <mergeCell ref="G34:H35"/>
    <mergeCell ref="G30:H31"/>
    <mergeCell ref="G28:H29"/>
    <mergeCell ref="G36:H37"/>
    <mergeCell ref="A5:D6"/>
    <mergeCell ref="C7:D7"/>
    <mergeCell ref="C11:D11"/>
    <mergeCell ref="G11:H12"/>
    <mergeCell ref="E5:E6"/>
    <mergeCell ref="G5:H6"/>
    <mergeCell ref="A11:B12"/>
    <mergeCell ref="G7:H10"/>
    <mergeCell ref="A7:B10"/>
    <mergeCell ref="C9:D9"/>
    <mergeCell ref="G90:H90"/>
    <mergeCell ref="C101:D101"/>
    <mergeCell ref="G92:H92"/>
    <mergeCell ref="G91:H91"/>
    <mergeCell ref="A98:D99"/>
    <mergeCell ref="A95:H95"/>
    <mergeCell ref="A93:D93"/>
    <mergeCell ref="G98:G99"/>
    <mergeCell ref="E98:E99"/>
    <mergeCell ref="A147:H147"/>
    <mergeCell ref="A19:B20"/>
    <mergeCell ref="A97:J97"/>
    <mergeCell ref="C30:D30"/>
    <mergeCell ref="C32:D32"/>
    <mergeCell ref="B90:D90"/>
    <mergeCell ref="C38:D38"/>
    <mergeCell ref="C58:D58"/>
    <mergeCell ref="C74:D74"/>
    <mergeCell ref="E93:H93"/>
    <mergeCell ref="A34:B41"/>
    <mergeCell ref="C34:D34"/>
    <mergeCell ref="C40:D40"/>
    <mergeCell ref="A13:B14"/>
    <mergeCell ref="A15:B18"/>
    <mergeCell ref="B23:D23"/>
    <mergeCell ref="A21:B22"/>
    <mergeCell ref="C19:D19"/>
    <mergeCell ref="C13:D13"/>
    <mergeCell ref="C15:D15"/>
    <mergeCell ref="C78:D78"/>
    <mergeCell ref="I7:I10"/>
    <mergeCell ref="J9:J10"/>
    <mergeCell ref="J7:J8"/>
    <mergeCell ref="C17:D17"/>
    <mergeCell ref="I15:I18"/>
    <mergeCell ref="G13:H14"/>
    <mergeCell ref="G15:H16"/>
    <mergeCell ref="G17:H18"/>
    <mergeCell ref="I13:I14"/>
  </mergeCells>
  <printOptions/>
  <pageMargins left="0.77" right="0.71" top="0.41" bottom="0.44" header="0.41" footer="0.46"/>
  <pageSetup horizontalDpi="600" verticalDpi="600" orientation="landscape" paperSize="9" scale="97" r:id="rId3"/>
  <rowBreaks count="8" manualBreakCount="8">
    <brk id="25" max="7" man="1"/>
    <brk id="49" max="9" man="1"/>
    <brk id="71" max="9" man="1"/>
    <brk id="95" max="9" man="1"/>
    <brk id="96" max="8" man="1"/>
    <brk id="116" max="8" man="1"/>
    <brk id="136" max="9" man="1"/>
    <brk id="148" max="8" man="1"/>
  </rowBreaks>
  <colBreaks count="1" manualBreakCount="1">
    <brk id="10" max="119" man="1"/>
  </col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H0000</dc:creator>
  <cp:keywords/>
  <dc:description/>
  <cp:lastModifiedBy>H0000</cp:lastModifiedBy>
  <cp:lastPrinted>2015-09-02T02:31:08Z</cp:lastPrinted>
  <dcterms:created xsi:type="dcterms:W3CDTF">2011-05-17T00:52:22Z</dcterms:created>
  <dcterms:modified xsi:type="dcterms:W3CDTF">2015-09-02T06:15:11Z</dcterms:modified>
  <cp:category/>
  <cp:version/>
  <cp:contentType/>
  <cp:contentStatus/>
</cp:coreProperties>
</file>