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試算\"/>
    </mc:Choice>
  </mc:AlternateContent>
  <workbookProtection workbookPassword="EE79" lockStructure="1"/>
  <bookViews>
    <workbookView xWindow="-105" yWindow="-105" windowWidth="23250" windowHeight="12450" firstSheet="1" activeTab="1"/>
  </bookViews>
  <sheets>
    <sheet name="計算基準" sheetId="10" state="hidden" r:id="rId1"/>
    <sheet name="試算シート" sheetId="9" r:id="rId2"/>
  </sheets>
  <definedNames>
    <definedName name="_xlnm.Print_Area" localSheetId="1">試算シート!$A$53:$AS$116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9" l="1"/>
  <c r="AC45" i="9" l="1"/>
  <c r="AC46" i="9"/>
  <c r="AC47" i="9"/>
  <c r="AC48" i="9"/>
  <c r="AC49" i="9"/>
  <c r="AC50" i="9"/>
  <c r="P3" i="10"/>
  <c r="AL14" i="10"/>
  <c r="AL13" i="10"/>
  <c r="AL12" i="10"/>
  <c r="AL11" i="10"/>
  <c r="AL10" i="10"/>
  <c r="AL9" i="10"/>
  <c r="L28" i="10"/>
  <c r="L27" i="10"/>
  <c r="L26" i="10"/>
  <c r="L25" i="10"/>
  <c r="L24" i="10"/>
  <c r="L23" i="10"/>
  <c r="L22" i="10"/>
  <c r="L21" i="10"/>
  <c r="L20" i="10"/>
  <c r="L19" i="10"/>
  <c r="L18" i="10"/>
  <c r="L17" i="10"/>
  <c r="L16" i="10"/>
  <c r="L15" i="10"/>
  <c r="L14" i="10"/>
  <c r="L13" i="10"/>
  <c r="L12" i="10"/>
  <c r="L11" i="10"/>
  <c r="L10" i="10"/>
  <c r="L9" i="10"/>
  <c r="L8" i="10"/>
  <c r="L7" i="10"/>
  <c r="L6" i="10"/>
  <c r="L5" i="10"/>
  <c r="L4" i="10"/>
  <c r="L3" i="10"/>
  <c r="H28" i="10"/>
  <c r="H27" i="10"/>
  <c r="H26" i="10"/>
  <c r="H25" i="10"/>
  <c r="H24" i="10"/>
  <c r="H23" i="10"/>
  <c r="H22" i="10"/>
  <c r="H21" i="10"/>
  <c r="H20" i="10"/>
  <c r="H19" i="10"/>
  <c r="H18" i="10"/>
  <c r="H17" i="10"/>
  <c r="H16" i="10"/>
  <c r="H15" i="10"/>
  <c r="H14" i="10"/>
  <c r="H13" i="10"/>
  <c r="H12" i="10"/>
  <c r="H11" i="10"/>
  <c r="H10" i="10"/>
  <c r="H9" i="10"/>
  <c r="H8" i="10"/>
  <c r="H7" i="10"/>
  <c r="H6" i="10"/>
  <c r="H5" i="10"/>
  <c r="H4" i="10"/>
  <c r="H3" i="10"/>
  <c r="B1" i="10"/>
  <c r="AH2" i="10" l="1"/>
  <c r="S6" i="10"/>
  <c r="Y6" i="10"/>
  <c r="S7" i="10"/>
  <c r="Y7" i="10"/>
  <c r="S8" i="10"/>
  <c r="Y8" i="10"/>
  <c r="S9" i="10"/>
  <c r="Y9" i="10"/>
  <c r="S10" i="10"/>
  <c r="Y10" i="10"/>
  <c r="S11" i="10"/>
  <c r="Y11" i="10"/>
  <c r="S12" i="10"/>
  <c r="Y12" i="10"/>
  <c r="S13" i="10"/>
  <c r="Y13" i="10"/>
  <c r="S14" i="10"/>
  <c r="Y14" i="10"/>
  <c r="S5" i="10"/>
  <c r="Y5" i="10"/>
  <c r="AO47" i="10"/>
  <c r="AM47" i="10"/>
  <c r="V14" i="10" l="1"/>
  <c r="W14" i="10"/>
  <c r="X14" i="10" s="1"/>
  <c r="V10" i="10"/>
  <c r="W10" i="10"/>
  <c r="V7" i="10"/>
  <c r="W7" i="10"/>
  <c r="X7" i="10" s="1"/>
  <c r="AA7" i="10" s="1"/>
  <c r="V12" i="10"/>
  <c r="W12" i="10"/>
  <c r="X12" i="10" s="1"/>
  <c r="W9" i="10"/>
  <c r="X9" i="10" s="1"/>
  <c r="AA9" i="10" s="1"/>
  <c r="V9" i="10"/>
  <c r="V13" i="10"/>
  <c r="W13" i="10"/>
  <c r="V11" i="10"/>
  <c r="W11" i="10"/>
  <c r="X11" i="10" s="1"/>
  <c r="AA11" i="10" s="1"/>
  <c r="V8" i="10"/>
  <c r="W8" i="10"/>
  <c r="X8" i="10" s="1"/>
  <c r="V6" i="10"/>
  <c r="W6" i="10"/>
  <c r="T5" i="10"/>
  <c r="V5" i="10"/>
  <c r="W5" i="10"/>
  <c r="T11" i="10"/>
  <c r="T7" i="10"/>
  <c r="T13" i="10"/>
  <c r="T9" i="10"/>
  <c r="T14" i="10"/>
  <c r="T12" i="10"/>
  <c r="T10" i="10"/>
  <c r="T8" i="10"/>
  <c r="T6" i="10"/>
  <c r="AA14" i="10"/>
  <c r="J42" i="9"/>
  <c r="U6" i="10" s="1"/>
  <c r="J43" i="9"/>
  <c r="U7" i="10" s="1"/>
  <c r="J44" i="9"/>
  <c r="U8" i="10" s="1"/>
  <c r="J45" i="9"/>
  <c r="U9" i="10" s="1"/>
  <c r="J46" i="9"/>
  <c r="U10" i="10" s="1"/>
  <c r="J47" i="9"/>
  <c r="U11" i="10" s="1"/>
  <c r="J48" i="9"/>
  <c r="U12" i="10" s="1"/>
  <c r="J49" i="9"/>
  <c r="U13" i="10" s="1"/>
  <c r="J50" i="9"/>
  <c r="U14" i="10" s="1"/>
  <c r="X6" i="10" l="1"/>
  <c r="AA6" i="10" s="1"/>
  <c r="X13" i="10"/>
  <c r="AA13" i="10" s="1"/>
  <c r="X10" i="10"/>
  <c r="AA10" i="10" s="1"/>
  <c r="X5" i="10"/>
  <c r="AA5" i="10" s="1"/>
  <c r="AA12" i="10"/>
  <c r="Z11" i="10"/>
  <c r="Z8" i="10"/>
  <c r="Z10" i="10"/>
  <c r="Z14" i="10"/>
  <c r="Z7" i="10"/>
  <c r="Z6" i="10"/>
  <c r="Z12" i="10"/>
  <c r="Z13" i="10"/>
  <c r="Z9" i="10"/>
  <c r="AA8" i="10"/>
  <c r="AB8" i="10" s="1"/>
  <c r="AC8" i="10" s="1"/>
  <c r="AO10" i="10"/>
  <c r="AO26" i="10"/>
  <c r="AO22" i="10"/>
  <c r="AO6" i="10"/>
  <c r="AO29" i="10"/>
  <c r="AO13" i="10"/>
  <c r="AO25" i="10"/>
  <c r="AO9" i="10"/>
  <c r="AO11" i="10"/>
  <c r="AO27" i="10"/>
  <c r="AO30" i="10"/>
  <c r="AO14" i="10"/>
  <c r="AO28" i="10"/>
  <c r="AO12" i="10"/>
  <c r="AH6" i="10"/>
  <c r="AU6" i="10" s="1"/>
  <c r="U5" i="10"/>
  <c r="AB14" i="10" l="1"/>
  <c r="AC14" i="10" s="1"/>
  <c r="AB6" i="10"/>
  <c r="AC6" i="10" s="1"/>
  <c r="AB11" i="10"/>
  <c r="AC11" i="10" s="1"/>
  <c r="AB7" i="10"/>
  <c r="AC7" i="10" s="1"/>
  <c r="AB10" i="10"/>
  <c r="AB13" i="10"/>
  <c r="AC13" i="10" s="1"/>
  <c r="AB9" i="10"/>
  <c r="AC9" i="10" s="1"/>
  <c r="AB12" i="10"/>
  <c r="AC12" i="10" s="1"/>
  <c r="AU23" i="10"/>
  <c r="AU22" i="10"/>
  <c r="AB90" i="9" s="1"/>
  <c r="AU7" i="10"/>
  <c r="AB77" i="9"/>
  <c r="Z5" i="10"/>
  <c r="AC10" i="10" l="1"/>
  <c r="AB79" i="9"/>
  <c r="AB92" i="9"/>
  <c r="AB5" i="10"/>
  <c r="AC5" i="10" s="1"/>
  <c r="G105" i="9"/>
  <c r="S103" i="9"/>
  <c r="AB101" i="9"/>
  <c r="S90" i="9"/>
  <c r="AB88" i="9"/>
  <c r="AB75" i="9"/>
  <c r="S92" i="9" l="1"/>
  <c r="S77" i="9"/>
  <c r="S79" i="9" s="1"/>
  <c r="G96" i="9"/>
  <c r="G83" i="9"/>
  <c r="AJ42" i="9" l="1"/>
  <c r="AJ43" i="9"/>
  <c r="AJ44" i="9"/>
  <c r="AJ45" i="9"/>
  <c r="AJ46" i="9"/>
  <c r="AJ47" i="9"/>
  <c r="AJ48" i="9"/>
  <c r="AJ49" i="9"/>
  <c r="AJ50" i="9"/>
  <c r="AJ41" i="9"/>
  <c r="AL37" i="10" s="1"/>
  <c r="AH50" i="9"/>
  <c r="AH49" i="9"/>
  <c r="AH48" i="9"/>
  <c r="AH47" i="9"/>
  <c r="AH46" i="9"/>
  <c r="AH45" i="9"/>
  <c r="AH44" i="9"/>
  <c r="AL8" i="10" s="1"/>
  <c r="AO8" i="10" s="1"/>
  <c r="AH43" i="9"/>
  <c r="AL7" i="10" s="1"/>
  <c r="AO7" i="10" s="1"/>
  <c r="AH42" i="9"/>
  <c r="AL6" i="10" s="1"/>
  <c r="AH41" i="9"/>
  <c r="AL5" i="10" s="1"/>
  <c r="Q3" i="10"/>
  <c r="AL44" i="10" l="1"/>
  <c r="AL40" i="10"/>
  <c r="AL43" i="10"/>
  <c r="AL39" i="10"/>
  <c r="AL46" i="10"/>
  <c r="AL42" i="10"/>
  <c r="AL38" i="10"/>
  <c r="AL45" i="10"/>
  <c r="AL41" i="10"/>
  <c r="AL30" i="10"/>
  <c r="AL29" i="10"/>
  <c r="AL28" i="10"/>
  <c r="AL27" i="10"/>
  <c r="AL26" i="10"/>
  <c r="AL25" i="10"/>
  <c r="AL24" i="10"/>
  <c r="AL23" i="10"/>
  <c r="AO23" i="10" s="1"/>
  <c r="AL22" i="10"/>
  <c r="AH5" i="10"/>
  <c r="AH3" i="10"/>
  <c r="AH4" i="10"/>
  <c r="AL21" i="10"/>
  <c r="AO21" i="10" s="1"/>
  <c r="AO5" i="10"/>
  <c r="AO24" i="10" l="1"/>
  <c r="AM11" i="10"/>
  <c r="AM7" i="10"/>
  <c r="AM12" i="10"/>
  <c r="AM14" i="10"/>
  <c r="AM10" i="10"/>
  <c r="AM6" i="10"/>
  <c r="AM13" i="10"/>
  <c r="AM9" i="10"/>
  <c r="AM8" i="10"/>
  <c r="AM30" i="10"/>
  <c r="AM29" i="10"/>
  <c r="AM28" i="10"/>
  <c r="AM27" i="10"/>
  <c r="AM26" i="10"/>
  <c r="AM25" i="10"/>
  <c r="AM24" i="10"/>
  <c r="AM23" i="10"/>
  <c r="AM22" i="10"/>
  <c r="AO15" i="10"/>
  <c r="AV7" i="10" s="1"/>
  <c r="AL15" i="10"/>
  <c r="AU38" i="10"/>
  <c r="AB103" i="9" s="1"/>
  <c r="AL47" i="10"/>
  <c r="AL31" i="10"/>
  <c r="AO31" i="10" l="1"/>
  <c r="AV23" i="10" s="1"/>
  <c r="AI92" i="9" s="1"/>
  <c r="AM5" i="10"/>
  <c r="AM15" i="10" s="1"/>
  <c r="AM21" i="10"/>
  <c r="AM31" i="10" s="1"/>
  <c r="AI79" i="9"/>
  <c r="AV38" i="10"/>
  <c r="AI103" i="9" s="1"/>
  <c r="AV6" i="10"/>
  <c r="AI77" i="9" s="1"/>
  <c r="AV22" i="10" l="1"/>
  <c r="AI90" i="9" s="1"/>
  <c r="AD5" i="10"/>
  <c r="AE5" i="10" s="1"/>
  <c r="AC41" i="9" s="1"/>
  <c r="AL41" i="9" s="1"/>
  <c r="AK37" i="10" l="1"/>
  <c r="AK21" i="10"/>
  <c r="AK5" i="10"/>
  <c r="AN5" i="10" l="1"/>
  <c r="AN21" i="10"/>
  <c r="AP21" i="10" s="1"/>
  <c r="AP5" i="10" l="1"/>
  <c r="AD14" i="10"/>
  <c r="AD10" i="10"/>
  <c r="AD6" i="10"/>
  <c r="AD11" i="10"/>
  <c r="AD9" i="10"/>
  <c r="AD7" i="10"/>
  <c r="AD12" i="10"/>
  <c r="AD13" i="10"/>
  <c r="AD8" i="10"/>
  <c r="AE11" i="10"/>
  <c r="AE8" i="10"/>
  <c r="AC44" i="9" s="1"/>
  <c r="AE10" i="10"/>
  <c r="AE13" i="10"/>
  <c r="AE14" i="10"/>
  <c r="AE7" i="10"/>
  <c r="AC43" i="9" s="1"/>
  <c r="AE9" i="10"/>
  <c r="AE6" i="10"/>
  <c r="AE12" i="10"/>
  <c r="AC42" i="9" l="1"/>
  <c r="AL42" i="9" s="1"/>
  <c r="AL45" i="9"/>
  <c r="AK41" i="10" s="1"/>
  <c r="AL46" i="9"/>
  <c r="AK42" i="10" s="1"/>
  <c r="AL48" i="9"/>
  <c r="AK44" i="10" s="1"/>
  <c r="AL50" i="9"/>
  <c r="AK46" i="10" s="1"/>
  <c r="AL43" i="9"/>
  <c r="AK39" i="10" s="1"/>
  <c r="AL44" i="9"/>
  <c r="AK40" i="10" s="1"/>
  <c r="AL49" i="9"/>
  <c r="AK45" i="10" s="1"/>
  <c r="AL47" i="9"/>
  <c r="AK43" i="10" s="1"/>
  <c r="AK38" i="10" l="1"/>
  <c r="AN38" i="10" s="1"/>
  <c r="AK32" i="10"/>
  <c r="AK16" i="10"/>
  <c r="AK48" i="10"/>
  <c r="AK27" i="10"/>
  <c r="AN27" i="10" s="1"/>
  <c r="AP27" i="10" s="1"/>
  <c r="AK11" i="10"/>
  <c r="AK30" i="10"/>
  <c r="AK14" i="10"/>
  <c r="AK12" i="10"/>
  <c r="AK28" i="10"/>
  <c r="AN28" i="10" s="1"/>
  <c r="AP28" i="10" s="1"/>
  <c r="AK26" i="10"/>
  <c r="AN26" i="10" s="1"/>
  <c r="AP26" i="10" s="1"/>
  <c r="AK10" i="10"/>
  <c r="AK13" i="10"/>
  <c r="AK29" i="10"/>
  <c r="AK25" i="10"/>
  <c r="AK9" i="10"/>
  <c r="AK24" i="10"/>
  <c r="AK8" i="10"/>
  <c r="AK22" i="10"/>
  <c r="AK6" i="10"/>
  <c r="AK23" i="10"/>
  <c r="AK7" i="10"/>
  <c r="AN45" i="10"/>
  <c r="AN42" i="10"/>
  <c r="AN40" i="10"/>
  <c r="AN44" i="10"/>
  <c r="S75" i="9"/>
  <c r="S88" i="9" s="1"/>
  <c r="AU5" i="10"/>
  <c r="AU21" i="10"/>
  <c r="AN46" i="10"/>
  <c r="AN39" i="10" l="1"/>
  <c r="AN9" i="10"/>
  <c r="AP40" i="10"/>
  <c r="AN8" i="10"/>
  <c r="AU37" i="10"/>
  <c r="AN10" i="10"/>
  <c r="AN24" i="10"/>
  <c r="AN14" i="10"/>
  <c r="AK15" i="10"/>
  <c r="AN6" i="10"/>
  <c r="AN23" i="10"/>
  <c r="AP44" i="10"/>
  <c r="AN29" i="10"/>
  <c r="AN22" i="10"/>
  <c r="AK31" i="10"/>
  <c r="AN11" i="10"/>
  <c r="AN12" i="10"/>
  <c r="AN30" i="10"/>
  <c r="AN25" i="10"/>
  <c r="AP45" i="10"/>
  <c r="AP46" i="10"/>
  <c r="AN13" i="10"/>
  <c r="AP38" i="10"/>
  <c r="AN41" i="10"/>
  <c r="AN43" i="10"/>
  <c r="AN7" i="10"/>
  <c r="AP42" i="10"/>
  <c r="AV21" i="10" l="1"/>
  <c r="AV5" i="10"/>
  <c r="AP12" i="10"/>
  <c r="AP11" i="10"/>
  <c r="AP10" i="10"/>
  <c r="AP7" i="10"/>
  <c r="AP13" i="10"/>
  <c r="AP29" i="10"/>
  <c r="AP23" i="10"/>
  <c r="AK47" i="10"/>
  <c r="AV37" i="10" s="1"/>
  <c r="AI101" i="9" s="1"/>
  <c r="AN37" i="10"/>
  <c r="AP39" i="10"/>
  <c r="AP43" i="10"/>
  <c r="AP41" i="10"/>
  <c r="AP24" i="10"/>
  <c r="AP25" i="10"/>
  <c r="AP30" i="10"/>
  <c r="AN31" i="10"/>
  <c r="AP22" i="10"/>
  <c r="AN15" i="10"/>
  <c r="AP6" i="10"/>
  <c r="AP14" i="10"/>
  <c r="AP8" i="10"/>
  <c r="AP9" i="10"/>
  <c r="S101" i="9"/>
  <c r="AI88" i="9" l="1"/>
  <c r="AN47" i="10"/>
  <c r="AP37" i="10"/>
  <c r="AP15" i="10"/>
  <c r="AP16" i="10" s="1"/>
  <c r="AP31" i="10"/>
  <c r="AI75" i="9"/>
  <c r="AS25" i="10" l="1"/>
  <c r="AP32" i="10"/>
  <c r="AS11" i="10"/>
  <c r="AS23" i="10"/>
  <c r="AS29" i="10"/>
  <c r="AS30" i="10"/>
  <c r="AS12" i="10"/>
  <c r="AS13" i="10"/>
  <c r="AS7" i="10"/>
  <c r="AS9" i="10"/>
  <c r="AS14" i="10"/>
  <c r="AS6" i="10"/>
  <c r="AS10" i="10"/>
  <c r="AS8" i="10"/>
  <c r="AS21" i="10"/>
  <c r="AS26" i="10"/>
  <c r="AS27" i="10"/>
  <c r="AS28" i="10"/>
  <c r="AS5" i="10"/>
  <c r="AS24" i="10"/>
  <c r="AS22" i="10"/>
  <c r="AP47" i="10"/>
  <c r="AP48" i="10" s="1"/>
  <c r="AS37" i="10" l="1"/>
  <c r="AS44" i="10"/>
  <c r="AS45" i="10"/>
  <c r="AS40" i="10"/>
  <c r="AS42" i="10"/>
  <c r="AS38" i="10"/>
  <c r="AS46" i="10"/>
  <c r="AS43" i="10"/>
  <c r="AS41" i="10"/>
  <c r="AS39" i="10"/>
  <c r="AR22" i="10"/>
  <c r="AV25" i="10"/>
  <c r="AR24" i="10"/>
  <c r="AR30" i="10"/>
  <c r="AR29" i="10"/>
  <c r="AR28" i="10"/>
  <c r="AQ28" i="10" s="1"/>
  <c r="AR26" i="10"/>
  <c r="AQ26" i="10" s="1"/>
  <c r="AR23" i="10"/>
  <c r="AR25" i="10"/>
  <c r="AR27" i="10"/>
  <c r="AQ27" i="10" s="1"/>
  <c r="AR12" i="10"/>
  <c r="AR7" i="10"/>
  <c r="AR6" i="10"/>
  <c r="AR8" i="10"/>
  <c r="AR13" i="10"/>
  <c r="AV9" i="10"/>
  <c r="AR9" i="10"/>
  <c r="AR10" i="10"/>
  <c r="AR14" i="10"/>
  <c r="AR11" i="10"/>
  <c r="AI96" i="9" l="1"/>
  <c r="L108" i="9" s="1"/>
  <c r="AV24" i="10"/>
  <c r="AI94" i="9" s="1"/>
  <c r="AI83" i="9"/>
  <c r="B108" i="9" s="1"/>
  <c r="AV8" i="10"/>
  <c r="AI81" i="9" s="1"/>
  <c r="AR5" i="10"/>
  <c r="AQ5" i="10" s="1"/>
  <c r="AQ7" i="10"/>
  <c r="AQ23" i="10"/>
  <c r="AQ29" i="10"/>
  <c r="AR41" i="10"/>
  <c r="AV39" i="10"/>
  <c r="AI105" i="9" s="1"/>
  <c r="AR39" i="10"/>
  <c r="AR44" i="10"/>
  <c r="AR40" i="10"/>
  <c r="AR45" i="10"/>
  <c r="AR46" i="10"/>
  <c r="AR42" i="10"/>
  <c r="AR43" i="10"/>
  <c r="AR38" i="10"/>
  <c r="AQ13" i="10"/>
  <c r="AQ12" i="10"/>
  <c r="AQ30" i="10"/>
  <c r="AQ22" i="10"/>
  <c r="AQ11" i="10"/>
  <c r="AQ10" i="10"/>
  <c r="AQ8" i="10"/>
  <c r="AQ24" i="10"/>
  <c r="AQ14" i="10"/>
  <c r="AQ9" i="10"/>
  <c r="AQ6" i="10"/>
  <c r="AQ25" i="10"/>
  <c r="AR21" i="10"/>
  <c r="V108" i="9" l="1"/>
  <c r="AF108" i="9" s="1"/>
  <c r="AH110" i="9" s="1"/>
  <c r="AR37" i="10"/>
  <c r="AQ37" i="10" s="1"/>
  <c r="AR15" i="10"/>
  <c r="AQ43" i="10"/>
  <c r="AQ45" i="10"/>
  <c r="AQ39" i="10"/>
  <c r="AQ15" i="10"/>
  <c r="AQ42" i="10"/>
  <c r="AR31" i="10"/>
  <c r="AQ21" i="10"/>
  <c r="AQ40" i="10"/>
  <c r="AQ41" i="10"/>
  <c r="AQ38" i="10"/>
  <c r="AQ46" i="10"/>
  <c r="AQ44" i="10"/>
  <c r="L110" i="9" l="1"/>
  <c r="AR47" i="10"/>
  <c r="AQ47" i="10"/>
  <c r="AQ31" i="10"/>
</calcChain>
</file>

<file path=xl/sharedStrings.xml><?xml version="1.0" encoding="utf-8"?>
<sst xmlns="http://schemas.openxmlformats.org/spreadsheetml/2006/main" count="237" uniqueCount="134">
  <si>
    <t>均等割</t>
    <rPh sb="0" eb="3">
      <t>キントウワ</t>
    </rPh>
    <phoneticPr fontId="2"/>
  </si>
  <si>
    <t>所得割</t>
    <rPh sb="0" eb="3">
      <t>ショトクワリ</t>
    </rPh>
    <phoneticPr fontId="2"/>
  </si>
  <si>
    <t>平等割</t>
    <rPh sb="0" eb="2">
      <t>ビョウドウ</t>
    </rPh>
    <rPh sb="2" eb="3">
      <t>ワリ</t>
    </rPh>
    <phoneticPr fontId="2"/>
  </si>
  <si>
    <t>算出額計</t>
    <rPh sb="0" eb="4">
      <t>サンシュツガクケイ</t>
    </rPh>
    <phoneticPr fontId="2"/>
  </si>
  <si>
    <t>未就学児</t>
    <rPh sb="0" eb="4">
      <t>ミシュウガクジ</t>
    </rPh>
    <phoneticPr fontId="2"/>
  </si>
  <si>
    <t>軽減額</t>
    <rPh sb="0" eb="2">
      <t>ケイゲン</t>
    </rPh>
    <rPh sb="2" eb="3">
      <t>ガク</t>
    </rPh>
    <phoneticPr fontId="2"/>
  </si>
  <si>
    <t>医療分</t>
    <rPh sb="0" eb="2">
      <t>イリョウ</t>
    </rPh>
    <rPh sb="2" eb="3">
      <t>ブン</t>
    </rPh>
    <phoneticPr fontId="2"/>
  </si>
  <si>
    <t>小計</t>
    <rPh sb="0" eb="2">
      <t>ショウケイ</t>
    </rPh>
    <phoneticPr fontId="2"/>
  </si>
  <si>
    <t>至</t>
    <rPh sb="0" eb="1">
      <t>イタ</t>
    </rPh>
    <phoneticPr fontId="2"/>
  </si>
  <si>
    <t>終</t>
    <rPh sb="0" eb="1">
      <t>シュウ</t>
    </rPh>
    <phoneticPr fontId="2"/>
  </si>
  <si>
    <t>介護</t>
    <rPh sb="0" eb="2">
      <t>カイゴ</t>
    </rPh>
    <phoneticPr fontId="2"/>
  </si>
  <si>
    <t>基準年度</t>
    <rPh sb="0" eb="2">
      <t>キジュン</t>
    </rPh>
    <rPh sb="2" eb="3">
      <t>ドシ</t>
    </rPh>
    <rPh sb="3" eb="4">
      <t>ド</t>
    </rPh>
    <phoneticPr fontId="2"/>
  </si>
  <si>
    <t>料率</t>
    <rPh sb="0" eb="2">
      <t>リョウリツ</t>
    </rPh>
    <phoneticPr fontId="2"/>
  </si>
  <si>
    <t>医療</t>
    <rPh sb="0" eb="2">
      <t>イリョウ</t>
    </rPh>
    <phoneticPr fontId="2"/>
  </si>
  <si>
    <t>後期支援</t>
    <rPh sb="0" eb="4">
      <t>コウキシエン</t>
    </rPh>
    <phoneticPr fontId="2"/>
  </si>
  <si>
    <t>子ども</t>
    <rPh sb="0" eb="1">
      <t>コ</t>
    </rPh>
    <phoneticPr fontId="2"/>
  </si>
  <si>
    <t>所得割額</t>
    <rPh sb="0" eb="4">
      <t>ショトクワリガク</t>
    </rPh>
    <phoneticPr fontId="2"/>
  </si>
  <si>
    <t>均等割額</t>
    <rPh sb="0" eb="4">
      <t>キントウワリガク</t>
    </rPh>
    <phoneticPr fontId="2"/>
  </si>
  <si>
    <t>平等割額</t>
    <rPh sb="0" eb="3">
      <t>ビョウドウワリ</t>
    </rPh>
    <rPh sb="3" eb="4">
      <t>ガク</t>
    </rPh>
    <phoneticPr fontId="2"/>
  </si>
  <si>
    <t>最高限度額</t>
    <rPh sb="0" eb="5">
      <t>サイコウゲンドガク</t>
    </rPh>
    <phoneticPr fontId="2"/>
  </si>
  <si>
    <t>75歳到達</t>
    <rPh sb="2" eb="3">
      <t>サイ</t>
    </rPh>
    <rPh sb="3" eb="5">
      <t>トウタツ</t>
    </rPh>
    <phoneticPr fontId="2"/>
  </si>
  <si>
    <t>高校生世代(18歳到達）</t>
    <rPh sb="0" eb="5">
      <t>コウコウセイセダイ</t>
    </rPh>
    <rPh sb="8" eb="9">
      <t>サイ</t>
    </rPh>
    <rPh sb="9" eb="11">
      <t>トウタツ</t>
    </rPh>
    <phoneticPr fontId="2"/>
  </si>
  <si>
    <t>前年の合計所得金額</t>
    <phoneticPr fontId="2"/>
  </si>
  <si>
    <t>基礎控除</t>
    <phoneticPr fontId="2"/>
  </si>
  <si>
    <t>総所得金額</t>
    <rPh sb="0" eb="5">
      <t>ソウショトクキンガク</t>
    </rPh>
    <phoneticPr fontId="2"/>
  </si>
  <si>
    <t>給与所得</t>
    <rPh sb="0" eb="4">
      <t>キュウヨショトク</t>
    </rPh>
    <phoneticPr fontId="2"/>
  </si>
  <si>
    <t>加入
月数</t>
    <rPh sb="0" eb="2">
      <t>カニュウ</t>
    </rPh>
    <rPh sb="3" eb="4">
      <t>ツキ</t>
    </rPh>
    <rPh sb="4" eb="5">
      <t>スウ</t>
    </rPh>
    <phoneticPr fontId="2"/>
  </si>
  <si>
    <t>介護
加入
月数</t>
    <rPh sb="0" eb="2">
      <t>カイゴ</t>
    </rPh>
    <rPh sb="3" eb="5">
      <t>カニュウ</t>
    </rPh>
    <rPh sb="6" eb="8">
      <t>ゲッスウ</t>
    </rPh>
    <phoneticPr fontId="2"/>
  </si>
  <si>
    <t>加入者１</t>
    <rPh sb="0" eb="3">
      <t>カニュウシャ</t>
    </rPh>
    <phoneticPr fontId="2"/>
  </si>
  <si>
    <t>加入者２</t>
    <rPh sb="0" eb="3">
      <t>カニュウシャ</t>
    </rPh>
    <phoneticPr fontId="2"/>
  </si>
  <si>
    <t>加入者３</t>
    <rPh sb="0" eb="3">
      <t>カニュウシャ</t>
    </rPh>
    <phoneticPr fontId="2"/>
  </si>
  <si>
    <t>加入者４</t>
    <rPh sb="0" eb="3">
      <t>カニュウシャ</t>
    </rPh>
    <phoneticPr fontId="2"/>
  </si>
  <si>
    <t>加入者５</t>
    <rPh sb="0" eb="3">
      <t>カニュウシャ</t>
    </rPh>
    <phoneticPr fontId="2"/>
  </si>
  <si>
    <t>加入者６</t>
    <rPh sb="0" eb="3">
      <t>カニュウシャ</t>
    </rPh>
    <phoneticPr fontId="2"/>
  </si>
  <si>
    <t>加入者７</t>
    <rPh sb="0" eb="3">
      <t>カニュウシャ</t>
    </rPh>
    <phoneticPr fontId="2"/>
  </si>
  <si>
    <t>加入者８</t>
    <rPh sb="0" eb="3">
      <t>カニュウシャ</t>
    </rPh>
    <phoneticPr fontId="2"/>
  </si>
  <si>
    <t>加入者９</t>
    <rPh sb="0" eb="3">
      <t>カニュウシャ</t>
    </rPh>
    <phoneticPr fontId="2"/>
  </si>
  <si>
    <t>加入者10</t>
    <rPh sb="0" eb="3">
      <t>カニュウシャ</t>
    </rPh>
    <phoneticPr fontId="2"/>
  </si>
  <si>
    <t>年齢</t>
    <rPh sb="0" eb="2">
      <t>ネンレイ</t>
    </rPh>
    <phoneticPr fontId="2"/>
  </si>
  <si>
    <t>65歳未満</t>
    <rPh sb="2" eb="3">
      <t>サイ</t>
    </rPh>
    <rPh sb="3" eb="5">
      <t>ミマン</t>
    </rPh>
    <phoneticPr fontId="2"/>
  </si>
  <si>
    <t>その他所得</t>
    <rPh sb="2" eb="5">
      <t>タショトク</t>
    </rPh>
    <phoneticPr fontId="2"/>
  </si>
  <si>
    <t>年齢判定</t>
    <rPh sb="0" eb="2">
      <t>ネンレイ</t>
    </rPh>
    <rPh sb="2" eb="4">
      <t>ハンテイ</t>
    </rPh>
    <phoneticPr fontId="2"/>
  </si>
  <si>
    <t>公的年金所得</t>
    <rPh sb="0" eb="6">
      <t>コウテキネンキンショトク</t>
    </rPh>
    <phoneticPr fontId="2"/>
  </si>
  <si>
    <t>国民健康保険料は、医療分・後期高齢者支援金分・介護分の合計額です。</t>
    <rPh sb="0" eb="2">
      <t>コクミン</t>
    </rPh>
    <rPh sb="2" eb="4">
      <t>ケンコウ</t>
    </rPh>
    <rPh sb="4" eb="7">
      <t>ホケンリョウ</t>
    </rPh>
    <rPh sb="9" eb="11">
      <t>イリョウ</t>
    </rPh>
    <rPh sb="11" eb="12">
      <t>ブン</t>
    </rPh>
    <rPh sb="13" eb="15">
      <t>コウキ</t>
    </rPh>
    <rPh sb="15" eb="18">
      <t>コウレイシャ</t>
    </rPh>
    <rPh sb="18" eb="21">
      <t>シエンキン</t>
    </rPh>
    <rPh sb="21" eb="22">
      <t>ブン</t>
    </rPh>
    <rPh sb="23" eb="25">
      <t>カイゴ</t>
    </rPh>
    <rPh sb="25" eb="26">
      <t>ブン</t>
    </rPh>
    <rPh sb="27" eb="29">
      <t>ゴウケイ</t>
    </rPh>
    <rPh sb="29" eb="30">
      <t>ガク</t>
    </rPh>
    <phoneticPr fontId="4"/>
  </si>
  <si>
    <t>医療分</t>
    <rPh sb="0" eb="2">
      <t>イリョウ</t>
    </rPh>
    <rPh sb="2" eb="3">
      <t>ブン</t>
    </rPh>
    <phoneticPr fontId="4"/>
  </si>
  <si>
    <t>所得割額</t>
    <rPh sb="0" eb="2">
      <t>ショトク</t>
    </rPh>
    <rPh sb="2" eb="3">
      <t>ワリ</t>
    </rPh>
    <rPh sb="3" eb="4">
      <t>ガク</t>
    </rPh>
    <phoneticPr fontId="4"/>
  </si>
  <si>
    <t>円</t>
    <rPh sb="0" eb="1">
      <t>エン</t>
    </rPh>
    <phoneticPr fontId="4"/>
  </si>
  <si>
    <t>×</t>
    <phoneticPr fontId="4"/>
  </si>
  <si>
    <t>%</t>
    <phoneticPr fontId="4"/>
  </si>
  <si>
    <t>＝</t>
    <phoneticPr fontId="4"/>
  </si>
  <si>
    <t>①</t>
    <phoneticPr fontId="4"/>
  </si>
  <si>
    <t>均等割額</t>
    <rPh sb="0" eb="3">
      <t>キントウワ</t>
    </rPh>
    <rPh sb="3" eb="4">
      <t>ガク</t>
    </rPh>
    <phoneticPr fontId="4"/>
  </si>
  <si>
    <t>人</t>
    <rPh sb="0" eb="1">
      <t>ニン</t>
    </rPh>
    <phoneticPr fontId="4"/>
  </si>
  <si>
    <t>②</t>
    <phoneticPr fontId="4"/>
  </si>
  <si>
    <t>③</t>
    <phoneticPr fontId="4"/>
  </si>
  <si>
    <t>平等割額</t>
    <rPh sb="0" eb="2">
      <t>ビョウドウ</t>
    </rPh>
    <rPh sb="2" eb="3">
      <t>ワリ</t>
    </rPh>
    <rPh sb="3" eb="4">
      <t>ガク</t>
    </rPh>
    <phoneticPr fontId="4"/>
  </si>
  <si>
    <t>④</t>
    <phoneticPr fontId="4"/>
  </si>
  <si>
    <t>合計</t>
    <rPh sb="0" eb="2">
      <t>ゴウケイ</t>
    </rPh>
    <phoneticPr fontId="4"/>
  </si>
  <si>
    <t>①＋②＋③＋④（100円未満は切り捨て）</t>
    <rPh sb="11" eb="12">
      <t>エン</t>
    </rPh>
    <rPh sb="12" eb="14">
      <t>ミマン</t>
    </rPh>
    <rPh sb="15" eb="16">
      <t>キ</t>
    </rPh>
    <rPh sb="17" eb="18">
      <t>ス</t>
    </rPh>
    <phoneticPr fontId="4"/>
  </si>
  <si>
    <t>Ａ</t>
    <phoneticPr fontId="4"/>
  </si>
  <si>
    <t>後期高齢者支援金分</t>
    <rPh sb="0" eb="2">
      <t>コウキ</t>
    </rPh>
    <rPh sb="2" eb="5">
      <t>コウレイシャ</t>
    </rPh>
    <rPh sb="5" eb="7">
      <t>シエン</t>
    </rPh>
    <rPh sb="7" eb="8">
      <t>キン</t>
    </rPh>
    <rPh sb="8" eb="9">
      <t>ブン</t>
    </rPh>
    <phoneticPr fontId="4"/>
  </si>
  <si>
    <t>Ｂ</t>
    <phoneticPr fontId="4"/>
  </si>
  <si>
    <t>介護分</t>
    <rPh sb="0" eb="2">
      <t>カイゴ</t>
    </rPh>
    <rPh sb="2" eb="3">
      <t>ブン</t>
    </rPh>
    <phoneticPr fontId="2"/>
  </si>
  <si>
    <t>介護分</t>
    <rPh sb="0" eb="2">
      <t>カイゴ</t>
    </rPh>
    <rPh sb="2" eb="3">
      <t>ブン</t>
    </rPh>
    <phoneticPr fontId="4"/>
  </si>
  <si>
    <t>40歳から64歳までの加入者が負担します。</t>
    <rPh sb="2" eb="3">
      <t>サイ</t>
    </rPh>
    <rPh sb="7" eb="8">
      <t>サイ</t>
    </rPh>
    <rPh sb="11" eb="13">
      <t>カニュウ</t>
    </rPh>
    <rPh sb="13" eb="14">
      <t>シャ</t>
    </rPh>
    <rPh sb="15" eb="17">
      <t>フタン</t>
    </rPh>
    <phoneticPr fontId="4"/>
  </si>
  <si>
    <t>Ｃ</t>
    <phoneticPr fontId="4"/>
  </si>
  <si>
    <t>＋</t>
    <phoneticPr fontId="4"/>
  </si>
  <si>
    <t>※1 加入者全員の基礎となる所得額＝前年の総所得金額等－基礎控除（43万円）</t>
    <rPh sb="3" eb="6">
      <t>カニュウシャ</t>
    </rPh>
    <rPh sb="6" eb="8">
      <t>ゼンイン</t>
    </rPh>
    <rPh sb="9" eb="11">
      <t>キソ</t>
    </rPh>
    <rPh sb="14" eb="16">
      <t>ショトク</t>
    </rPh>
    <rPh sb="16" eb="17">
      <t>ガク</t>
    </rPh>
    <rPh sb="18" eb="20">
      <t>ゼンネン</t>
    </rPh>
    <rPh sb="21" eb="24">
      <t>ソウショトク</t>
    </rPh>
    <rPh sb="24" eb="27">
      <t>キンガクナド</t>
    </rPh>
    <rPh sb="28" eb="30">
      <t>キソ</t>
    </rPh>
    <rPh sb="30" eb="32">
      <t>コウジョ</t>
    </rPh>
    <rPh sb="35" eb="37">
      <t>マンエン</t>
    </rPh>
    <phoneticPr fontId="4"/>
  </si>
  <si>
    <t>　  加入者毎に計算し、世帯で合算します。総所得金額等が基礎控除（43万円）を下回る場合は0円となります。</t>
    <rPh sb="3" eb="6">
      <t>カニュウシャ</t>
    </rPh>
    <rPh sb="6" eb="7">
      <t>ゴト</t>
    </rPh>
    <rPh sb="8" eb="10">
      <t>ケイサン</t>
    </rPh>
    <rPh sb="12" eb="14">
      <t>セタイ</t>
    </rPh>
    <rPh sb="15" eb="17">
      <t>ガッサン</t>
    </rPh>
    <rPh sb="21" eb="24">
      <t>ソウショトク</t>
    </rPh>
    <rPh sb="24" eb="26">
      <t>キンガク</t>
    </rPh>
    <rPh sb="26" eb="27">
      <t>ナド</t>
    </rPh>
    <rPh sb="28" eb="30">
      <t>キソ</t>
    </rPh>
    <rPh sb="30" eb="32">
      <t>コウジョ</t>
    </rPh>
    <rPh sb="35" eb="37">
      <t>マンエン</t>
    </rPh>
    <rPh sb="39" eb="41">
      <t>シタマワ</t>
    </rPh>
    <rPh sb="42" eb="44">
      <t>バアイ</t>
    </rPh>
    <rPh sb="46" eb="47">
      <t>エン</t>
    </rPh>
    <phoneticPr fontId="4"/>
  </si>
  <si>
    <t>加入者数</t>
    <rPh sb="0" eb="4">
      <t>カニュウシャスウ</t>
    </rPh>
    <phoneticPr fontId="2"/>
  </si>
  <si>
    <t>介護加入者数</t>
    <rPh sb="0" eb="2">
      <t>カイゴ</t>
    </rPh>
    <rPh sb="2" eb="4">
      <t>カニュウ</t>
    </rPh>
    <rPh sb="4" eb="5">
      <t>シャ</t>
    </rPh>
    <rPh sb="5" eb="6">
      <t>スウ</t>
    </rPh>
    <phoneticPr fontId="2"/>
  </si>
  <si>
    <t>加入月数</t>
    <rPh sb="0" eb="2">
      <t>カニュウ</t>
    </rPh>
    <rPh sb="2" eb="4">
      <t>ツキスウ</t>
    </rPh>
    <phoneticPr fontId="2"/>
  </si>
  <si>
    <t>介護加入月数</t>
    <rPh sb="0" eb="2">
      <t>カイゴ</t>
    </rPh>
    <rPh sb="2" eb="4">
      <t>カニュウ</t>
    </rPh>
    <rPh sb="4" eb="6">
      <t>ツキスウ</t>
    </rPh>
    <phoneticPr fontId="2"/>
  </si>
  <si>
    <t>支援分</t>
    <rPh sb="0" eb="2">
      <t>シエン</t>
    </rPh>
    <rPh sb="2" eb="3">
      <t>ブン</t>
    </rPh>
    <phoneticPr fontId="2"/>
  </si>
  <si>
    <t>１世帯につき</t>
  </si>
  <si>
    <t>加入者全員の基礎となる所得額
（※1）</t>
    <rPh sb="0" eb="3">
      <t>カニュウシャ</t>
    </rPh>
    <rPh sb="3" eb="5">
      <t>ゼンイン</t>
    </rPh>
    <rPh sb="6" eb="8">
      <t>キソ</t>
    </rPh>
    <rPh sb="11" eb="13">
      <t>ショトク</t>
    </rPh>
    <rPh sb="13" eb="14">
      <t>ガク</t>
    </rPh>
    <phoneticPr fontId="4"/>
  </si>
  <si>
    <t>加入者１人につき</t>
    <rPh sb="0" eb="2">
      <t>カニュウ</t>
    </rPh>
    <rPh sb="2" eb="3">
      <t>シャ</t>
    </rPh>
    <rPh sb="4" eb="5">
      <t>ニン</t>
    </rPh>
    <phoneticPr fontId="4"/>
  </si>
  <si>
    <t>円</t>
    <rPh sb="0" eb="1">
      <t>エン</t>
    </rPh>
    <phoneticPr fontId="2"/>
  </si>
  <si>
    <t>Ｂ</t>
    <phoneticPr fontId="2"/>
  </si>
  <si>
    <t>Ｃ</t>
    <phoneticPr fontId="2"/>
  </si>
  <si>
    <t>年間保険料</t>
    <rPh sb="0" eb="5">
      <t>ネンカンホケンリョウ</t>
    </rPh>
    <phoneticPr fontId="2"/>
  </si>
  <si>
    <t>①＋②（100円未満は切り捨て）</t>
    <rPh sb="7" eb="8">
      <t>エン</t>
    </rPh>
    <rPh sb="8" eb="10">
      <t>ミマン</t>
    </rPh>
    <rPh sb="11" eb="12">
      <t>キ</t>
    </rPh>
    <rPh sb="13" eb="14">
      <t>ス</t>
    </rPh>
    <phoneticPr fontId="4"/>
  </si>
  <si>
    <t>なお、詳細な保険料を確認したい場合には、各福祉事業所国保担当課等へ以下の【持ち物】をお持ちになり</t>
    <rPh sb="20" eb="22">
      <t>ショウサイ</t>
    </rPh>
    <rPh sb="22" eb="25">
      <t>ホケンリョウ</t>
    </rPh>
    <rPh sb="26" eb="28">
      <t>カクニン</t>
    </rPh>
    <rPh sb="31" eb="33">
      <t>バアイ</t>
    </rPh>
    <rPh sb="36" eb="38">
      <t>カクク</t>
    </rPh>
    <rPh sb="38" eb="40">
      <t>ホケン</t>
    </rPh>
    <rPh sb="40" eb="42">
      <t>ネンキン</t>
    </rPh>
    <rPh sb="42" eb="43">
      <t>カ</t>
    </rPh>
    <rPh sb="44" eb="45">
      <t>ツギ</t>
    </rPh>
    <rPh sb="47" eb="48">
      <t>モソウダンイカ</t>
    </rPh>
    <phoneticPr fontId="2"/>
  </si>
  <si>
    <t>・</t>
    <phoneticPr fontId="2"/>
  </si>
  <si>
    <t>身分を証明するもの（運転免許証など官公署発行の顔写真付のものなど）</t>
    <phoneticPr fontId="2"/>
  </si>
  <si>
    <t>【代理の方が手続きする場合】委任状、身分証明書</t>
    <phoneticPr fontId="2"/>
  </si>
  <si>
    <t>予め、ご了承のうえ、下記の必要事項を入力して試算を行ってください。</t>
    <rPh sb="0" eb="1">
      <t>アラカジ</t>
    </rPh>
    <rPh sb="4" eb="6">
      <t>リョウショウ</t>
    </rPh>
    <rPh sb="10" eb="12">
      <t>カキ</t>
    </rPh>
    <rPh sb="13" eb="17">
      <t>ヒツヨウジコウ</t>
    </rPh>
    <rPh sb="18" eb="20">
      <t>ニュウリョク</t>
    </rPh>
    <rPh sb="22" eb="24">
      <t>シサン</t>
    </rPh>
    <rPh sb="25" eb="26">
      <t>オコナ</t>
    </rPh>
    <phoneticPr fontId="2"/>
  </si>
  <si>
    <t>試算の手続きを行ってください。</t>
    <rPh sb="0" eb="2">
      <t>シサン</t>
    </rPh>
    <rPh sb="3" eb="5">
      <t>テツヅ</t>
    </rPh>
    <rPh sb="7" eb="8">
      <t>オコナ</t>
    </rPh>
    <phoneticPr fontId="2"/>
  </si>
  <si>
    <t>※ １年間（12か月）加入しない場合は、加入月数で按分します、月末時点で国保資格がある場合、１か月分の保険料が賦課されます。</t>
    <rPh sb="3" eb="5">
      <t>ネンカン</t>
    </rPh>
    <rPh sb="9" eb="10">
      <t>ゲツ</t>
    </rPh>
    <rPh sb="11" eb="13">
      <t>カニュウ</t>
    </rPh>
    <rPh sb="16" eb="18">
      <t>バアイ</t>
    </rPh>
    <rPh sb="20" eb="22">
      <t>カニュウ</t>
    </rPh>
    <rPh sb="22" eb="24">
      <t>ツキスウ</t>
    </rPh>
    <rPh sb="25" eb="27">
      <t>アンブン</t>
    </rPh>
    <rPh sb="31" eb="33">
      <t>ゲツマツ</t>
    </rPh>
    <rPh sb="33" eb="35">
      <t>ジテン</t>
    </rPh>
    <rPh sb="36" eb="38">
      <t>コクホ</t>
    </rPh>
    <rPh sb="38" eb="40">
      <t>シカク</t>
    </rPh>
    <rPh sb="43" eb="45">
      <t>バアイ</t>
    </rPh>
    <rPh sb="48" eb="49">
      <t>ゲツ</t>
    </rPh>
    <rPh sb="49" eb="50">
      <t>ブン</t>
    </rPh>
    <rPh sb="51" eb="54">
      <t>ホケンリョウ</t>
    </rPh>
    <rPh sb="55" eb="57">
      <t>フカ</t>
    </rPh>
    <phoneticPr fontId="4"/>
  </si>
  <si>
    <t>※2 未就学児とは年度末（3月31日）に6歳以下の子どものことをいいます。</t>
    <rPh sb="3" eb="7">
      <t>ミシュウガクジ</t>
    </rPh>
    <rPh sb="9" eb="12">
      <t>ネンドマツ</t>
    </rPh>
    <rPh sb="14" eb="15">
      <t>ガツ</t>
    </rPh>
    <rPh sb="17" eb="18">
      <t>ニチ</t>
    </rPh>
    <rPh sb="21" eb="24">
      <t>サイイカ</t>
    </rPh>
    <rPh sb="25" eb="26">
      <t>コ</t>
    </rPh>
    <phoneticPr fontId="4"/>
  </si>
  <si>
    <t>基準日</t>
    <rPh sb="0" eb="2">
      <t>キジュン</t>
    </rPh>
    <rPh sb="2" eb="3">
      <t>ヒ</t>
    </rPh>
    <phoneticPr fontId="2"/>
  </si>
  <si>
    <t>所得割額
算定基礎額
（※1）</t>
    <rPh sb="0" eb="3">
      <t>ショトクワリ</t>
    </rPh>
    <rPh sb="3" eb="4">
      <t>ガク</t>
    </rPh>
    <rPh sb="5" eb="7">
      <t>サンテイ</t>
    </rPh>
    <rPh sb="7" eb="9">
      <t>キソ</t>
    </rPh>
    <rPh sb="9" eb="10">
      <t>ガク</t>
    </rPh>
    <phoneticPr fontId="2"/>
  </si>
  <si>
    <t>非自発</t>
    <rPh sb="0" eb="1">
      <t>ヒ</t>
    </rPh>
    <rPh sb="1" eb="3">
      <t>ジハツ</t>
    </rPh>
    <phoneticPr fontId="2"/>
  </si>
  <si>
    <t>所得換算</t>
    <rPh sb="0" eb="4">
      <t>ショトクカンサン</t>
    </rPh>
    <phoneticPr fontId="2"/>
  </si>
  <si>
    <t>判定</t>
    <rPh sb="0" eb="2">
      <t>ハンテイ</t>
    </rPh>
    <phoneticPr fontId="2"/>
  </si>
  <si>
    <t>約</t>
    <rPh sb="0" eb="1">
      <t>ヤク</t>
    </rPh>
    <phoneticPr fontId="2"/>
  </si>
  <si>
    <t>調整控除</t>
    <rPh sb="0" eb="4">
      <t>チョウセイコウジョ</t>
    </rPh>
    <phoneticPr fontId="2"/>
  </si>
  <si>
    <t>給与</t>
    <rPh sb="0" eb="2">
      <t>キュウヨ</t>
    </rPh>
    <phoneticPr fontId="2"/>
  </si>
  <si>
    <t>年金</t>
    <rPh sb="0" eb="2">
      <t>ネンキン</t>
    </rPh>
    <phoneticPr fontId="2"/>
  </si>
  <si>
    <t>合計</t>
    <rPh sb="0" eb="2">
      <t>ゴウケイ</t>
    </rPh>
    <phoneticPr fontId="2"/>
  </si>
  <si>
    <t>計算</t>
    <rPh sb="0" eb="2">
      <t>ケイサン</t>
    </rPh>
    <phoneticPr fontId="2"/>
  </si>
  <si>
    <t>調整</t>
    <rPh sb="0" eb="2">
      <t>チョウセイ</t>
    </rPh>
    <phoneticPr fontId="2"/>
  </si>
  <si>
    <t>総所得金額等</t>
    <rPh sb="5" eb="6">
      <t>トウ</t>
    </rPh>
    <phoneticPr fontId="2"/>
  </si>
  <si>
    <t>試算賦課額</t>
    <rPh sb="0" eb="2">
      <t>シサン</t>
    </rPh>
    <rPh sb="2" eb="5">
      <t>フカガク</t>
    </rPh>
    <rPh sb="4" eb="5">
      <t>ガク</t>
    </rPh>
    <phoneticPr fontId="2"/>
  </si>
  <si>
    <t>未就学児</t>
    <rPh sb="0" eb="4">
      <t>ミシュウガクジ</t>
    </rPh>
    <phoneticPr fontId="2"/>
  </si>
  <si>
    <t>平等割額</t>
    <rPh sb="0" eb="3">
      <t>ビョウドウワリ</t>
    </rPh>
    <rPh sb="3" eb="4">
      <t>ガク</t>
    </rPh>
    <phoneticPr fontId="2"/>
  </si>
  <si>
    <t>所得割額</t>
    <rPh sb="0" eb="3">
      <t>ショトクワリ</t>
    </rPh>
    <rPh sb="3" eb="4">
      <t>ガク</t>
    </rPh>
    <phoneticPr fontId="2"/>
  </si>
  <si>
    <t>均等割額</t>
    <rPh sb="0" eb="3">
      <t>キントウワ</t>
    </rPh>
    <rPh sb="3" eb="4">
      <t>ガク</t>
    </rPh>
    <phoneticPr fontId="2"/>
  </si>
  <si>
    <t>合　　計</t>
    <rPh sb="0" eb="1">
      <t>ゴウ</t>
    </rPh>
    <rPh sb="3" eb="4">
      <t>ケイ</t>
    </rPh>
    <phoneticPr fontId="2"/>
  </si>
  <si>
    <t>【注意】結果はあくまでも試算です。実際の保険料とは異なる場合があります。
　　　　差異について、本市では責任を負いかねます。</t>
    <phoneticPr fontId="2"/>
  </si>
  <si>
    <t>①生年月日</t>
    <rPh sb="1" eb="5">
      <t>セイネンガッピ</t>
    </rPh>
    <phoneticPr fontId="2"/>
  </si>
  <si>
    <t>●給与所得の源泉徴収票をお持ちの方（給与収入のみの方）は、赤枠の「支払金額」を「②給与収入（支払金額）」欄に入力してください。</t>
    <rPh sb="18" eb="20">
      <t>キュウヨ</t>
    </rPh>
    <rPh sb="20" eb="22">
      <t>シュウニュウ</t>
    </rPh>
    <rPh sb="25" eb="26">
      <t>カタ</t>
    </rPh>
    <rPh sb="52" eb="53">
      <t>ラン</t>
    </rPh>
    <rPh sb="54" eb="56">
      <t>ニュウリョク</t>
    </rPh>
    <phoneticPr fontId="2"/>
  </si>
  <si>
    <t>端数計算</t>
    <rPh sb="0" eb="2">
      <t>ハスウ</t>
    </rPh>
    <rPh sb="2" eb="4">
      <t>ケイサン</t>
    </rPh>
    <phoneticPr fontId="2"/>
  </si>
  <si>
    <t xml:space="preserve">  法定軽減など含まない概算保険料となります。</t>
    <rPh sb="2" eb="4">
      <t>ホウテイ</t>
    </rPh>
    <rPh sb="14" eb="17">
      <t>ホケンリョウ</t>
    </rPh>
    <phoneticPr fontId="2"/>
  </si>
  <si>
    <t>●確定申告をされた方は、営業所得、不動産所得、給与所得、雑所得等の所得金額等の合計金額（参考例の確定申告書の場合、赤枠の「所得金額等の合計⑫」）を「②その他所得」欄に入力してください。</t>
    <rPh sb="1" eb="3">
      <t>カクテイ</t>
    </rPh>
    <rPh sb="3" eb="5">
      <t>シンコク</t>
    </rPh>
    <rPh sb="9" eb="10">
      <t>カタ</t>
    </rPh>
    <rPh sb="12" eb="14">
      <t>エイギョウ</t>
    </rPh>
    <rPh sb="14" eb="16">
      <t>ショトク</t>
    </rPh>
    <rPh sb="17" eb="20">
      <t>フドウサン</t>
    </rPh>
    <rPh sb="20" eb="22">
      <t>ショトク</t>
    </rPh>
    <rPh sb="23" eb="25">
      <t>キュウヨ</t>
    </rPh>
    <rPh sb="25" eb="27">
      <t>ショトク</t>
    </rPh>
    <rPh sb="28" eb="31">
      <t>ザツショトク</t>
    </rPh>
    <rPh sb="31" eb="32">
      <t>トウ</t>
    </rPh>
    <rPh sb="33" eb="35">
      <t>ショトク</t>
    </rPh>
    <rPh sb="35" eb="37">
      <t>キンガク</t>
    </rPh>
    <rPh sb="37" eb="38">
      <t>トウ</t>
    </rPh>
    <rPh sb="39" eb="41">
      <t>ゴウケイ</t>
    </rPh>
    <rPh sb="41" eb="43">
      <t>キンガク</t>
    </rPh>
    <rPh sb="44" eb="47">
      <t>サンコウレイ</t>
    </rPh>
    <rPh sb="57" eb="59">
      <t>アカワク</t>
    </rPh>
    <rPh sb="61" eb="66">
      <t>ショトクキンガクトウ</t>
    </rPh>
    <rPh sb="67" eb="69">
      <t>ゴウケイ</t>
    </rPh>
    <rPh sb="77" eb="80">
      <t>タショトク</t>
    </rPh>
    <phoneticPr fontId="2"/>
  </si>
  <si>
    <t>③非自発的失業者</t>
    <rPh sb="1" eb="2">
      <t>ヒ</t>
    </rPh>
    <rPh sb="2" eb="4">
      <t>ジハツ</t>
    </rPh>
    <rPh sb="4" eb="5">
      <t>テキ</t>
    </rPh>
    <rPh sb="5" eb="7">
      <t>シツギョウ</t>
    </rPh>
    <rPh sb="7" eb="8">
      <t>シャ</t>
    </rPh>
    <phoneticPr fontId="2"/>
  </si>
  <si>
    <t>その他所得</t>
    <phoneticPr fontId="2"/>
  </si>
  <si>
    <t>②収入金額等</t>
    <rPh sb="1" eb="6">
      <t>シュウニュウキンガクトウ</t>
    </rPh>
    <phoneticPr fontId="2"/>
  </si>
  <si>
    <r>
      <t xml:space="preserve">給与収入
</t>
    </r>
    <r>
      <rPr>
        <b/>
        <sz val="10"/>
        <color theme="1"/>
        <rFont val="ＭＳ ゴシック"/>
        <family val="3"/>
        <charset val="128"/>
      </rPr>
      <t>（支払金額）</t>
    </r>
    <rPh sb="0" eb="4">
      <t>キュウヨシュウニュウ</t>
    </rPh>
    <rPh sb="6" eb="10">
      <t>シハライキンガク</t>
    </rPh>
    <phoneticPr fontId="2"/>
  </si>
  <si>
    <t>●公的年金等の源泉徴収票をお持ちの方（公的年金収入のみの方）は、赤枠の「支払金額」を「②公的年金収入（支払金額）」欄に入力してください。</t>
    <rPh sb="1" eb="3">
      <t>コウテキ</t>
    </rPh>
    <rPh sb="3" eb="5">
      <t>ネンキン</t>
    </rPh>
    <rPh sb="5" eb="6">
      <t>トウ</t>
    </rPh>
    <rPh sb="19" eb="21">
      <t>コウテキ</t>
    </rPh>
    <rPh sb="21" eb="23">
      <t>ネンキン</t>
    </rPh>
    <rPh sb="23" eb="25">
      <t>シュウニュウ</t>
    </rPh>
    <rPh sb="28" eb="29">
      <t>カタ</t>
    </rPh>
    <rPh sb="57" eb="58">
      <t>ラン</t>
    </rPh>
    <rPh sb="59" eb="61">
      <t>ニュウリョク</t>
    </rPh>
    <phoneticPr fontId="2"/>
  </si>
  <si>
    <r>
      <t xml:space="preserve">公的年金
</t>
    </r>
    <r>
      <rPr>
        <b/>
        <sz val="10"/>
        <color theme="1"/>
        <rFont val="ＭＳ ゴシック"/>
        <family val="3"/>
        <charset val="128"/>
      </rPr>
      <t>（支払金額）</t>
    </r>
    <rPh sb="0" eb="2">
      <t>コウテキ</t>
    </rPh>
    <rPh sb="2" eb="4">
      <t>ネンキン</t>
    </rPh>
    <rPh sb="6" eb="10">
      <t>シハライキンガク</t>
    </rPh>
    <phoneticPr fontId="2"/>
  </si>
  <si>
    <t>【持ち物】</t>
    <rPh sb="1" eb="2">
      <t>モ</t>
    </rPh>
    <rPh sb="3" eb="4">
      <t>モノ</t>
    </rPh>
    <phoneticPr fontId="2"/>
  </si>
  <si>
    <t>「②収入金額等」に入力する金額はどこをみればいいの？（参考例）</t>
    <rPh sb="2" eb="7">
      <t>シュウニュウキンガクトウ</t>
    </rPh>
    <rPh sb="13" eb="15">
      <t>キンガク</t>
    </rPh>
    <phoneticPr fontId="2"/>
  </si>
  <si>
    <t>65歳以上</t>
    <rPh sb="2" eb="5">
      <t>サイイジョウ</t>
    </rPh>
    <phoneticPr fontId="2"/>
  </si>
  <si>
    <t>（年間保険料÷12か月）</t>
    <rPh sb="1" eb="6">
      <t>ネンカンホケンリョウ</t>
    </rPh>
    <rPh sb="10" eb="11">
      <t>ゲツ</t>
    </rPh>
    <phoneticPr fontId="2"/>
  </si>
  <si>
    <t>（年間保険料÷10期）</t>
    <rPh sb="1" eb="6">
      <t>ネンカンホケンリョウ</t>
    </rPh>
    <rPh sb="9" eb="10">
      <t>キ</t>
    </rPh>
    <phoneticPr fontId="2"/>
  </si>
  <si>
    <t>65歳以上</t>
    <rPh sb="2" eb="3">
      <t>サイ</t>
    </rPh>
    <rPh sb="3" eb="5">
      <t>イジョウ</t>
    </rPh>
    <phoneticPr fontId="2"/>
  </si>
  <si>
    <t>加入者１人につき
（未就学児（※2）を除く）</t>
    <rPh sb="0" eb="3">
      <t>カニュウシャ</t>
    </rPh>
    <rPh sb="10" eb="14">
      <t>ミシュウガクジ</t>
    </rPh>
    <rPh sb="19" eb="20">
      <t>ノゾ</t>
    </rPh>
    <phoneticPr fontId="4"/>
  </si>
  <si>
    <t>加入者１人につき
（未就学児（※2））</t>
    <rPh sb="0" eb="3">
      <t>カニュウシャ</t>
    </rPh>
    <phoneticPr fontId="4"/>
  </si>
  <si>
    <r>
      <rPr>
        <b/>
        <sz val="11"/>
        <color theme="1"/>
        <rFont val="ＭＳ ゴシック"/>
        <family val="3"/>
        <charset val="128"/>
      </rPr>
      <t>☆１か月あたり</t>
    </r>
    <r>
      <rPr>
        <sz val="11"/>
        <color theme="1"/>
        <rFont val="ＭＳ ゴシック"/>
        <family val="3"/>
        <charset val="128"/>
      </rPr>
      <t>の保険料</t>
    </r>
    <rPh sb="3" eb="4">
      <t>ゲツ</t>
    </rPh>
    <rPh sb="8" eb="11">
      <t>ホケンリョウ</t>
    </rPh>
    <phoneticPr fontId="2"/>
  </si>
  <si>
    <r>
      <rPr>
        <b/>
        <sz val="11"/>
        <color theme="1"/>
        <rFont val="ＭＳ ゴシック"/>
        <family val="3"/>
        <charset val="128"/>
      </rPr>
      <t>☆１期あたり</t>
    </r>
    <r>
      <rPr>
        <sz val="11"/>
        <color theme="1"/>
        <rFont val="ＭＳ ゴシック"/>
        <family val="3"/>
        <charset val="128"/>
      </rPr>
      <t>の保険料</t>
    </r>
    <rPh sb="2" eb="3">
      <t>キ</t>
    </rPh>
    <rPh sb="7" eb="10">
      <t>ホケンリョウ</t>
    </rPh>
    <phoneticPr fontId="2"/>
  </si>
  <si>
    <r>
      <t xml:space="preserve">  この試算シートでは、</t>
    </r>
    <r>
      <rPr>
        <b/>
        <sz val="13"/>
        <color theme="1"/>
        <rFont val="ＭＳ ゴシック"/>
        <family val="3"/>
        <charset val="128"/>
      </rPr>
      <t>下表【①生年月日、②収入金額等、③非自発的失業の有無】</t>
    </r>
    <r>
      <rPr>
        <sz val="13"/>
        <color theme="1"/>
        <rFont val="ＭＳ ゴシック"/>
        <family val="3"/>
        <charset val="128"/>
      </rPr>
      <t>に必要な情報を入力する</t>
    </r>
    <r>
      <rPr>
        <sz val="12"/>
        <color theme="1"/>
        <rFont val="ＭＳ ゴシック"/>
        <family val="3"/>
        <charset val="128"/>
      </rPr>
      <t>ことにより、</t>
    </r>
    <r>
      <rPr>
        <b/>
        <sz val="12"/>
        <color theme="1"/>
        <rFont val="ＭＳ ゴシック"/>
        <family val="3"/>
        <charset val="128"/>
      </rPr>
      <t>令和７年度（令和７年４月～令和８年３月分）の浜松市国民健康保険料の試算</t>
    </r>
    <r>
      <rPr>
        <sz val="12"/>
        <color theme="1"/>
        <rFont val="ＭＳ ゴシック"/>
        <family val="3"/>
        <charset val="128"/>
      </rPr>
      <t>をすることができます。</t>
    </r>
    <rPh sb="4" eb="6">
      <t>シサン</t>
    </rPh>
    <rPh sb="16" eb="20">
      <t>セイネンガッピ</t>
    </rPh>
    <rPh sb="22" eb="27">
      <t>シュウニュウキンガクトウ</t>
    </rPh>
    <rPh sb="29" eb="33">
      <t>ヒジハツテキ</t>
    </rPh>
    <rPh sb="33" eb="35">
      <t>シツギョウ</t>
    </rPh>
    <rPh sb="36" eb="38">
      <t>ウム</t>
    </rPh>
    <rPh sb="78" eb="81">
      <t>ハママツシ</t>
    </rPh>
    <phoneticPr fontId="2"/>
  </si>
  <si>
    <r>
      <t>加入者全員の</t>
    </r>
    <r>
      <rPr>
        <b/>
        <sz val="12"/>
        <color rgb="FFFF0000"/>
        <rFont val="ＭＳ ゴシック"/>
        <family val="3"/>
        <charset val="128"/>
      </rPr>
      <t>令和６年中</t>
    </r>
    <r>
      <rPr>
        <sz val="12"/>
        <color theme="1"/>
        <rFont val="ＭＳ ゴシック"/>
        <family val="3"/>
        <charset val="128"/>
      </rPr>
      <t>の所得が分かる資料(源泉徴収票、確定申告資料等)</t>
    </r>
    <rPh sb="6" eb="8">
      <t>レイワ</t>
    </rPh>
    <rPh sb="9" eb="11">
      <t>ネンチュウ</t>
    </rPh>
    <phoneticPr fontId="2"/>
  </si>
  <si>
    <r>
      <t>令和７年度浜松市国民健康保険料</t>
    </r>
    <r>
      <rPr>
        <sz val="20"/>
        <color theme="1"/>
        <rFont val="ＭＳ ゴシック"/>
        <family val="3"/>
        <charset val="128"/>
      </rPr>
      <t>【概算保険料】</t>
    </r>
    <rPh sb="0" eb="2">
      <t>レイワ</t>
    </rPh>
    <rPh sb="3" eb="5">
      <t>ネンド</t>
    </rPh>
    <rPh sb="5" eb="8">
      <t>ハママツシ</t>
    </rPh>
    <rPh sb="8" eb="10">
      <t>コクミン</t>
    </rPh>
    <rPh sb="10" eb="12">
      <t>ケンコウ</t>
    </rPh>
    <rPh sb="12" eb="15">
      <t>ホケンリョウ</t>
    </rPh>
    <rPh sb="16" eb="18">
      <t>ガイサン</t>
    </rPh>
    <rPh sb="18" eb="21">
      <t>ホケンリョウ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</si>
</sst>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76" formatCode="00000000"/>
    <numFmt numFmtId="177" formatCode="[$-411]ge\.m\.d;@"/>
    <numFmt numFmtId="178" formatCode="0_);[Red]\(0\)"/>
    <numFmt numFmtId="179" formatCode="ggge&quot;年度&quot;"/>
    <numFmt numFmtId="180" formatCode="0.000000%"/>
    <numFmt numFmtId="181" formatCode="#,##0_ ;[Red]\-#,##0\ "/>
  </numFmts>
  <fonts count="3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6"/>
      <name val="游ゴシック"/>
      <family val="3"/>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b/>
      <sz val="11"/>
      <color theme="1"/>
      <name val="ＭＳ ゴシック"/>
      <family val="3"/>
      <charset val="128"/>
    </font>
    <font>
      <sz val="12"/>
      <color theme="1"/>
      <name val="ＭＳ ゴシック"/>
      <family val="3"/>
      <charset val="128"/>
    </font>
    <font>
      <b/>
      <sz val="12"/>
      <color theme="1"/>
      <name val="ＭＳ ゴシック"/>
      <family val="3"/>
      <charset val="128"/>
    </font>
    <font>
      <sz val="24"/>
      <color theme="1"/>
      <name val="ＭＳ ゴシック"/>
      <family val="3"/>
      <charset val="128"/>
    </font>
    <font>
      <b/>
      <sz val="14"/>
      <color theme="0"/>
      <name val="ＭＳ ゴシック"/>
      <family val="3"/>
      <charset val="128"/>
    </font>
    <font>
      <b/>
      <sz val="14"/>
      <color theme="1"/>
      <name val="ＭＳ ゴシック"/>
      <family val="3"/>
      <charset val="128"/>
    </font>
    <font>
      <b/>
      <sz val="13"/>
      <color theme="1"/>
      <name val="ＭＳ ゴシック"/>
      <family val="3"/>
      <charset val="128"/>
    </font>
    <font>
      <b/>
      <sz val="10"/>
      <color theme="1"/>
      <name val="ＭＳ ゴシック"/>
      <family val="3"/>
      <charset val="128"/>
    </font>
    <font>
      <u/>
      <sz val="11"/>
      <color theme="10"/>
      <name val="游ゴシック"/>
      <family val="2"/>
      <charset val="128"/>
      <scheme val="minor"/>
    </font>
    <font>
      <sz val="20"/>
      <color theme="1"/>
      <name val="ＭＳ ゴシック"/>
      <family val="3"/>
      <charset val="128"/>
    </font>
    <font>
      <b/>
      <sz val="18"/>
      <color theme="1"/>
      <name val="ＭＳ ゴシック"/>
      <family val="3"/>
      <charset val="128"/>
    </font>
    <font>
      <b/>
      <sz val="20"/>
      <color theme="1"/>
      <name val="ＭＳ ゴシック"/>
      <family val="3"/>
      <charset val="128"/>
    </font>
    <font>
      <b/>
      <sz val="14"/>
      <color rgb="FFFF0000"/>
      <name val="ＭＳ ゴシック"/>
      <family val="3"/>
      <charset val="128"/>
    </font>
    <font>
      <b/>
      <sz val="20"/>
      <color theme="1"/>
      <name val="Yu Gothic UI"/>
      <family val="3"/>
      <charset val="128"/>
    </font>
    <font>
      <sz val="20"/>
      <color theme="1"/>
      <name val="Yu Gothic UI"/>
      <family val="3"/>
      <charset val="128"/>
    </font>
    <font>
      <sz val="11"/>
      <name val="Calibri"/>
      <family val="2"/>
    </font>
    <font>
      <sz val="20"/>
      <color rgb="FFFF0000"/>
      <name val="Yu Gothic UI"/>
      <family val="3"/>
      <charset val="128"/>
    </font>
    <font>
      <sz val="12"/>
      <color theme="1"/>
      <name val="Yu Gothic UI"/>
      <family val="3"/>
      <charset val="128"/>
    </font>
    <font>
      <sz val="18"/>
      <color theme="1"/>
      <name val="MS UI Gothic"/>
      <family val="3"/>
      <charset val="128"/>
    </font>
    <font>
      <b/>
      <sz val="24"/>
      <color theme="1"/>
      <name val="MS UI Gothic"/>
      <family val="3"/>
      <charset val="128"/>
    </font>
    <font>
      <b/>
      <u/>
      <sz val="12"/>
      <color theme="10"/>
      <name val="ＭＳ ゴシック"/>
      <family val="3"/>
      <charset val="128"/>
    </font>
    <font>
      <b/>
      <sz val="12"/>
      <color rgb="FFFF0000"/>
      <name val="ＭＳ ゴシック"/>
      <family val="3"/>
      <charset val="128"/>
    </font>
    <font>
      <b/>
      <sz val="12"/>
      <name val="ＭＳ ゴシック"/>
      <family val="3"/>
      <charset val="128"/>
    </font>
    <font>
      <sz val="13"/>
      <color theme="1"/>
      <name val="ＭＳ ゴシック"/>
      <family val="3"/>
      <charset val="128"/>
    </font>
  </fonts>
  <fills count="14">
    <fill>
      <patternFill patternType="none"/>
    </fill>
    <fill>
      <patternFill patternType="gray125"/>
    </fill>
    <fill>
      <patternFill patternType="solid">
        <fgColor rgb="FFCCFFFF"/>
        <bgColor indexed="64"/>
      </patternFill>
    </fill>
    <fill>
      <patternFill patternType="solid">
        <fgColor rgb="FFFFCCFF"/>
        <bgColor indexed="64"/>
      </patternFill>
    </fill>
    <fill>
      <patternFill patternType="solid">
        <fgColor theme="1"/>
        <bgColor indexed="64"/>
      </patternFill>
    </fill>
    <fill>
      <patternFill patternType="solid">
        <fgColor rgb="FF99FFCC"/>
        <bgColor indexed="64"/>
      </patternFill>
    </fill>
    <fill>
      <patternFill patternType="solid">
        <fgColor rgb="FF99CCFF"/>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rgb="FFE2EFD9"/>
      </patternFill>
    </fill>
    <fill>
      <patternFill patternType="solid">
        <fgColor theme="9" tint="0.79998168889431442"/>
        <bgColor indexed="64"/>
      </patternFill>
    </fill>
    <fill>
      <patternFill patternType="solid">
        <fgColor rgb="FFFFFFCC"/>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dotted">
        <color auto="1"/>
      </right>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308">
    <xf numFmtId="0" fontId="0" fillId="0" borderId="0" xfId="0">
      <alignment vertical="center"/>
    </xf>
    <xf numFmtId="0" fontId="3" fillId="0" borderId="0" xfId="0" applyFont="1">
      <alignment vertical="center"/>
    </xf>
    <xf numFmtId="38" fontId="3" fillId="0" borderId="0" xfId="1" applyFont="1">
      <alignment vertical="center"/>
    </xf>
    <xf numFmtId="38" fontId="3" fillId="0" borderId="0" xfId="0" applyNumberFormat="1" applyFont="1">
      <alignment vertical="center"/>
    </xf>
    <xf numFmtId="0" fontId="3" fillId="0" borderId="1" xfId="0" applyFont="1" applyBorder="1">
      <alignment vertical="center"/>
    </xf>
    <xf numFmtId="38" fontId="3" fillId="0" borderId="1" xfId="1" applyFont="1" applyBorder="1">
      <alignment vertical="center"/>
    </xf>
    <xf numFmtId="0" fontId="3" fillId="0" borderId="1" xfId="0" applyFont="1" applyBorder="1" applyAlignment="1">
      <alignment horizontal="center" vertical="center"/>
    </xf>
    <xf numFmtId="177" fontId="3" fillId="0" borderId="1" xfId="0" applyNumberFormat="1" applyFont="1" applyBorder="1">
      <alignment vertical="center"/>
    </xf>
    <xf numFmtId="177" fontId="3" fillId="0" borderId="0" xfId="0" applyNumberFormat="1" applyFont="1">
      <alignment vertical="center"/>
    </xf>
    <xf numFmtId="177" fontId="3" fillId="0" borderId="0" xfId="0" applyNumberFormat="1" applyFont="1" applyAlignment="1">
      <alignment horizontal="center" vertical="center"/>
    </xf>
    <xf numFmtId="177" fontId="3" fillId="2" borderId="0" xfId="0" applyNumberFormat="1" applyFont="1" applyFill="1">
      <alignment vertical="center"/>
    </xf>
    <xf numFmtId="178" fontId="3" fillId="0" borderId="0" xfId="1" applyNumberFormat="1" applyFont="1">
      <alignment vertical="center"/>
    </xf>
    <xf numFmtId="10" fontId="3" fillId="0" borderId="1" xfId="0" applyNumberFormat="1" applyFont="1" applyBorder="1">
      <alignment vertical="center"/>
    </xf>
    <xf numFmtId="177" fontId="3" fillId="3" borderId="0" xfId="0" applyNumberFormat="1" applyFont="1" applyFill="1">
      <alignment vertical="center"/>
    </xf>
    <xf numFmtId="38" fontId="3" fillId="0" borderId="16" xfId="1" applyFont="1" applyBorder="1">
      <alignment vertical="center"/>
    </xf>
    <xf numFmtId="178" fontId="3" fillId="0" borderId="0" xfId="1" applyNumberFormat="1" applyFont="1" applyFill="1">
      <alignment vertical="center"/>
    </xf>
    <xf numFmtId="0" fontId="3" fillId="0" borderId="6" xfId="0" applyFont="1" applyBorder="1">
      <alignment vertical="center"/>
    </xf>
    <xf numFmtId="38" fontId="3" fillId="0" borderId="6" xfId="0" applyNumberFormat="1" applyFont="1" applyBorder="1">
      <alignment vertical="center"/>
    </xf>
    <xf numFmtId="0" fontId="3" fillId="0" borderId="13" xfId="0" applyFont="1" applyBorder="1">
      <alignment vertical="center"/>
    </xf>
    <xf numFmtId="38" fontId="3" fillId="0" borderId="13" xfId="0" applyNumberFormat="1" applyFont="1" applyBorder="1">
      <alignment vertical="center"/>
    </xf>
    <xf numFmtId="0" fontId="5" fillId="0" borderId="0" xfId="0" applyFont="1">
      <alignment vertical="center"/>
    </xf>
    <xf numFmtId="0" fontId="9" fillId="0" borderId="0" xfId="0" applyFont="1">
      <alignment vertical="center"/>
    </xf>
    <xf numFmtId="0" fontId="7" fillId="0" borderId="0" xfId="0" applyFont="1">
      <alignment vertical="center"/>
    </xf>
    <xf numFmtId="0" fontId="3" fillId="0" borderId="6" xfId="0" applyFont="1" applyBorder="1" applyProtection="1">
      <alignment vertical="center"/>
      <protection hidden="1"/>
    </xf>
    <xf numFmtId="0" fontId="3" fillId="0" borderId="0" xfId="0" applyFont="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21" xfId="0" applyFont="1" applyBorder="1" applyAlignment="1" applyProtection="1">
      <alignment horizontal="center" vertical="center"/>
      <protection hidden="1"/>
    </xf>
    <xf numFmtId="0" fontId="5" fillId="0" borderId="0" xfId="0" quotePrefix="1" applyFont="1" applyAlignment="1" applyProtection="1">
      <alignment horizontal="center" vertical="center"/>
      <protection hidden="1"/>
    </xf>
    <xf numFmtId="0" fontId="3" fillId="0" borderId="0" xfId="0" applyFont="1" applyProtection="1">
      <alignment vertical="center"/>
      <protection hidden="1"/>
    </xf>
    <xf numFmtId="0" fontId="5" fillId="0" borderId="0" xfId="0" applyFont="1" applyProtection="1">
      <alignment vertical="center"/>
      <protection hidden="1"/>
    </xf>
    <xf numFmtId="0" fontId="9" fillId="0" borderId="0" xfId="0" applyFont="1" applyProtection="1">
      <alignment vertical="center"/>
      <protection hidden="1"/>
    </xf>
    <xf numFmtId="0" fontId="9" fillId="0" borderId="0" xfId="0" applyFont="1" applyAlignment="1" applyProtection="1">
      <alignment horizontal="center" vertical="center"/>
      <protection hidden="1"/>
    </xf>
    <xf numFmtId="181" fontId="3" fillId="0" borderId="0" xfId="1" applyNumberFormat="1" applyFont="1" applyBorder="1" applyAlignment="1" applyProtection="1">
      <alignment vertical="center"/>
      <protection hidden="1"/>
    </xf>
    <xf numFmtId="0" fontId="3" fillId="0" borderId="13" xfId="0" applyFont="1" applyBorder="1" applyProtection="1">
      <alignment vertical="center"/>
      <protection hidden="1"/>
    </xf>
    <xf numFmtId="0" fontId="3" fillId="0" borderId="0" xfId="0" applyFont="1" applyAlignment="1" applyProtection="1">
      <alignment vertical="center" shrinkToFit="1"/>
      <protection hidden="1"/>
    </xf>
    <xf numFmtId="0" fontId="3" fillId="0" borderId="14" xfId="0" applyFont="1" applyBorder="1" applyProtection="1">
      <alignment vertical="center"/>
      <protection hidden="1"/>
    </xf>
    <xf numFmtId="0" fontId="3" fillId="0" borderId="11" xfId="0" applyFont="1" applyBorder="1" applyProtection="1">
      <alignment vertical="center"/>
      <protection hidden="1"/>
    </xf>
    <xf numFmtId="0" fontId="5" fillId="0" borderId="11" xfId="0" applyFont="1" applyBorder="1" applyProtection="1">
      <alignment vertical="center"/>
      <protection hidden="1"/>
    </xf>
    <xf numFmtId="0" fontId="6" fillId="0" borderId="0" xfId="0" applyFont="1" applyProtection="1">
      <alignment vertical="center"/>
      <protection hidden="1"/>
    </xf>
    <xf numFmtId="0" fontId="3" fillId="0" borderId="7" xfId="0" applyFont="1" applyBorder="1" applyProtection="1">
      <alignment vertical="center"/>
      <protection hidden="1"/>
    </xf>
    <xf numFmtId="0" fontId="5" fillId="0" borderId="13" xfId="0" applyFont="1" applyBorder="1" applyProtection="1">
      <alignment vertical="center"/>
      <protection hidden="1"/>
    </xf>
    <xf numFmtId="0" fontId="3" fillId="0" borderId="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6" fillId="0" borderId="13" xfId="0" applyFont="1" applyBorder="1" applyProtection="1">
      <alignment vertical="center"/>
      <protection hidden="1"/>
    </xf>
    <xf numFmtId="0" fontId="10" fillId="0" borderId="0" xfId="0" applyFont="1" applyProtection="1">
      <alignment vertical="center"/>
      <protection hidden="1"/>
    </xf>
    <xf numFmtId="0" fontId="10" fillId="0" borderId="13" xfId="0" applyFont="1" applyBorder="1" applyProtection="1">
      <alignment vertical="center"/>
      <protection hidden="1"/>
    </xf>
    <xf numFmtId="0" fontId="8" fillId="0" borderId="0" xfId="0" applyFont="1" applyProtection="1">
      <alignment vertical="center"/>
      <protection hidden="1"/>
    </xf>
    <xf numFmtId="181" fontId="5" fillId="0" borderId="0" xfId="1" applyNumberFormat="1" applyFont="1" applyBorder="1" applyAlignment="1" applyProtection="1">
      <alignment vertical="center"/>
      <protection hidden="1"/>
    </xf>
    <xf numFmtId="38" fontId="5" fillId="0" borderId="0" xfId="1"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14" fontId="3" fillId="0" borderId="0" xfId="0" applyNumberFormat="1" applyFont="1" applyProtection="1">
      <alignment vertical="center"/>
      <protection hidden="1"/>
    </xf>
    <xf numFmtId="14" fontId="5" fillId="0" borderId="0" xfId="0" applyNumberFormat="1" applyFont="1" applyProtection="1">
      <alignment vertical="center"/>
      <protection hidden="1"/>
    </xf>
    <xf numFmtId="14" fontId="9" fillId="0" borderId="0" xfId="0" applyNumberFormat="1" applyFont="1" applyProtection="1">
      <alignment vertical="center"/>
      <protection hidden="1"/>
    </xf>
    <xf numFmtId="0" fontId="7" fillId="0" borderId="0" xfId="0" applyFont="1" applyProtection="1">
      <alignment vertical="center"/>
      <protection hidden="1"/>
    </xf>
    <xf numFmtId="0" fontId="3" fillId="0" borderId="8" xfId="0" applyFont="1" applyBorder="1" applyProtection="1">
      <alignment vertical="center"/>
      <protection hidden="1"/>
    </xf>
    <xf numFmtId="181" fontId="5" fillId="0" borderId="0" xfId="1" applyNumberFormat="1" applyFont="1" applyFill="1" applyBorder="1" applyAlignment="1" applyProtection="1">
      <alignment vertical="center"/>
      <protection hidden="1"/>
    </xf>
    <xf numFmtId="0" fontId="3" fillId="0" borderId="12" xfId="0" applyFont="1" applyBorder="1" applyProtection="1">
      <alignment vertical="center"/>
      <protection hidden="1"/>
    </xf>
    <xf numFmtId="181" fontId="3" fillId="0" borderId="12" xfId="1" applyNumberFormat="1" applyFont="1" applyBorder="1" applyAlignment="1" applyProtection="1">
      <alignment vertical="center"/>
      <protection hidden="1"/>
    </xf>
    <xf numFmtId="0" fontId="3" fillId="0" borderId="9" xfId="0" applyFont="1" applyBorder="1" applyProtection="1">
      <alignment vertical="center"/>
      <protection hidden="1"/>
    </xf>
    <xf numFmtId="181" fontId="3" fillId="0" borderId="0" xfId="1" applyNumberFormat="1" applyFont="1" applyFill="1" applyBorder="1" applyAlignment="1" applyProtection="1">
      <alignment vertical="center"/>
      <protection hidden="1"/>
    </xf>
    <xf numFmtId="181" fontId="3" fillId="0" borderId="12" xfId="1" applyNumberFormat="1" applyFont="1" applyFill="1" applyBorder="1" applyAlignment="1" applyProtection="1">
      <alignment vertical="center"/>
      <protection hidden="1"/>
    </xf>
    <xf numFmtId="181" fontId="3" fillId="0" borderId="11" xfId="1" applyNumberFormat="1" applyFont="1" applyFill="1" applyBorder="1" applyAlignment="1" applyProtection="1">
      <alignment vertical="center"/>
      <protection hidden="1"/>
    </xf>
    <xf numFmtId="181" fontId="3" fillId="0" borderId="9" xfId="1" applyNumberFormat="1" applyFont="1" applyFill="1" applyBorder="1" applyAlignment="1" applyProtection="1">
      <alignment vertical="center"/>
      <protection hidden="1"/>
    </xf>
    <xf numFmtId="181" fontId="7" fillId="0" borderId="0" xfId="1" applyNumberFormat="1" applyFont="1" applyBorder="1" applyAlignment="1" applyProtection="1">
      <alignment vertical="center"/>
      <protection hidden="1"/>
    </xf>
    <xf numFmtId="0" fontId="3" fillId="0" borderId="0" xfId="0" applyFont="1" applyProtection="1">
      <alignment vertical="center"/>
      <protection locked="0"/>
    </xf>
    <xf numFmtId="38" fontId="3" fillId="0" borderId="0" xfId="1" applyFont="1" applyProtection="1">
      <alignment vertical="center"/>
      <protection locked="0"/>
    </xf>
    <xf numFmtId="179" fontId="3" fillId="0" borderId="1" xfId="0" applyNumberFormat="1" applyFont="1" applyBorder="1" applyAlignment="1">
      <alignment vertical="center" shrinkToFit="1"/>
    </xf>
    <xf numFmtId="38" fontId="3" fillId="0" borderId="0" xfId="1" applyFont="1" applyAlignment="1" applyProtection="1">
      <alignment horizontal="center" vertical="center"/>
      <protection hidden="1"/>
    </xf>
    <xf numFmtId="38" fontId="3" fillId="0" borderId="0" xfId="1" applyFont="1" applyProtection="1">
      <alignment vertical="center"/>
      <protection hidden="1"/>
    </xf>
    <xf numFmtId="0" fontId="3" fillId="0" borderId="7" xfId="0" applyFont="1" applyBorder="1" applyAlignment="1" applyProtection="1">
      <alignment horizontal="center" vertical="center"/>
      <protection locked="0" hidden="1"/>
    </xf>
    <xf numFmtId="0" fontId="3" fillId="0" borderId="1" xfId="0" applyFont="1" applyBorder="1" applyAlignment="1" applyProtection="1">
      <alignment horizontal="center" vertical="center"/>
      <protection locked="0" hidden="1"/>
    </xf>
    <xf numFmtId="0" fontId="3" fillId="0" borderId="0" xfId="0" applyFont="1" applyAlignment="1" applyProtection="1">
      <alignment horizontal="center" vertical="center"/>
      <protection locked="0" hidden="1"/>
    </xf>
    <xf numFmtId="0" fontId="3" fillId="0" borderId="1" xfId="0" applyFont="1" applyBorder="1" applyAlignment="1" applyProtection="1">
      <alignment horizontal="centerContinuous" vertical="center" shrinkToFit="1"/>
      <protection locked="0" hidden="1"/>
    </xf>
    <xf numFmtId="0" fontId="3" fillId="0" borderId="1" xfId="0" applyFont="1" applyBorder="1" applyProtection="1">
      <alignment vertical="center"/>
      <protection locked="0" hidden="1"/>
    </xf>
    <xf numFmtId="0" fontId="3" fillId="0" borderId="0" xfId="0" applyFont="1" applyProtection="1">
      <alignment vertical="center"/>
      <protection locked="0" hidden="1"/>
    </xf>
    <xf numFmtId="38" fontId="3" fillId="0" borderId="0" xfId="1" applyFont="1" applyAlignment="1" applyProtection="1">
      <alignment horizontal="center" vertical="center"/>
      <protection locked="0" hidden="1"/>
    </xf>
    <xf numFmtId="38" fontId="3" fillId="0" borderId="0" xfId="1" applyFont="1" applyProtection="1">
      <alignment vertical="center"/>
      <protection locked="0" hidden="1"/>
    </xf>
    <xf numFmtId="38" fontId="3" fillId="0" borderId="1" xfId="0" applyNumberFormat="1" applyFont="1" applyBorder="1" applyProtection="1">
      <alignment vertical="center"/>
      <protection locked="0" hidden="1"/>
    </xf>
    <xf numFmtId="0" fontId="3" fillId="0" borderId="5" xfId="0" applyFont="1" applyBorder="1" applyAlignment="1" applyProtection="1">
      <alignment horizontal="center" vertical="center"/>
      <protection locked="0" hidden="1"/>
    </xf>
    <xf numFmtId="0" fontId="3" fillId="0" borderId="2" xfId="0" applyFont="1" applyBorder="1" applyAlignment="1" applyProtection="1">
      <alignment horizontal="center" vertical="center" shrinkToFit="1"/>
      <protection locked="0" hidden="1"/>
    </xf>
    <xf numFmtId="0" fontId="3" fillId="0" borderId="4" xfId="0" applyFont="1" applyBorder="1" applyAlignment="1" applyProtection="1">
      <alignment horizontal="center" vertical="center"/>
      <protection locked="0" hidden="1"/>
    </xf>
    <xf numFmtId="38" fontId="3" fillId="0" borderId="1" xfId="1" applyFont="1" applyBorder="1" applyAlignment="1" applyProtection="1">
      <alignment horizontal="right" vertical="center" shrinkToFit="1"/>
      <protection locked="0" hidden="1"/>
    </xf>
    <xf numFmtId="38" fontId="3" fillId="0" borderId="1" xfId="1" applyFont="1" applyFill="1" applyBorder="1" applyAlignment="1" applyProtection="1">
      <alignment horizontal="right" vertical="center" shrinkToFit="1"/>
      <protection locked="0" hidden="1"/>
    </xf>
    <xf numFmtId="38" fontId="3" fillId="0" borderId="0" xfId="1" applyFont="1" applyBorder="1" applyProtection="1">
      <alignment vertical="center"/>
      <protection locked="0" hidden="1"/>
    </xf>
    <xf numFmtId="38" fontId="3" fillId="0" borderId="1" xfId="1" applyFont="1" applyBorder="1" applyAlignment="1" applyProtection="1">
      <alignment horizontal="centerContinuous" vertical="center" shrinkToFit="1"/>
      <protection locked="0" hidden="1"/>
    </xf>
    <xf numFmtId="38" fontId="3" fillId="0" borderId="1" xfId="1" applyFont="1" applyBorder="1" applyProtection="1">
      <alignment vertical="center"/>
      <protection locked="0" hidden="1"/>
    </xf>
    <xf numFmtId="38" fontId="3" fillId="0" borderId="1" xfId="1" applyFont="1" applyFill="1" applyBorder="1" applyAlignment="1" applyProtection="1">
      <alignment horizontal="center" vertical="center"/>
      <protection locked="0" hidden="1"/>
    </xf>
    <xf numFmtId="38" fontId="3" fillId="0" borderId="1" xfId="1" applyFont="1" applyFill="1" applyBorder="1" applyProtection="1">
      <alignment vertical="center"/>
      <protection locked="0" hidden="1"/>
    </xf>
    <xf numFmtId="38" fontId="3" fillId="0" borderId="2" xfId="1" applyFont="1" applyFill="1" applyBorder="1" applyProtection="1">
      <alignment vertical="center"/>
      <protection locked="0" hidden="1"/>
    </xf>
    <xf numFmtId="180" fontId="3" fillId="0" borderId="0" xfId="2" applyNumberFormat="1" applyFont="1" applyProtection="1">
      <alignment vertical="center"/>
      <protection locked="0" hidden="1"/>
    </xf>
    <xf numFmtId="38" fontId="3" fillId="0" borderId="1" xfId="1" applyFont="1" applyBorder="1" applyAlignment="1" applyProtection="1">
      <alignment vertical="center"/>
      <protection locked="0" hidden="1"/>
    </xf>
    <xf numFmtId="38" fontId="3" fillId="0" borderId="0" xfId="0" applyNumberFormat="1" applyFont="1" applyProtection="1">
      <alignment vertical="center"/>
      <protection locked="0" hidden="1"/>
    </xf>
    <xf numFmtId="38" fontId="3" fillId="0" borderId="16" xfId="1" applyFont="1" applyFill="1" applyBorder="1" applyProtection="1">
      <alignment vertical="center"/>
      <protection locked="0" hidden="1"/>
    </xf>
    <xf numFmtId="181" fontId="3" fillId="0" borderId="0" xfId="0" applyNumberFormat="1" applyFont="1" applyProtection="1">
      <alignment vertical="center"/>
      <protection locked="0" hidden="1"/>
    </xf>
    <xf numFmtId="0" fontId="3" fillId="12" borderId="0" xfId="0" applyFont="1" applyFill="1" applyProtection="1">
      <alignment vertical="center"/>
      <protection hidden="1"/>
    </xf>
    <xf numFmtId="0" fontId="21" fillId="11" borderId="0" xfId="0" applyFont="1" applyFill="1" applyProtection="1">
      <alignment vertical="center"/>
      <protection hidden="1"/>
    </xf>
    <xf numFmtId="0" fontId="26" fillId="11" borderId="0" xfId="0" applyFont="1" applyFill="1" applyAlignment="1" applyProtection="1">
      <alignment horizontal="left" vertical="center" wrapText="1"/>
      <protection hidden="1"/>
    </xf>
    <xf numFmtId="0" fontId="23" fillId="12" borderId="0" xfId="0" applyFont="1" applyFill="1" applyProtection="1">
      <alignment vertical="center"/>
      <protection hidden="1"/>
    </xf>
    <xf numFmtId="0" fontId="22" fillId="11" borderId="0" xfId="0" applyFont="1" applyFill="1" applyProtection="1">
      <alignment vertical="center"/>
      <protection hidden="1"/>
    </xf>
    <xf numFmtId="0" fontId="0" fillId="12" borderId="0" xfId="0" applyFill="1" applyProtection="1">
      <alignment vertical="center"/>
      <protection hidden="1"/>
    </xf>
    <xf numFmtId="0" fontId="22" fillId="11" borderId="0" xfId="0" applyFont="1" applyFill="1" applyAlignment="1" applyProtection="1">
      <alignment vertical="center" wrapText="1"/>
      <protection hidden="1"/>
    </xf>
    <xf numFmtId="0" fontId="24" fillId="11" borderId="0" xfId="0" applyFont="1" applyFill="1" applyProtection="1">
      <alignment vertical="center"/>
      <protection hidden="1"/>
    </xf>
    <xf numFmtId="0" fontId="25" fillId="11" borderId="0" xfId="0" applyFont="1" applyFill="1" applyProtection="1">
      <alignment vertical="center"/>
      <protection hidden="1"/>
    </xf>
    <xf numFmtId="176" fontId="3" fillId="10" borderId="0" xfId="0" applyNumberFormat="1" applyFont="1" applyFill="1">
      <alignment vertical="center"/>
    </xf>
    <xf numFmtId="176" fontId="3" fillId="10" borderId="12" xfId="0" applyNumberFormat="1" applyFont="1" applyFill="1" applyBorder="1">
      <alignment vertical="center"/>
    </xf>
    <xf numFmtId="0" fontId="28" fillId="0" borderId="0" xfId="3" applyFont="1" applyProtection="1">
      <alignment vertical="center"/>
      <protection hidden="1"/>
    </xf>
    <xf numFmtId="14" fontId="10" fillId="0" borderId="0" xfId="0" applyNumberFormat="1" applyFont="1" applyProtection="1">
      <alignment vertical="center"/>
      <protection hidden="1"/>
    </xf>
    <xf numFmtId="0" fontId="30" fillId="0" borderId="0" xfId="3" applyFont="1" applyProtection="1">
      <alignment vertical="center"/>
      <protection hidden="1"/>
    </xf>
    <xf numFmtId="0" fontId="5" fillId="0" borderId="0" xfId="0" applyFont="1" applyAlignment="1">
      <alignment horizontal="left" vertical="center"/>
    </xf>
    <xf numFmtId="0" fontId="5" fillId="0" borderId="0" xfId="0" applyFont="1" applyAlignment="1" applyProtection="1">
      <alignment horizontal="left" vertical="center"/>
      <protection hidden="1"/>
    </xf>
    <xf numFmtId="0" fontId="15" fillId="0" borderId="0" xfId="0" applyFont="1" applyAlignment="1" applyProtection="1">
      <alignment horizontal="left" vertical="center"/>
      <protection hidden="1"/>
    </xf>
    <xf numFmtId="0" fontId="10" fillId="0" borderId="0" xfId="0" applyFont="1" applyAlignment="1" applyProtection="1">
      <alignment horizontal="center" vertical="center"/>
      <protection hidden="1"/>
    </xf>
    <xf numFmtId="57" fontId="3" fillId="2" borderId="1" xfId="0" applyNumberFormat="1" applyFont="1" applyFill="1" applyBorder="1">
      <alignment vertical="center"/>
    </xf>
    <xf numFmtId="0" fontId="3" fillId="0" borderId="2" xfId="0" applyFont="1" applyBorder="1" applyAlignment="1" applyProtection="1">
      <alignment horizontal="distributed" vertical="center" justifyLastLine="1"/>
      <protection locked="0" hidden="1"/>
    </xf>
    <xf numFmtId="0" fontId="3" fillId="0" borderId="15" xfId="0" applyFont="1" applyBorder="1" applyAlignment="1" applyProtection="1">
      <alignment horizontal="distributed" vertical="center" justifyLastLine="1"/>
      <protection locked="0" hidden="1"/>
    </xf>
    <xf numFmtId="0" fontId="3" fillId="0" borderId="10" xfId="0" applyFont="1" applyBorder="1" applyAlignment="1" applyProtection="1">
      <alignment horizontal="distributed" vertical="center" justifyLastLine="1"/>
      <protection locked="0" hidden="1"/>
    </xf>
    <xf numFmtId="0" fontId="3" fillId="0" borderId="3" xfId="0" applyFont="1" applyBorder="1" applyAlignment="1" applyProtection="1">
      <alignment horizontal="center" vertical="center"/>
      <protection locked="0" hidden="1"/>
    </xf>
    <xf numFmtId="0" fontId="3" fillId="0" borderId="4" xfId="0" applyFont="1" applyBorder="1" applyAlignment="1" applyProtection="1">
      <alignment horizontal="center" vertical="center"/>
      <protection locked="0" hidden="1"/>
    </xf>
    <xf numFmtId="0" fontId="3" fillId="0" borderId="3" xfId="0" applyFont="1" applyBorder="1" applyAlignment="1" applyProtection="1">
      <alignment horizontal="center" vertical="center" shrinkToFit="1"/>
      <protection locked="0" hidden="1"/>
    </xf>
    <xf numFmtId="0" fontId="3" fillId="0" borderId="4" xfId="0" applyFont="1" applyBorder="1" applyAlignment="1" applyProtection="1">
      <alignment horizontal="center" vertical="center" shrinkToFit="1"/>
      <protection locked="0" hidden="1"/>
    </xf>
    <xf numFmtId="0" fontId="3" fillId="0" borderId="7" xfId="0" applyFont="1" applyBorder="1" applyAlignment="1" applyProtection="1">
      <alignment horizontal="center" vertical="center"/>
      <protection locked="0" hidden="1"/>
    </xf>
    <xf numFmtId="0" fontId="3" fillId="0" borderId="13" xfId="0" applyFont="1" applyBorder="1" applyAlignment="1" applyProtection="1">
      <alignment horizontal="center" vertical="center"/>
      <protection locked="0" hidden="1"/>
    </xf>
    <xf numFmtId="0" fontId="3" fillId="0" borderId="8" xfId="0" applyFont="1" applyBorder="1" applyAlignment="1" applyProtection="1">
      <alignment horizontal="center" vertical="center"/>
      <protection locked="0" hidden="1"/>
    </xf>
    <xf numFmtId="0" fontId="3" fillId="0" borderId="14" xfId="0" applyFont="1" applyBorder="1" applyAlignment="1" applyProtection="1">
      <alignment horizontal="center" vertical="center"/>
      <protection locked="0" hidden="1"/>
    </xf>
    <xf numFmtId="0" fontId="3" fillId="0" borderId="11" xfId="0" applyFont="1" applyBorder="1" applyAlignment="1" applyProtection="1">
      <alignment horizontal="center" vertical="center"/>
      <protection locked="0" hidden="1"/>
    </xf>
    <xf numFmtId="0" fontId="3" fillId="0" borderId="9" xfId="0" applyFont="1" applyBorder="1" applyAlignment="1" applyProtection="1">
      <alignment horizontal="center" vertical="center"/>
      <protection locked="0" hidden="1"/>
    </xf>
    <xf numFmtId="0" fontId="3" fillId="0" borderId="1" xfId="0" applyFont="1" applyBorder="1" applyAlignment="1" applyProtection="1">
      <alignment horizontal="center" vertical="center" shrinkToFit="1"/>
      <protection locked="0" hidden="1"/>
    </xf>
    <xf numFmtId="0" fontId="3" fillId="0" borderId="1" xfId="0" applyFont="1" applyBorder="1" applyAlignment="1" applyProtection="1">
      <alignment horizontal="center" vertical="center"/>
      <protection locked="0" hidden="1"/>
    </xf>
    <xf numFmtId="0" fontId="20" fillId="0" borderId="0" xfId="0" applyFont="1" applyAlignment="1" applyProtection="1">
      <alignment horizontal="left" vertical="center" wrapText="1"/>
      <protection hidden="1"/>
    </xf>
    <xf numFmtId="0" fontId="9" fillId="13" borderId="0" xfId="0" applyFont="1" applyFill="1" applyAlignment="1" applyProtection="1">
      <alignment horizontal="left" vertical="center" wrapText="1"/>
      <protection hidden="1"/>
    </xf>
    <xf numFmtId="0" fontId="27" fillId="11" borderId="0" xfId="0" applyFont="1" applyFill="1" applyAlignment="1" applyProtection="1">
      <alignment horizontal="left" vertical="center"/>
      <protection hidden="1"/>
    </xf>
    <xf numFmtId="0" fontId="26" fillId="11" borderId="0" xfId="0" applyFont="1" applyFill="1" applyAlignment="1" applyProtection="1">
      <alignment horizontal="left" vertical="center" wrapText="1"/>
      <protection hidden="1"/>
    </xf>
    <xf numFmtId="0" fontId="26" fillId="11" borderId="0" xfId="0" applyFont="1" applyFill="1" applyAlignment="1" applyProtection="1">
      <alignment horizontal="left" vertical="top" wrapText="1"/>
      <protection hidden="1"/>
    </xf>
    <xf numFmtId="0" fontId="9" fillId="0" borderId="0" xfId="0" applyFont="1" applyAlignment="1" applyProtection="1">
      <alignment horizontal="left" vertical="center"/>
      <protection hidden="1"/>
    </xf>
    <xf numFmtId="0" fontId="13" fillId="0" borderId="0" xfId="0" applyFont="1" applyAlignment="1" applyProtection="1">
      <alignment horizontal="center" vertical="center"/>
      <protection hidden="1"/>
    </xf>
    <xf numFmtId="0" fontId="10" fillId="0" borderId="15"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5" fillId="0" borderId="0" xfId="0" quotePrefix="1" applyFont="1" applyAlignment="1" applyProtection="1">
      <alignment horizontal="center" vertical="center"/>
      <protection hidden="1"/>
    </xf>
    <xf numFmtId="0" fontId="5" fillId="0" borderId="12" xfId="0" quotePrefix="1" applyFont="1" applyBorder="1" applyAlignment="1" applyProtection="1">
      <alignment horizontal="center" vertical="center"/>
      <protection hidden="1"/>
    </xf>
    <xf numFmtId="181" fontId="13" fillId="8" borderId="22" xfId="1" applyNumberFormat="1" applyFont="1" applyFill="1" applyBorder="1" applyAlignment="1" applyProtection="1">
      <alignment vertical="center" shrinkToFit="1"/>
      <protection hidden="1"/>
    </xf>
    <xf numFmtId="181" fontId="13" fillId="8" borderId="23" xfId="1" applyNumberFormat="1" applyFont="1" applyFill="1" applyBorder="1" applyAlignment="1" applyProtection="1">
      <alignment vertical="center" shrinkToFit="1"/>
      <protection hidden="1"/>
    </xf>
    <xf numFmtId="181" fontId="13" fillId="8" borderId="24" xfId="1" applyNumberFormat="1" applyFont="1" applyFill="1" applyBorder="1" applyAlignment="1" applyProtection="1">
      <alignment vertical="center" shrinkToFit="1"/>
      <protection hidden="1"/>
    </xf>
    <xf numFmtId="0" fontId="3" fillId="0" borderId="0" xfId="0" applyFont="1" applyProtection="1">
      <alignment vertical="center"/>
      <protection hidden="1"/>
    </xf>
    <xf numFmtId="0" fontId="3" fillId="0" borderId="13" xfId="0" applyFont="1" applyBorder="1" applyProtection="1">
      <alignment vertical="center"/>
      <protection hidden="1"/>
    </xf>
    <xf numFmtId="181" fontId="3" fillId="0" borderId="0" xfId="1" applyNumberFormat="1" applyFont="1" applyFill="1" applyBorder="1" applyAlignment="1" applyProtection="1">
      <alignment horizontal="left" vertical="center" wrapText="1"/>
      <protection hidden="1"/>
    </xf>
    <xf numFmtId="181" fontId="9" fillId="0" borderId="2" xfId="1" applyNumberFormat="1" applyFont="1" applyFill="1" applyBorder="1" applyAlignment="1" applyProtection="1">
      <alignment vertical="center"/>
      <protection hidden="1"/>
    </xf>
    <xf numFmtId="181" fontId="9" fillId="0" borderId="15" xfId="1" applyNumberFormat="1" applyFont="1" applyFill="1" applyBorder="1" applyAlignment="1" applyProtection="1">
      <alignment vertical="center"/>
      <protection hidden="1"/>
    </xf>
    <xf numFmtId="181" fontId="9" fillId="0" borderId="10" xfId="1" applyNumberFormat="1" applyFont="1" applyFill="1" applyBorder="1" applyAlignme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Alignment="1">
      <alignment horizontal="left" vertical="center"/>
    </xf>
    <xf numFmtId="38" fontId="8" fillId="7" borderId="26" xfId="1" applyFont="1" applyFill="1" applyBorder="1" applyAlignment="1" applyProtection="1">
      <alignment horizontal="right" vertical="center"/>
      <protection hidden="1"/>
    </xf>
    <xf numFmtId="38" fontId="8" fillId="7" borderId="27" xfId="1" applyFont="1" applyFill="1" applyBorder="1" applyAlignment="1" applyProtection="1">
      <alignment horizontal="right" vertical="center"/>
      <protection hidden="1"/>
    </xf>
    <xf numFmtId="38" fontId="8" fillId="7" borderId="28" xfId="1" applyFont="1" applyFill="1" applyBorder="1" applyAlignment="1" applyProtection="1">
      <alignment horizontal="right" vertical="center"/>
      <protection hidden="1"/>
    </xf>
    <xf numFmtId="0" fontId="5" fillId="0" borderId="0" xfId="0" applyFont="1" applyAlignment="1" applyProtection="1">
      <alignment horizontal="left" vertical="center"/>
      <protection hidden="1"/>
    </xf>
    <xf numFmtId="0" fontId="15" fillId="0" borderId="0" xfId="0" applyFont="1" applyAlignment="1" applyProtection="1">
      <alignment horizontal="left" vertical="center"/>
      <protection hidden="1"/>
    </xf>
    <xf numFmtId="181" fontId="8" fillId="0" borderId="0" xfId="1" applyNumberFormat="1" applyFont="1" applyBorder="1" applyAlignment="1" applyProtection="1">
      <alignment horizontal="right" vertical="center"/>
      <protection hidden="1"/>
    </xf>
    <xf numFmtId="181" fontId="8" fillId="0" borderId="33" xfId="1" applyNumberFormat="1" applyFont="1" applyBorder="1" applyAlignment="1" applyProtection="1">
      <alignment horizontal="right" vertical="center"/>
      <protection hidden="1"/>
    </xf>
    <xf numFmtId="181" fontId="3" fillId="0" borderId="0" xfId="1" applyNumberFormat="1" applyFont="1" applyBorder="1" applyAlignment="1" applyProtection="1">
      <alignment horizontal="right" vertical="center" shrinkToFit="1"/>
      <protection hidden="1"/>
    </xf>
    <xf numFmtId="181" fontId="3" fillId="0" borderId="33" xfId="1" applyNumberFormat="1" applyFont="1" applyBorder="1" applyAlignment="1" applyProtection="1">
      <alignment horizontal="right" vertical="center" shrinkToFit="1"/>
      <protection hidden="1"/>
    </xf>
    <xf numFmtId="181" fontId="9" fillId="0" borderId="2" xfId="1" applyNumberFormat="1" applyFont="1" applyBorder="1" applyAlignment="1" applyProtection="1">
      <alignment vertical="center"/>
      <protection hidden="1"/>
    </xf>
    <xf numFmtId="181" fontId="9" fillId="0" borderId="15" xfId="1" applyNumberFormat="1" applyFont="1" applyBorder="1" applyAlignment="1" applyProtection="1">
      <alignment vertical="center"/>
      <protection hidden="1"/>
    </xf>
    <xf numFmtId="181" fontId="9" fillId="0" borderId="10" xfId="1" applyNumberFormat="1" applyFont="1" applyBorder="1" applyAlignment="1" applyProtection="1">
      <alignment vertical="center"/>
      <protection hidden="1"/>
    </xf>
    <xf numFmtId="0" fontId="10" fillId="0" borderId="0" xfId="0" applyFont="1" applyAlignment="1" applyProtection="1">
      <alignment horizontal="left" vertical="center"/>
      <protection hidden="1"/>
    </xf>
    <xf numFmtId="181" fontId="13" fillId="3" borderId="22" xfId="1" applyNumberFormat="1" applyFont="1" applyFill="1" applyBorder="1" applyAlignment="1" applyProtection="1">
      <alignment vertical="center" shrinkToFit="1"/>
      <protection hidden="1"/>
    </xf>
    <xf numFmtId="181" fontId="13" fillId="3" borderId="23" xfId="1" applyNumberFormat="1" applyFont="1" applyFill="1" applyBorder="1" applyAlignment="1" applyProtection="1">
      <alignment vertical="center" shrinkToFit="1"/>
      <protection hidden="1"/>
    </xf>
    <xf numFmtId="181" fontId="13" fillId="3" borderId="24" xfId="1" applyNumberFormat="1" applyFont="1" applyFill="1" applyBorder="1" applyAlignment="1" applyProtection="1">
      <alignment vertical="center" shrinkToFit="1"/>
      <protection hidden="1"/>
    </xf>
    <xf numFmtId="181" fontId="18" fillId="6" borderId="2" xfId="1" applyNumberFormat="1" applyFont="1" applyFill="1" applyBorder="1" applyAlignment="1" applyProtection="1">
      <alignment horizontal="right" vertical="center" shrinkToFit="1"/>
      <protection hidden="1"/>
    </xf>
    <xf numFmtId="181" fontId="18" fillId="6" borderId="15" xfId="1" applyNumberFormat="1" applyFont="1" applyFill="1" applyBorder="1" applyAlignment="1" applyProtection="1">
      <alignment horizontal="right" vertical="center" shrinkToFit="1"/>
      <protection hidden="1"/>
    </xf>
    <xf numFmtId="181" fontId="18" fillId="6" borderId="10" xfId="1" applyNumberFormat="1" applyFont="1" applyFill="1" applyBorder="1" applyAlignment="1" applyProtection="1">
      <alignment horizontal="right" vertical="center" shrinkToFit="1"/>
      <protection hidden="1"/>
    </xf>
    <xf numFmtId="181" fontId="9" fillId="0" borderId="18" xfId="1" applyNumberFormat="1" applyFont="1" applyBorder="1" applyAlignment="1" applyProtection="1">
      <alignment vertical="center"/>
      <protection hidden="1"/>
    </xf>
    <xf numFmtId="181" fontId="9" fillId="0" borderId="19" xfId="1" applyNumberFormat="1" applyFont="1" applyBorder="1" applyAlignment="1" applyProtection="1">
      <alignment vertical="center"/>
      <protection hidden="1"/>
    </xf>
    <xf numFmtId="181" fontId="9" fillId="0" borderId="20" xfId="1" applyNumberFormat="1" applyFont="1" applyBorder="1" applyAlignment="1" applyProtection="1">
      <alignment vertical="center"/>
      <protection hidden="1"/>
    </xf>
    <xf numFmtId="0" fontId="5" fillId="0" borderId="12" xfId="0" applyFont="1" applyBorder="1" applyAlignment="1" applyProtection="1">
      <alignment horizontal="center" vertical="center"/>
      <protection hidden="1"/>
    </xf>
    <xf numFmtId="181" fontId="3" fillId="0" borderId="0" xfId="1" applyNumberFormat="1" applyFont="1" applyBorder="1" applyAlignment="1" applyProtection="1">
      <alignment horizontal="left" vertical="center" wrapText="1"/>
      <protection hidden="1"/>
    </xf>
    <xf numFmtId="181" fontId="18" fillId="8" borderId="2" xfId="1" applyNumberFormat="1" applyFont="1" applyFill="1" applyBorder="1" applyAlignment="1" applyProtection="1">
      <alignment horizontal="right" vertical="center" shrinkToFit="1"/>
      <protection hidden="1"/>
    </xf>
    <xf numFmtId="181" fontId="18" fillId="8" borderId="15" xfId="1" applyNumberFormat="1" applyFont="1" applyFill="1" applyBorder="1" applyAlignment="1" applyProtection="1">
      <alignment horizontal="right" vertical="center" shrinkToFit="1"/>
      <protection hidden="1"/>
    </xf>
    <xf numFmtId="181" fontId="18" fillId="8" borderId="10" xfId="1" applyNumberFormat="1" applyFont="1" applyFill="1" applyBorder="1" applyAlignment="1" applyProtection="1">
      <alignment horizontal="right" vertical="center" shrinkToFit="1"/>
      <protection hidden="1"/>
    </xf>
    <xf numFmtId="181" fontId="18" fillId="3" borderId="2" xfId="1" applyNumberFormat="1" applyFont="1" applyFill="1" applyBorder="1" applyAlignment="1" applyProtection="1">
      <alignment horizontal="right" vertical="center" shrinkToFit="1"/>
      <protection hidden="1"/>
    </xf>
    <xf numFmtId="181" fontId="18" fillId="3" borderId="15" xfId="1" applyNumberFormat="1" applyFont="1" applyFill="1" applyBorder="1" applyAlignment="1" applyProtection="1">
      <alignment horizontal="right" vertical="center" shrinkToFit="1"/>
      <protection hidden="1"/>
    </xf>
    <xf numFmtId="181" fontId="18" fillId="3" borderId="10" xfId="1" applyNumberFormat="1" applyFont="1" applyFill="1" applyBorder="1" applyAlignment="1" applyProtection="1">
      <alignment horizontal="right" vertical="center" shrinkToFit="1"/>
      <protection hidden="1"/>
    </xf>
    <xf numFmtId="0" fontId="3" fillId="0" borderId="0" xfId="0" applyFont="1" applyAlignment="1" applyProtection="1">
      <alignment horizontal="distributed" vertical="center" wrapText="1" justifyLastLine="1"/>
      <protection hidden="1"/>
    </xf>
    <xf numFmtId="0" fontId="3" fillId="0" borderId="11" xfId="0" applyFont="1" applyBorder="1" applyProtection="1">
      <alignment vertical="center"/>
      <protection hidden="1"/>
    </xf>
    <xf numFmtId="181" fontId="19" fillId="5" borderId="22" xfId="1" applyNumberFormat="1" applyFont="1" applyFill="1" applyBorder="1" applyAlignment="1" applyProtection="1">
      <alignment horizontal="right" vertical="center" shrinkToFit="1"/>
      <protection hidden="1"/>
    </xf>
    <xf numFmtId="181" fontId="19" fillId="5" borderId="23" xfId="1" applyNumberFormat="1" applyFont="1" applyFill="1" applyBorder="1" applyAlignment="1" applyProtection="1">
      <alignment horizontal="right" vertical="center" shrinkToFit="1"/>
      <protection hidden="1"/>
    </xf>
    <xf numFmtId="181" fontId="19" fillId="5" borderId="24" xfId="1" applyNumberFormat="1" applyFont="1" applyFill="1" applyBorder="1" applyAlignment="1" applyProtection="1">
      <alignment horizontal="right" vertical="center" shrinkToFit="1"/>
      <protection hidden="1"/>
    </xf>
    <xf numFmtId="0" fontId="14" fillId="0" borderId="13" xfId="0" applyFont="1" applyBorder="1" applyAlignment="1" applyProtection="1">
      <alignment horizontal="left" vertical="center"/>
      <protection hidden="1"/>
    </xf>
    <xf numFmtId="0" fontId="10" fillId="0" borderId="0" xfId="0" applyFont="1" applyProtection="1">
      <alignment vertical="center"/>
      <protection hidden="1"/>
    </xf>
    <xf numFmtId="0" fontId="9" fillId="0" borderId="25" xfId="0" applyFont="1" applyBorder="1" applyProtection="1">
      <alignment vertical="center"/>
      <protection hidden="1"/>
    </xf>
    <xf numFmtId="0" fontId="6" fillId="0" borderId="0" xfId="0" applyFont="1" applyAlignment="1" applyProtection="1">
      <alignment horizontal="center" vertical="center"/>
      <protection hidden="1"/>
    </xf>
    <xf numFmtId="0" fontId="9" fillId="0" borderId="0" xfId="0" applyFont="1" applyProtection="1">
      <alignment vertical="center"/>
      <protection hidden="1"/>
    </xf>
    <xf numFmtId="0" fontId="9" fillId="0" borderId="15" xfId="0" applyFont="1" applyBorder="1" applyProtection="1">
      <alignment vertical="center"/>
      <protection hidden="1"/>
    </xf>
    <xf numFmtId="0" fontId="5" fillId="0" borderId="17" xfId="0" applyFont="1" applyBorder="1" applyAlignment="1" applyProtection="1">
      <alignment horizontal="center" vertical="center"/>
      <protection hidden="1"/>
    </xf>
    <xf numFmtId="43" fontId="9" fillId="0" borderId="18" xfId="1" applyNumberFormat="1" applyFont="1" applyBorder="1" applyAlignment="1" applyProtection="1">
      <alignment vertical="center"/>
      <protection hidden="1"/>
    </xf>
    <xf numFmtId="43" fontId="9" fillId="0" borderId="19" xfId="1" applyNumberFormat="1" applyFont="1" applyBorder="1" applyAlignment="1" applyProtection="1">
      <alignment vertical="center"/>
      <protection hidden="1"/>
    </xf>
    <xf numFmtId="43" fontId="9" fillId="0" borderId="20" xfId="1" applyNumberFormat="1" applyFont="1" applyBorder="1" applyAlignment="1" applyProtection="1">
      <alignment vertical="center"/>
      <protection hidden="1"/>
    </xf>
    <xf numFmtId="0" fontId="3" fillId="0" borderId="12" xfId="0" applyFont="1" applyBorder="1" applyAlignment="1" applyProtection="1">
      <alignment horizontal="center" vertical="center"/>
      <protection hidden="1"/>
    </xf>
    <xf numFmtId="181" fontId="13" fillId="6" borderId="22" xfId="1" applyNumberFormat="1" applyFont="1" applyFill="1" applyBorder="1" applyAlignment="1" applyProtection="1">
      <alignment vertical="center" shrinkToFit="1"/>
      <protection hidden="1"/>
    </xf>
    <xf numFmtId="181" fontId="13" fillId="6" borderId="23" xfId="1" applyNumberFormat="1" applyFont="1" applyFill="1" applyBorder="1" applyAlignment="1" applyProtection="1">
      <alignment vertical="center" shrinkToFit="1"/>
      <protection hidden="1"/>
    </xf>
    <xf numFmtId="181" fontId="13" fillId="6" borderId="24" xfId="1" applyNumberFormat="1" applyFont="1" applyFill="1" applyBorder="1" applyAlignment="1" applyProtection="1">
      <alignment vertical="center" shrinkToFit="1"/>
      <protection hidden="1"/>
    </xf>
    <xf numFmtId="0" fontId="5" fillId="0" borderId="11" xfId="0" applyFont="1" applyBorder="1" applyProtection="1">
      <alignment vertical="center"/>
      <protection hidden="1"/>
    </xf>
    <xf numFmtId="38" fontId="3" fillId="0" borderId="2" xfId="1" applyFont="1" applyBorder="1" applyAlignment="1" applyProtection="1">
      <alignment horizontal="right" vertical="center" shrinkToFit="1"/>
      <protection hidden="1"/>
    </xf>
    <xf numFmtId="38" fontId="3" fillId="0" borderId="15" xfId="1" applyFont="1" applyBorder="1" applyAlignment="1" applyProtection="1">
      <alignment horizontal="right" vertical="center" shrinkToFit="1"/>
      <protection hidden="1"/>
    </xf>
    <xf numFmtId="38" fontId="3" fillId="0" borderId="10" xfId="1" applyFont="1" applyBorder="1" applyAlignment="1" applyProtection="1">
      <alignment horizontal="right" vertical="center" shrinkToFit="1"/>
      <protection hidden="1"/>
    </xf>
    <xf numFmtId="38" fontId="3" fillId="0" borderId="2" xfId="1" applyFont="1" applyFill="1" applyBorder="1" applyAlignment="1" applyProtection="1">
      <alignment horizontal="right" vertical="center"/>
      <protection hidden="1"/>
    </xf>
    <xf numFmtId="38" fontId="3" fillId="0" borderId="10" xfId="1" applyFont="1" applyFill="1" applyBorder="1" applyAlignment="1" applyProtection="1">
      <alignment horizontal="right" vertical="center"/>
      <protection hidden="1"/>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9" xfId="0" applyNumberFormat="1" applyFont="1" applyBorder="1" applyAlignment="1">
      <alignment horizontal="center" vertical="center"/>
    </xf>
    <xf numFmtId="38" fontId="3" fillId="10" borderId="2" xfId="1" applyFont="1" applyFill="1" applyBorder="1" applyAlignment="1" applyProtection="1">
      <alignment horizontal="right" vertical="center"/>
      <protection locked="0"/>
    </xf>
    <xf numFmtId="38" fontId="3" fillId="10" borderId="15" xfId="1" applyFont="1" applyFill="1" applyBorder="1" applyAlignment="1" applyProtection="1">
      <alignment horizontal="right" vertical="center"/>
      <protection locked="0"/>
    </xf>
    <xf numFmtId="38" fontId="3" fillId="10" borderId="10" xfId="1" applyFont="1" applyFill="1" applyBorder="1" applyAlignment="1" applyProtection="1">
      <alignment horizontal="right" vertical="center"/>
      <protection locked="0"/>
    </xf>
    <xf numFmtId="176" fontId="7" fillId="8" borderId="29" xfId="0" applyNumberFormat="1" applyFont="1" applyFill="1" applyBorder="1" applyAlignment="1">
      <alignment horizontal="center" vertical="center" wrapText="1" shrinkToFit="1"/>
    </xf>
    <xf numFmtId="176" fontId="7" fillId="8" borderId="30" xfId="0" applyNumberFormat="1" applyFont="1" applyFill="1" applyBorder="1" applyAlignment="1">
      <alignment horizontal="center" vertical="center" wrapText="1" shrinkToFit="1"/>
    </xf>
    <xf numFmtId="176" fontId="7" fillId="8" borderId="31" xfId="0" applyNumberFormat="1" applyFont="1" applyFill="1" applyBorder="1" applyAlignment="1">
      <alignment horizontal="center" vertical="center" wrapText="1" shrinkToFit="1"/>
    </xf>
    <xf numFmtId="176" fontId="7" fillId="8" borderId="9" xfId="0" applyNumberFormat="1" applyFont="1" applyFill="1" applyBorder="1" applyAlignment="1">
      <alignment horizontal="center" vertical="center" wrapText="1" shrinkToFi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176" fontId="3" fillId="0" borderId="7" xfId="0" applyNumberFormat="1" applyFont="1" applyBorder="1" applyAlignment="1">
      <alignment horizontal="center" vertical="center" wrapText="1"/>
    </xf>
    <xf numFmtId="176" fontId="3" fillId="0" borderId="8" xfId="0" applyNumberFormat="1" applyFont="1" applyBorder="1" applyAlignment="1">
      <alignment horizontal="center" vertical="center" wrapText="1"/>
    </xf>
    <xf numFmtId="176" fontId="3" fillId="0" borderId="6" xfId="0" applyNumberFormat="1" applyFont="1" applyBorder="1" applyAlignment="1">
      <alignment horizontal="center" vertical="center" wrapText="1"/>
    </xf>
    <xf numFmtId="176" fontId="3" fillId="0" borderId="12" xfId="0" applyNumberFormat="1" applyFont="1" applyBorder="1" applyAlignment="1">
      <alignment horizontal="center" vertical="center" wrapText="1"/>
    </xf>
    <xf numFmtId="176" fontId="3" fillId="0" borderId="14" xfId="0" applyNumberFormat="1" applyFont="1" applyBorder="1" applyAlignment="1">
      <alignment horizontal="center" vertical="center" wrapText="1"/>
    </xf>
    <xf numFmtId="176" fontId="3" fillId="0" borderId="9" xfId="0" applyNumberFormat="1" applyFont="1" applyBorder="1" applyAlignment="1">
      <alignment horizontal="center" vertical="center" wrapText="1"/>
    </xf>
    <xf numFmtId="176" fontId="3" fillId="0" borderId="13" xfId="0" applyNumberFormat="1" applyFont="1" applyBorder="1" applyAlignment="1">
      <alignment horizontal="center" vertical="center" wrapText="1"/>
    </xf>
    <xf numFmtId="176" fontId="3" fillId="0" borderId="0" xfId="0" applyNumberFormat="1" applyFont="1" applyAlignment="1">
      <alignment horizontal="center" vertical="center" wrapText="1"/>
    </xf>
    <xf numFmtId="176" fontId="3" fillId="0" borderId="11" xfId="0" applyNumberFormat="1" applyFont="1" applyBorder="1" applyAlignment="1">
      <alignment horizontal="center" vertical="center" wrapText="1"/>
    </xf>
    <xf numFmtId="38" fontId="3" fillId="0" borderId="2" xfId="1" applyFont="1" applyBorder="1" applyAlignment="1" applyProtection="1">
      <alignment horizontal="right" vertical="center"/>
      <protection hidden="1"/>
    </xf>
    <xf numFmtId="38" fontId="3" fillId="0" borderId="10" xfId="1" applyFont="1" applyBorder="1" applyAlignment="1" applyProtection="1">
      <alignment horizontal="right" vertical="center"/>
      <protection hidden="1"/>
    </xf>
    <xf numFmtId="38" fontId="3" fillId="0" borderId="2" xfId="1" applyFont="1" applyFill="1" applyBorder="1" applyAlignment="1" applyProtection="1">
      <alignment horizontal="right" vertical="center" shrinkToFit="1"/>
      <protection hidden="1"/>
    </xf>
    <xf numFmtId="38" fontId="3" fillId="0" borderId="15" xfId="1" applyFont="1" applyFill="1" applyBorder="1" applyAlignment="1" applyProtection="1">
      <alignment horizontal="right" vertical="center" shrinkToFit="1"/>
      <protection hidden="1"/>
    </xf>
    <xf numFmtId="38" fontId="3" fillId="0" borderId="10" xfId="1" applyFont="1" applyFill="1" applyBorder="1" applyAlignment="1" applyProtection="1">
      <alignment horizontal="right" vertical="center" shrinkToFit="1"/>
      <protection hidden="1"/>
    </xf>
    <xf numFmtId="0" fontId="3" fillId="0" borderId="2"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0" xfId="0" applyFont="1" applyBorder="1" applyAlignment="1">
      <alignment horizontal="center" vertical="center" shrinkToFit="1"/>
    </xf>
    <xf numFmtId="38" fontId="3" fillId="0" borderId="2" xfId="1" applyFont="1" applyBorder="1" applyAlignment="1" applyProtection="1">
      <alignment horizontal="center" vertical="center"/>
      <protection hidden="1"/>
    </xf>
    <xf numFmtId="38" fontId="3" fillId="0" borderId="10" xfId="1" applyFont="1" applyBorder="1" applyAlignment="1" applyProtection="1">
      <alignment horizontal="center" vertical="center"/>
      <protection hidden="1"/>
    </xf>
    <xf numFmtId="57" fontId="3" fillId="9" borderId="2" xfId="0" applyNumberFormat="1" applyFont="1" applyFill="1" applyBorder="1" applyAlignment="1" applyProtection="1">
      <alignment horizontal="center" vertical="center"/>
      <protection locked="0"/>
    </xf>
    <xf numFmtId="57" fontId="3" fillId="9" borderId="15" xfId="0" applyNumberFormat="1" applyFont="1" applyFill="1" applyBorder="1" applyAlignment="1" applyProtection="1">
      <alignment horizontal="center" vertical="center"/>
      <protection locked="0"/>
    </xf>
    <xf numFmtId="57" fontId="3" fillId="9" borderId="10" xfId="0" applyNumberFormat="1" applyFont="1" applyFill="1" applyBorder="1" applyAlignment="1" applyProtection="1">
      <alignment horizontal="center" vertical="center"/>
      <protection locked="0"/>
    </xf>
    <xf numFmtId="176" fontId="3" fillId="0" borderId="1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11" xfId="0" applyNumberFormat="1" applyFont="1" applyBorder="1" applyAlignment="1">
      <alignment horizontal="center" vertical="center"/>
    </xf>
    <xf numFmtId="176" fontId="8" fillId="9" borderId="7" xfId="0" applyNumberFormat="1" applyFont="1" applyFill="1" applyBorder="1" applyAlignment="1">
      <alignment horizontal="center" vertical="center"/>
    </xf>
    <xf numFmtId="176" fontId="8" fillId="9" borderId="13" xfId="0" applyNumberFormat="1" applyFont="1" applyFill="1" applyBorder="1" applyAlignment="1">
      <alignment horizontal="center" vertical="center"/>
    </xf>
    <xf numFmtId="176" fontId="8" fillId="9" borderId="8" xfId="0" applyNumberFormat="1" applyFont="1" applyFill="1" applyBorder="1" applyAlignment="1">
      <alignment horizontal="center" vertical="center"/>
    </xf>
    <xf numFmtId="176" fontId="8" fillId="9" borderId="6" xfId="0" applyNumberFormat="1" applyFont="1" applyFill="1" applyBorder="1" applyAlignment="1">
      <alignment horizontal="center" vertical="center"/>
    </xf>
    <xf numFmtId="176" fontId="8" fillId="9" borderId="0" xfId="0" applyNumberFormat="1" applyFont="1" applyFill="1" applyAlignment="1">
      <alignment horizontal="center" vertical="center"/>
    </xf>
    <xf numFmtId="176" fontId="8" fillId="9" borderId="12" xfId="0" applyNumberFormat="1" applyFont="1" applyFill="1" applyBorder="1" applyAlignment="1">
      <alignment horizontal="center" vertical="center"/>
    </xf>
    <xf numFmtId="176" fontId="8" fillId="9" borderId="14" xfId="0" applyNumberFormat="1" applyFont="1" applyFill="1" applyBorder="1" applyAlignment="1">
      <alignment horizontal="center" vertical="center"/>
    </xf>
    <xf numFmtId="176" fontId="8" fillId="9" borderId="11" xfId="0" applyNumberFormat="1" applyFont="1" applyFill="1" applyBorder="1" applyAlignment="1">
      <alignment horizontal="center" vertical="center"/>
    </xf>
    <xf numFmtId="176" fontId="8" fillId="9" borderId="9" xfId="0" applyNumberFormat="1" applyFont="1" applyFill="1" applyBorder="1" applyAlignment="1">
      <alignment horizontal="center" vertical="center"/>
    </xf>
    <xf numFmtId="38" fontId="3" fillId="10" borderId="2" xfId="1" applyFont="1" applyFill="1" applyBorder="1" applyAlignment="1" applyProtection="1">
      <alignment horizontal="right" vertical="center" shrinkToFit="1"/>
      <protection locked="0"/>
    </xf>
    <xf numFmtId="38" fontId="3" fillId="10" borderId="15" xfId="1" applyFont="1" applyFill="1" applyBorder="1" applyAlignment="1" applyProtection="1">
      <alignment horizontal="right" vertical="center" shrinkToFit="1"/>
      <protection locked="0"/>
    </xf>
    <xf numFmtId="38" fontId="3" fillId="8" borderId="32" xfId="1" applyFont="1" applyFill="1" applyBorder="1" applyAlignment="1" applyProtection="1">
      <alignment horizontal="center" vertical="center"/>
      <protection locked="0"/>
    </xf>
    <xf numFmtId="38" fontId="3" fillId="8" borderId="10" xfId="1" applyFont="1" applyFill="1" applyBorder="1" applyAlignment="1" applyProtection="1">
      <alignment horizontal="center" vertical="center"/>
      <protection locked="0"/>
    </xf>
    <xf numFmtId="0" fontId="5" fillId="0" borderId="0" xfId="0" applyFont="1" applyProtection="1">
      <alignment vertical="center"/>
      <protection hidden="1"/>
    </xf>
    <xf numFmtId="0" fontId="12" fillId="4" borderId="0" xfId="0" applyFont="1" applyFill="1" applyAlignment="1" applyProtection="1">
      <alignment horizontal="center" vertical="center" shrinkToFit="1"/>
      <protection hidden="1"/>
    </xf>
    <xf numFmtId="0" fontId="11" fillId="0" borderId="0" xfId="0" applyFont="1" applyAlignment="1" applyProtection="1">
      <alignment horizontal="center" vertical="center" shrinkToFit="1"/>
      <protection hidden="1"/>
    </xf>
    <xf numFmtId="0" fontId="9" fillId="0" borderId="0" xfId="0" applyFont="1" applyAlignment="1" applyProtection="1">
      <alignment horizontal="center" vertical="center" shrinkToFit="1"/>
      <protection hidden="1"/>
    </xf>
    <xf numFmtId="181" fontId="3" fillId="0" borderId="0" xfId="1" applyNumberFormat="1" applyFont="1" applyBorder="1" applyAlignment="1" applyProtection="1">
      <alignment horizontal="left" vertical="center"/>
      <protection hidden="1"/>
    </xf>
    <xf numFmtId="0" fontId="6" fillId="0" borderId="0" xfId="0" applyFont="1" applyProtection="1">
      <alignment vertical="center"/>
      <protection hidden="1"/>
    </xf>
    <xf numFmtId="0" fontId="12" fillId="4" borderId="11" xfId="0" applyFont="1" applyFill="1" applyBorder="1" applyAlignment="1" applyProtection="1">
      <alignment horizontal="center" vertical="center" shrinkToFit="1"/>
      <protection hidden="1"/>
    </xf>
    <xf numFmtId="0" fontId="3" fillId="0" borderId="11" xfId="0" applyFont="1" applyBorder="1" applyAlignment="1" applyProtection="1">
      <alignment horizontal="center" vertical="center"/>
      <protection hidden="1"/>
    </xf>
    <xf numFmtId="0" fontId="6" fillId="0" borderId="13" xfId="0" applyFont="1" applyBorder="1" applyProtection="1">
      <alignment vertical="center"/>
      <protection hidden="1"/>
    </xf>
    <xf numFmtId="0" fontId="5" fillId="0" borderId="13" xfId="0" applyFont="1" applyBorder="1" applyProtection="1">
      <alignment vertical="center"/>
      <protection hidden="1"/>
    </xf>
    <xf numFmtId="0" fontId="6" fillId="0" borderId="13" xfId="0" applyFont="1" applyBorder="1" applyAlignment="1" applyProtection="1">
      <alignment horizontal="center" vertical="center"/>
      <protection hidden="1"/>
    </xf>
    <xf numFmtId="0" fontId="3" fillId="0" borderId="13" xfId="0" applyFont="1" applyBorder="1" applyAlignment="1" applyProtection="1">
      <alignment horizontal="left" vertical="center"/>
      <protection hidden="1"/>
    </xf>
    <xf numFmtId="0" fontId="3" fillId="0" borderId="0" xfId="0" applyFont="1" applyAlignment="1" applyProtection="1">
      <alignment horizontal="center" vertical="center" shrinkToFit="1"/>
      <protection hidden="1"/>
    </xf>
    <xf numFmtId="176" fontId="8" fillId="10" borderId="2" xfId="0" applyNumberFormat="1" applyFont="1" applyFill="1" applyBorder="1" applyAlignment="1">
      <alignment horizontal="distributed" vertical="center" wrapText="1" justifyLastLine="1"/>
    </xf>
    <xf numFmtId="176" fontId="8" fillId="10" borderId="15" xfId="0" applyNumberFormat="1" applyFont="1" applyFill="1" applyBorder="1" applyAlignment="1">
      <alignment horizontal="distributed" vertical="center" wrapText="1" justifyLastLine="1"/>
    </xf>
    <xf numFmtId="176" fontId="8" fillId="10" borderId="10" xfId="0" applyNumberFormat="1" applyFont="1" applyFill="1" applyBorder="1" applyAlignment="1">
      <alignment horizontal="distributed" vertical="center" wrapText="1" justifyLastLine="1"/>
    </xf>
    <xf numFmtId="176" fontId="8" fillId="10" borderId="7" xfId="0" applyNumberFormat="1" applyFont="1" applyFill="1" applyBorder="1" applyAlignment="1">
      <alignment horizontal="center" vertical="center" wrapText="1"/>
    </xf>
    <xf numFmtId="176" fontId="8" fillId="10" borderId="13" xfId="0" applyNumberFormat="1" applyFont="1" applyFill="1" applyBorder="1" applyAlignment="1">
      <alignment horizontal="center" vertical="center" wrapText="1"/>
    </xf>
    <xf numFmtId="176" fontId="8" fillId="10" borderId="6" xfId="0" applyNumberFormat="1" applyFont="1" applyFill="1" applyBorder="1" applyAlignment="1">
      <alignment horizontal="center" vertical="center" wrapText="1"/>
    </xf>
    <xf numFmtId="176" fontId="8" fillId="10" borderId="0" xfId="0" applyNumberFormat="1" applyFont="1" applyFill="1" applyAlignment="1">
      <alignment horizontal="center" vertical="center" wrapText="1"/>
    </xf>
    <xf numFmtId="176" fontId="8" fillId="10" borderId="14" xfId="0" applyNumberFormat="1" applyFont="1" applyFill="1" applyBorder="1" applyAlignment="1">
      <alignment horizontal="center" vertical="center" wrapText="1"/>
    </xf>
    <xf numFmtId="176" fontId="8" fillId="10" borderId="11" xfId="0" applyNumberFormat="1" applyFont="1" applyFill="1" applyBorder="1" applyAlignment="1">
      <alignment horizontal="center" vertical="center" wrapText="1"/>
    </xf>
    <xf numFmtId="38" fontId="8" fillId="10" borderId="7" xfId="1" applyFont="1" applyFill="1" applyBorder="1" applyAlignment="1">
      <alignment horizontal="center" vertical="center" wrapText="1"/>
    </xf>
    <xf numFmtId="38" fontId="8" fillId="10" borderId="13" xfId="1" applyFont="1" applyFill="1" applyBorder="1" applyAlignment="1">
      <alignment horizontal="center" vertical="center" wrapText="1"/>
    </xf>
    <xf numFmtId="38" fontId="8" fillId="10" borderId="8" xfId="1" applyFont="1" applyFill="1" applyBorder="1" applyAlignment="1">
      <alignment horizontal="center" vertical="center" wrapText="1"/>
    </xf>
    <xf numFmtId="38" fontId="8" fillId="10" borderId="6" xfId="1" applyFont="1" applyFill="1" applyBorder="1" applyAlignment="1">
      <alignment horizontal="center" vertical="center" wrapText="1"/>
    </xf>
    <xf numFmtId="38" fontId="8" fillId="10" borderId="0" xfId="1" applyFont="1" applyFill="1" applyBorder="1" applyAlignment="1">
      <alignment horizontal="center" vertical="center" wrapText="1"/>
    </xf>
    <xf numFmtId="38" fontId="8" fillId="10" borderId="12" xfId="1" applyFont="1" applyFill="1" applyBorder="1" applyAlignment="1">
      <alignment horizontal="center" vertical="center" wrapText="1"/>
    </xf>
    <xf numFmtId="38" fontId="8" fillId="10" borderId="14" xfId="1" applyFont="1" applyFill="1" applyBorder="1" applyAlignment="1">
      <alignment horizontal="center" vertical="center" wrapText="1"/>
    </xf>
    <xf numFmtId="38" fontId="8" fillId="10" borderId="11" xfId="1" applyFont="1" applyFill="1" applyBorder="1" applyAlignment="1">
      <alignment horizontal="center" vertical="center" wrapText="1"/>
    </xf>
    <xf numFmtId="38" fontId="8" fillId="10" borderId="9" xfId="1" applyFont="1" applyFill="1" applyBorder="1" applyAlignment="1">
      <alignment horizontal="center" vertical="center" wrapText="1"/>
    </xf>
    <xf numFmtId="38" fontId="8" fillId="10" borderId="7" xfId="1" applyFont="1" applyFill="1" applyBorder="1" applyAlignment="1">
      <alignment horizontal="center" vertical="center"/>
    </xf>
    <xf numFmtId="38" fontId="8" fillId="10" borderId="13" xfId="1" applyFont="1" applyFill="1" applyBorder="1" applyAlignment="1">
      <alignment horizontal="center" vertical="center"/>
    </xf>
    <xf numFmtId="38" fontId="8" fillId="10" borderId="8" xfId="1" applyFont="1" applyFill="1" applyBorder="1" applyAlignment="1">
      <alignment horizontal="center" vertical="center"/>
    </xf>
    <xf numFmtId="38" fontId="8" fillId="10" borderId="6" xfId="1" applyFont="1" applyFill="1" applyBorder="1" applyAlignment="1">
      <alignment horizontal="center" vertical="center"/>
    </xf>
    <xf numFmtId="38" fontId="8" fillId="10" borderId="0" xfId="1" applyFont="1" applyFill="1" applyBorder="1" applyAlignment="1">
      <alignment horizontal="center" vertical="center"/>
    </xf>
    <xf numFmtId="38" fontId="8" fillId="10" borderId="12" xfId="1" applyFont="1" applyFill="1" applyBorder="1" applyAlignment="1">
      <alignment horizontal="center" vertical="center"/>
    </xf>
    <xf numFmtId="38" fontId="8" fillId="10" borderId="14" xfId="1" applyFont="1" applyFill="1" applyBorder="1" applyAlignment="1">
      <alignment horizontal="center" vertical="center"/>
    </xf>
    <xf numFmtId="38" fontId="8" fillId="10" borderId="11" xfId="1" applyFont="1" applyFill="1" applyBorder="1" applyAlignment="1">
      <alignment horizontal="center" vertical="center"/>
    </xf>
    <xf numFmtId="38" fontId="8" fillId="10" borderId="9" xfId="1" applyFont="1" applyFill="1" applyBorder="1" applyAlignment="1">
      <alignment horizontal="center" vertical="center"/>
    </xf>
    <xf numFmtId="0" fontId="3" fillId="0" borderId="0" xfId="0" applyFont="1" applyAlignment="1" applyProtection="1">
      <alignment horizontal="left" vertical="center" wrapText="1"/>
      <protection hidden="1"/>
    </xf>
    <xf numFmtId="0" fontId="3" fillId="0" borderId="17" xfId="0" applyFont="1" applyBorder="1" applyAlignment="1" applyProtection="1">
      <alignment horizontal="center" vertical="center"/>
      <protection hidden="1"/>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colors>
    <mruColors>
      <color rgb="FFFFFFCC"/>
      <color rgb="FFCCFFFF"/>
      <color rgb="FFFFFF99"/>
      <color rgb="FF99FFCC"/>
      <color rgb="FFFFFF66"/>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ity.hamamatsu.shizuoka.jp/kokuho/kokuho_nenkin/kokuho/situgyou.html" TargetMode="External"/><Relationship Id="rId1" Type="http://schemas.openxmlformats.org/officeDocument/2006/relationships/image" Target="../media/image1.png"/><Relationship Id="rId5" Type="http://schemas.openxmlformats.org/officeDocument/2006/relationships/image" Target="../media/image4.jp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41</xdr:col>
      <xdr:colOff>19050</xdr:colOff>
      <xdr:row>3</xdr:row>
      <xdr:rowOff>66675</xdr:rowOff>
    </xdr:to>
    <xdr:sp macro="" textlink="">
      <xdr:nvSpPr>
        <xdr:cNvPr id="2" name="四角形: 角を丸くする 1">
          <a:extLst>
            <a:ext uri="{FF2B5EF4-FFF2-40B4-BE49-F238E27FC236}">
              <a16:creationId xmlns:a16="http://schemas.microsoft.com/office/drawing/2014/main" id="{235B2FC0-CA90-2323-06E7-BFDC8F9D3116}"/>
            </a:ext>
          </a:extLst>
        </xdr:cNvPr>
        <xdr:cNvSpPr/>
      </xdr:nvSpPr>
      <xdr:spPr>
        <a:xfrm>
          <a:off x="123825" y="76200"/>
          <a:ext cx="8067675" cy="561975"/>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ctr"/>
          <a:r>
            <a:rPr kumimoji="1" lang="ja-JP" altLang="en-US" sz="2600" b="0" cap="none" spc="0">
              <a:ln w="0">
                <a:solidFill>
                  <a:schemeClr val="bg1"/>
                </a:solidFill>
              </a:ln>
              <a:solidFill>
                <a:schemeClr val="bg1"/>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rPr>
            <a:t>令和７年度　浜松市国民健康保険料の試算シート</a:t>
          </a:r>
        </a:p>
      </xdr:txBody>
    </xdr:sp>
    <xdr:clientData/>
  </xdr:twoCellAnchor>
  <xdr:twoCellAnchor>
    <xdr:from>
      <xdr:col>10</xdr:col>
      <xdr:colOff>9525</xdr:colOff>
      <xdr:row>18</xdr:row>
      <xdr:rowOff>104776</xdr:rowOff>
    </xdr:from>
    <xdr:to>
      <xdr:col>41</xdr:col>
      <xdr:colOff>169333</xdr:colOff>
      <xdr:row>20</xdr:row>
      <xdr:rowOff>200025</xdr:rowOff>
    </xdr:to>
    <xdr:sp macro="" textlink="">
      <xdr:nvSpPr>
        <xdr:cNvPr id="4" name="正方形/長方形 3">
          <a:extLst>
            <a:ext uri="{FF2B5EF4-FFF2-40B4-BE49-F238E27FC236}">
              <a16:creationId xmlns:a16="http://schemas.microsoft.com/office/drawing/2014/main" id="{1F996F0B-0226-D24D-A8CD-D7C182D03AB7}"/>
            </a:ext>
          </a:extLst>
        </xdr:cNvPr>
        <xdr:cNvSpPr/>
      </xdr:nvSpPr>
      <xdr:spPr>
        <a:xfrm>
          <a:off x="2041525" y="3491443"/>
          <a:ext cx="6459008" cy="552449"/>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・加入される方</a:t>
          </a:r>
          <a:r>
            <a:rPr kumimoji="1" lang="ja-JP" altLang="en-US" sz="1300" b="1">
              <a:solidFill>
                <a:srgbClr val="FF0000"/>
              </a:solidFill>
              <a:latin typeface="ＭＳ ゴシック" panose="020B0609070205080204" pitchFamily="49" charset="-128"/>
              <a:ea typeface="ＭＳ ゴシック" panose="020B0609070205080204" pitchFamily="49" charset="-128"/>
            </a:rPr>
            <a:t>全員</a:t>
          </a:r>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の生年月日を入力してください。</a:t>
          </a:r>
          <a:endParaRPr kumimoji="1" lang="en-US" altLang="ja-JP" sz="13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・表示されている年齢は、令和８年４月１日現在です</a:t>
          </a:r>
          <a:r>
            <a:rPr kumimoji="1" lang="ja-JP" altLang="en-US" sz="1300" b="1">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10</xdr:col>
      <xdr:colOff>38100</xdr:colOff>
      <xdr:row>21</xdr:row>
      <xdr:rowOff>190500</xdr:rowOff>
    </xdr:from>
    <xdr:to>
      <xdr:col>41</xdr:col>
      <xdr:colOff>160867</xdr:colOff>
      <xdr:row>28</xdr:row>
      <xdr:rowOff>190500</xdr:rowOff>
    </xdr:to>
    <xdr:sp macro="" textlink="">
      <xdr:nvSpPr>
        <xdr:cNvPr id="6" name="正方形/長方形 5">
          <a:extLst>
            <a:ext uri="{FF2B5EF4-FFF2-40B4-BE49-F238E27FC236}">
              <a16:creationId xmlns:a16="http://schemas.microsoft.com/office/drawing/2014/main" id="{BF3EDF54-11D8-4060-8B4A-731C2BEE14E2}"/>
            </a:ext>
          </a:extLst>
        </xdr:cNvPr>
        <xdr:cNvSpPr/>
      </xdr:nvSpPr>
      <xdr:spPr>
        <a:xfrm>
          <a:off x="2209800" y="5105400"/>
          <a:ext cx="6695017" cy="160020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・加入される方</a:t>
          </a:r>
          <a:r>
            <a:rPr kumimoji="1" lang="ja-JP" altLang="en-US" sz="1300" b="1">
              <a:solidFill>
                <a:srgbClr val="FF0000"/>
              </a:solidFill>
              <a:latin typeface="ＭＳ ゴシック" panose="020B0609070205080204" pitchFamily="49" charset="-128"/>
              <a:ea typeface="ＭＳ ゴシック" panose="020B0609070205080204" pitchFamily="49" charset="-128"/>
            </a:rPr>
            <a:t>全員</a:t>
          </a:r>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の</a:t>
          </a:r>
          <a:r>
            <a:rPr kumimoji="1" lang="ja-JP" altLang="en-US" sz="1300" b="1">
              <a:solidFill>
                <a:srgbClr val="FF0000"/>
              </a:solidFill>
              <a:latin typeface="ＭＳ ゴシック" panose="020B0609070205080204" pitchFamily="49" charset="-128"/>
              <a:ea typeface="ＭＳ ゴシック" panose="020B0609070205080204" pitchFamily="49" charset="-128"/>
            </a:rPr>
            <a:t>令和６年中</a:t>
          </a:r>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の収入金額等を入力してください。</a:t>
          </a:r>
          <a:endParaRPr kumimoji="1" lang="en-US" altLang="ja-JP" sz="13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300" b="1">
              <a:solidFill>
                <a:sysClr val="windowText" lastClr="000000"/>
              </a:solidFill>
              <a:latin typeface="ＭＳ ゴシック" panose="020B0609070205080204" pitchFamily="49" charset="-128"/>
              <a:ea typeface="ＭＳ ゴシック" panose="020B0609070205080204" pitchFamily="49" charset="-128"/>
            </a:rPr>
            <a:t>給与収入のみ</a:t>
          </a:r>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または</a:t>
          </a:r>
          <a:r>
            <a:rPr kumimoji="1" lang="ja-JP" altLang="en-US" sz="1300" b="1">
              <a:solidFill>
                <a:sysClr val="windowText" lastClr="000000"/>
              </a:solidFill>
              <a:latin typeface="ＭＳ ゴシック" panose="020B0609070205080204" pitchFamily="49" charset="-128"/>
              <a:ea typeface="ＭＳ ゴシック" panose="020B0609070205080204" pitchFamily="49" charset="-128"/>
            </a:rPr>
            <a:t>公的年金のみ受給</a:t>
          </a:r>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されている方は源泉徴収票に記載されている</a:t>
          </a:r>
          <a:endParaRPr kumimoji="1" lang="en-US" altLang="ja-JP" sz="13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300" b="1">
              <a:solidFill>
                <a:srgbClr val="FF0000"/>
              </a:solidFill>
              <a:latin typeface="ＭＳ ゴシック" panose="020B0609070205080204" pitchFamily="49" charset="-128"/>
              <a:ea typeface="ＭＳ ゴシック" panose="020B0609070205080204" pitchFamily="49" charset="-128"/>
            </a:rPr>
            <a:t>支払金額</a:t>
          </a:r>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を入力してください。</a:t>
          </a:r>
          <a:endParaRPr kumimoji="1" lang="en-US" altLang="ja-JP" sz="13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300" b="1">
              <a:solidFill>
                <a:sysClr val="windowText" lastClr="000000"/>
              </a:solidFill>
              <a:latin typeface="ＭＳ ゴシック" panose="020B0609070205080204" pitchFamily="49" charset="-128"/>
              <a:ea typeface="ＭＳ ゴシック" panose="020B0609070205080204" pitchFamily="49" charset="-128"/>
            </a:rPr>
            <a:t>確定申告をされた方</a:t>
          </a:r>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は、営業所得、不動産所得、給与所得、雑所得等の</a:t>
          </a:r>
          <a:r>
            <a:rPr kumimoji="1" lang="ja-JP" altLang="en-US" sz="1300" b="1">
              <a:solidFill>
                <a:sysClr val="windowText" lastClr="000000"/>
              </a:solidFill>
              <a:latin typeface="ＭＳ ゴシック" panose="020B0609070205080204" pitchFamily="49" charset="-128"/>
              <a:ea typeface="ＭＳ ゴシック" panose="020B0609070205080204" pitchFamily="49" charset="-128"/>
            </a:rPr>
            <a:t>所得金額等</a:t>
          </a:r>
          <a:endParaRPr kumimoji="1" lang="en-US" altLang="ja-JP" sz="13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300" b="1">
              <a:solidFill>
                <a:sysClr val="windowText" lastClr="000000"/>
              </a:solidFill>
              <a:latin typeface="ＭＳ ゴシック" panose="020B0609070205080204" pitchFamily="49" charset="-128"/>
              <a:ea typeface="ＭＳ ゴシック" panose="020B0609070205080204" pitchFamily="49" charset="-128"/>
            </a:rPr>
            <a:t>　の合計</a:t>
          </a:r>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を</a:t>
          </a:r>
          <a:r>
            <a:rPr kumimoji="1" lang="ja-JP" altLang="en-US" sz="1300" b="1">
              <a:solidFill>
                <a:srgbClr val="FF0000"/>
              </a:solidFill>
              <a:latin typeface="ＭＳ ゴシック" panose="020B0609070205080204" pitchFamily="49" charset="-128"/>
              <a:ea typeface="ＭＳ ゴシック" panose="020B0609070205080204" pitchFamily="49" charset="-128"/>
            </a:rPr>
            <a:t>その他所得</a:t>
          </a:r>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に入力してください。</a:t>
          </a:r>
          <a:endParaRPr kumimoji="1" lang="en-US" altLang="ja-JP" sz="13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0">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0" i="0">
              <a:solidFill>
                <a:sysClr val="windowText" lastClr="000000"/>
              </a:solidFill>
              <a:effectLst/>
              <a:latin typeface="ＭＳ ゴシック" panose="020B0609070205080204" pitchFamily="49" charset="-128"/>
              <a:ea typeface="ＭＳ ゴシック" panose="020B0609070205080204" pitchFamily="49" charset="-128"/>
              <a:cs typeface="+mn-cs"/>
            </a:rPr>
            <a:t>障害年金及び遺族年金などの非課税の公的年金のみ受給されている場合は、公的年金欄への　</a:t>
          </a:r>
          <a:endParaRPr lang="en-US" altLang="ja-JP" sz="12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lang="ja-JP" altLang="en-US" sz="1200" b="0" i="0">
              <a:solidFill>
                <a:sysClr val="windowText" lastClr="000000"/>
              </a:solidFill>
              <a:effectLst/>
              <a:latin typeface="ＭＳ ゴシック" panose="020B0609070205080204" pitchFamily="49" charset="-128"/>
              <a:ea typeface="ＭＳ ゴシック" panose="020B0609070205080204" pitchFamily="49" charset="-128"/>
              <a:cs typeface="+mn-cs"/>
            </a:rPr>
            <a:t>　入力は不要です。</a:t>
          </a:r>
          <a:endParaRPr kumimoji="1" lang="ja-JP" altLang="en-US" sz="12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87427</xdr:colOff>
      <xdr:row>52</xdr:row>
      <xdr:rowOff>142876</xdr:rowOff>
    </xdr:from>
    <xdr:to>
      <xdr:col>42</xdr:col>
      <xdr:colOff>140494</xdr:colOff>
      <xdr:row>68</xdr:row>
      <xdr:rowOff>178593</xdr:rowOff>
    </xdr:to>
    <xdr:sp macro="" textlink="">
      <xdr:nvSpPr>
        <xdr:cNvPr id="7" name="四角形: 角を丸くする 6">
          <a:extLst>
            <a:ext uri="{FF2B5EF4-FFF2-40B4-BE49-F238E27FC236}">
              <a16:creationId xmlns:a16="http://schemas.microsoft.com/office/drawing/2014/main" id="{D286B6B4-5866-0C59-351D-28F05138B62E}"/>
            </a:ext>
          </a:extLst>
        </xdr:cNvPr>
        <xdr:cNvSpPr/>
      </xdr:nvSpPr>
      <xdr:spPr>
        <a:xfrm>
          <a:off x="87427" y="12203907"/>
          <a:ext cx="9197067" cy="3655217"/>
        </a:xfrm>
        <a:prstGeom prst="roundRect">
          <a:avLst/>
        </a:prstGeom>
        <a:solidFill>
          <a:schemeClr val="bg1">
            <a:lumMod val="95000"/>
          </a:schemeClr>
        </a:solidFill>
        <a:ln w="19050" cmpd="tri">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        </a:t>
          </a:r>
          <a:r>
            <a:rPr kumimoji="1" lang="ja-JP" altLang="en-US" sz="2000" b="1">
              <a:solidFill>
                <a:srgbClr val="FF0000"/>
              </a:solidFill>
              <a:latin typeface="ＭＳ ゴシック" panose="020B0609070205080204" pitchFamily="49" charset="-128"/>
              <a:ea typeface="ＭＳ ゴシック" panose="020B0609070205080204" pitchFamily="49" charset="-128"/>
            </a:rPr>
            <a:t>注意事項</a:t>
          </a:r>
          <a:endParaRPr kumimoji="1" lang="en-US" altLang="ja-JP" sz="2000" b="1">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400" b="1">
              <a:solidFill>
                <a:srgbClr val="FF0000"/>
              </a:solidFill>
              <a:latin typeface="MS UI Gothic" panose="020B0600070205080204" pitchFamily="50" charset="-128"/>
              <a:ea typeface="MS UI Gothic" panose="020B0600070205080204" pitchFamily="50" charset="-128"/>
            </a:rPr>
            <a:t>※</a:t>
          </a:r>
          <a:r>
            <a:rPr kumimoji="1" lang="ja-JP" altLang="en-US" sz="1400" b="1">
              <a:solidFill>
                <a:srgbClr val="FF0000"/>
              </a:solidFill>
              <a:latin typeface="MS UI Gothic" panose="020B0600070205080204" pitchFamily="50" charset="-128"/>
              <a:ea typeface="MS UI Gothic" panose="020B0600070205080204" pitchFamily="50" charset="-128"/>
            </a:rPr>
            <a:t>下記の結果はあくまで試算であり、実際の保険料と異なる場合があります。また、法定軽減などが含まない概算保険料</a:t>
          </a:r>
          <a:endParaRPr kumimoji="1" lang="en-US" altLang="ja-JP" sz="1400" b="1">
            <a:solidFill>
              <a:srgbClr val="FF0000"/>
            </a:solidFill>
            <a:latin typeface="MS UI Gothic" panose="020B0600070205080204" pitchFamily="50" charset="-128"/>
            <a:ea typeface="MS UI Gothic" panose="020B0600070205080204" pitchFamily="50" charset="-128"/>
          </a:endParaRPr>
        </a:p>
        <a:p>
          <a:pPr algn="l"/>
          <a:r>
            <a:rPr kumimoji="1" lang="ja-JP" altLang="en-US" sz="1400" b="1">
              <a:solidFill>
                <a:srgbClr val="FF0000"/>
              </a:solidFill>
              <a:latin typeface="MS UI Gothic" panose="020B0600070205080204" pitchFamily="50" charset="-128"/>
              <a:ea typeface="MS UI Gothic" panose="020B0600070205080204" pitchFamily="50" charset="-128"/>
            </a:rPr>
            <a:t>　です。</a:t>
          </a:r>
          <a:r>
            <a:rPr lang="en-US" altLang="ja-JP" sz="1400" b="1" i="0">
              <a:solidFill>
                <a:srgbClr val="FF0000"/>
              </a:solidFill>
              <a:effectLst/>
              <a:latin typeface="MS UI Gothic" panose="020B0600070205080204" pitchFamily="50" charset="-128"/>
              <a:ea typeface="MS UI Gothic" panose="020B0600070205080204" pitchFamily="50" charset="-128"/>
              <a:cs typeface="+mn-cs"/>
            </a:rPr>
            <a:t>差異について、本市では責任を負いかねますので、</a:t>
          </a:r>
          <a:r>
            <a:rPr lang="ja-JP" altLang="en-US" sz="1400" b="1" i="0">
              <a:solidFill>
                <a:srgbClr val="FF0000"/>
              </a:solidFill>
              <a:effectLst/>
              <a:latin typeface="MS UI Gothic" panose="020B0600070205080204" pitchFamily="50" charset="-128"/>
              <a:ea typeface="MS UI Gothic" panose="020B0600070205080204" pitchFamily="50" charset="-128"/>
              <a:cs typeface="+mn-cs"/>
            </a:rPr>
            <a:t>予め</a:t>
          </a:r>
          <a:r>
            <a:rPr lang="en-US" altLang="ja-JP" sz="1400" b="1" i="0">
              <a:solidFill>
                <a:srgbClr val="FF0000"/>
              </a:solidFill>
              <a:effectLst/>
              <a:latin typeface="MS UI Gothic" panose="020B0600070205080204" pitchFamily="50" charset="-128"/>
              <a:ea typeface="MS UI Gothic" panose="020B0600070205080204" pitchFamily="50" charset="-128"/>
              <a:cs typeface="+mn-cs"/>
            </a:rPr>
            <a:t>御了承ください。</a:t>
          </a:r>
          <a:endParaRPr kumimoji="1" lang="en-US" altLang="ja-JP" sz="1400" b="1">
            <a:solidFill>
              <a:srgbClr val="FF0000"/>
            </a:solidFill>
            <a:latin typeface="MS UI Gothic" panose="020B0600070205080204" pitchFamily="50" charset="-128"/>
            <a:ea typeface="MS UI Gothic" panose="020B0600070205080204" pitchFamily="50" charset="-128"/>
          </a:endParaRPr>
        </a:p>
        <a:p>
          <a:pPr algn="l"/>
          <a:r>
            <a:rPr kumimoji="1" lang="en-US" altLang="ja-JP" sz="1300" b="0">
              <a:solidFill>
                <a:sysClr val="windowText" lastClr="000000"/>
              </a:solidFill>
              <a:latin typeface="MS UI Gothic" panose="020B0600070205080204" pitchFamily="50" charset="-128"/>
              <a:ea typeface="MS UI Gothic" panose="020B0600070205080204" pitchFamily="50" charset="-128"/>
            </a:rPr>
            <a:t>※</a:t>
          </a:r>
          <a:r>
            <a:rPr kumimoji="1" lang="ja-JP" altLang="en-US" sz="1300" b="0">
              <a:solidFill>
                <a:sysClr val="windowText" lastClr="000000"/>
              </a:solidFill>
              <a:latin typeface="MS UI Gothic" panose="020B0600070205080204" pitchFamily="50" charset="-128"/>
              <a:ea typeface="MS UI Gothic" panose="020B0600070205080204" pitchFamily="50" charset="-128"/>
            </a:rPr>
            <a:t>年度の途中に加入者の収入・所得金額や加入者数が変わる場合には、このシートでは正しく計算できません。</a:t>
          </a:r>
          <a:endParaRPr kumimoji="1" lang="en-US" altLang="ja-JP" sz="1300" b="0">
            <a:solidFill>
              <a:sysClr val="windowText" lastClr="000000"/>
            </a:solidFill>
            <a:latin typeface="MS UI Gothic" panose="020B0600070205080204" pitchFamily="50" charset="-128"/>
            <a:ea typeface="MS UI Gothic" panose="020B0600070205080204" pitchFamily="50" charset="-128"/>
          </a:endParaRPr>
        </a:p>
        <a:p>
          <a:pPr algn="l"/>
          <a:r>
            <a:rPr kumimoji="1" lang="en-US" altLang="ja-JP" sz="1300" b="0">
              <a:solidFill>
                <a:sysClr val="windowText" lastClr="000000"/>
              </a:solidFill>
              <a:latin typeface="MS UI Gothic" panose="020B0600070205080204" pitchFamily="50" charset="-128"/>
              <a:ea typeface="MS UI Gothic" panose="020B0600070205080204" pitchFamily="50" charset="-128"/>
            </a:rPr>
            <a:t>※</a:t>
          </a:r>
          <a:r>
            <a:rPr kumimoji="1" lang="ja-JP" altLang="en-US" sz="1300" b="0">
              <a:solidFill>
                <a:sysClr val="windowText" lastClr="000000"/>
              </a:solidFill>
              <a:latin typeface="MS UI Gothic" panose="020B0600070205080204" pitchFamily="50" charset="-128"/>
              <a:ea typeface="MS UI Gothic" panose="020B0600070205080204" pitchFamily="50" charset="-128"/>
            </a:rPr>
            <a:t>次に該当する場合は、このシートでは正しく計算できません。</a:t>
          </a:r>
          <a:endParaRPr kumimoji="1" lang="en-US" altLang="ja-JP" sz="1300" b="0">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300" b="0">
              <a:solidFill>
                <a:sysClr val="windowText" lastClr="000000"/>
              </a:solidFill>
              <a:latin typeface="MS UI Gothic" panose="020B0600070205080204" pitchFamily="50" charset="-128"/>
              <a:ea typeface="MS UI Gothic" panose="020B0600070205080204" pitchFamily="50" charset="-128"/>
            </a:rPr>
            <a:t>（</a:t>
          </a:r>
          <a:r>
            <a:rPr kumimoji="1" lang="en-US" altLang="ja-JP" sz="1300" b="0">
              <a:solidFill>
                <a:sysClr val="windowText" lastClr="000000"/>
              </a:solidFill>
              <a:latin typeface="MS UI Gothic" panose="020B0600070205080204" pitchFamily="50" charset="-128"/>
              <a:ea typeface="MS UI Gothic" panose="020B0600070205080204" pitchFamily="50" charset="-128"/>
            </a:rPr>
            <a:t>1</a:t>
          </a:r>
          <a:r>
            <a:rPr kumimoji="1" lang="ja-JP" altLang="en-US" sz="1300" b="0">
              <a:solidFill>
                <a:sysClr val="windowText" lastClr="000000"/>
              </a:solidFill>
              <a:latin typeface="MS UI Gothic" panose="020B0600070205080204" pitchFamily="50" charset="-128"/>
              <a:ea typeface="MS UI Gothic" panose="020B0600070205080204" pitchFamily="50" charset="-128"/>
            </a:rPr>
            <a:t>）年度の途中に加入者の</a:t>
          </a:r>
          <a:r>
            <a:rPr kumimoji="1" lang="en-US" altLang="ja-JP" sz="1300" b="0">
              <a:solidFill>
                <a:sysClr val="windowText" lastClr="000000"/>
              </a:solidFill>
              <a:latin typeface="MS UI Gothic" panose="020B0600070205080204" pitchFamily="50" charset="-128"/>
              <a:ea typeface="MS UI Gothic" panose="020B0600070205080204" pitchFamily="50" charset="-128"/>
            </a:rPr>
            <a:t>1</a:t>
          </a:r>
          <a:r>
            <a:rPr kumimoji="1" lang="ja-JP" altLang="en-US" sz="1300" b="0">
              <a:solidFill>
                <a:sysClr val="windowText" lastClr="000000"/>
              </a:solidFill>
              <a:latin typeface="MS UI Gothic" panose="020B0600070205080204" pitchFamily="50" charset="-128"/>
              <a:ea typeface="MS UI Gothic" panose="020B0600070205080204" pitchFamily="50" charset="-128"/>
            </a:rPr>
            <a:t>人が後期高齢者医療制度に加入し、残った国民健康保険加入者が</a:t>
          </a:r>
          <a:r>
            <a:rPr kumimoji="1" lang="en-US" altLang="ja-JP" sz="1300" b="0">
              <a:solidFill>
                <a:sysClr val="windowText" lastClr="000000"/>
              </a:solidFill>
              <a:latin typeface="MS UI Gothic" panose="020B0600070205080204" pitchFamily="50" charset="-128"/>
              <a:ea typeface="MS UI Gothic" panose="020B0600070205080204" pitchFamily="50" charset="-128"/>
            </a:rPr>
            <a:t>1</a:t>
          </a:r>
          <a:r>
            <a:rPr kumimoji="1" lang="ja-JP" altLang="en-US" sz="1300" b="0">
              <a:solidFill>
                <a:sysClr val="windowText" lastClr="000000"/>
              </a:solidFill>
              <a:latin typeface="MS UI Gothic" panose="020B0600070205080204" pitchFamily="50" charset="-128"/>
              <a:ea typeface="MS UI Gothic" panose="020B0600070205080204" pitchFamily="50" charset="-128"/>
            </a:rPr>
            <a:t>人となる場合</a:t>
          </a:r>
          <a:endParaRPr kumimoji="1" lang="en-US" altLang="ja-JP" sz="1300" b="0">
            <a:solidFill>
              <a:sysClr val="windowText" lastClr="000000"/>
            </a:solidFill>
            <a:latin typeface="MS UI Gothic" panose="020B0600070205080204" pitchFamily="50" charset="-128"/>
            <a:ea typeface="MS UI Gothic" panose="020B0600070205080204" pitchFamily="50" charset="-128"/>
          </a:endParaRPr>
        </a:p>
        <a:p>
          <a:pPr algn="l"/>
          <a:r>
            <a:rPr kumimoji="1" lang="ja-JP" altLang="ja-JP" sz="1300" b="0">
              <a:solidFill>
                <a:sysClr val="windowText" lastClr="000000"/>
              </a:solidFill>
              <a:effectLst/>
              <a:latin typeface="MS UI Gothic" panose="020B0600070205080204" pitchFamily="50" charset="-128"/>
              <a:ea typeface="MS UI Gothic" panose="020B0600070205080204" pitchFamily="50" charset="-128"/>
              <a:cs typeface="+mn-cs"/>
            </a:rPr>
            <a:t>（</a:t>
          </a:r>
          <a:r>
            <a:rPr kumimoji="1" lang="en-US" altLang="ja-JP" sz="1300" b="0">
              <a:solidFill>
                <a:sysClr val="windowText" lastClr="000000"/>
              </a:solidFill>
              <a:effectLst/>
              <a:latin typeface="MS UI Gothic" panose="020B0600070205080204" pitchFamily="50" charset="-128"/>
              <a:ea typeface="MS UI Gothic" panose="020B0600070205080204" pitchFamily="50" charset="-128"/>
              <a:cs typeface="+mn-cs"/>
            </a:rPr>
            <a:t>2</a:t>
          </a:r>
          <a:r>
            <a:rPr kumimoji="1" lang="ja-JP" altLang="ja-JP" sz="1300" b="0">
              <a:solidFill>
                <a:sysClr val="windowText" lastClr="000000"/>
              </a:solidFill>
              <a:effectLst/>
              <a:latin typeface="MS UI Gothic" panose="020B0600070205080204" pitchFamily="50" charset="-128"/>
              <a:ea typeface="MS UI Gothic" panose="020B0600070205080204" pitchFamily="50" charset="-128"/>
              <a:cs typeface="+mn-cs"/>
            </a:rPr>
            <a:t>）年度</a:t>
          </a:r>
          <a:r>
            <a:rPr kumimoji="1" lang="ja-JP" altLang="en-US" sz="1300" b="0">
              <a:solidFill>
                <a:sysClr val="windowText" lastClr="000000"/>
              </a:solidFill>
              <a:effectLst/>
              <a:latin typeface="MS UI Gothic" panose="020B0600070205080204" pitchFamily="50" charset="-128"/>
              <a:ea typeface="MS UI Gothic" panose="020B0600070205080204" pitchFamily="50" charset="-128"/>
              <a:cs typeface="+mn-cs"/>
            </a:rPr>
            <a:t>の途中から非自発的失業による軽減を適用する方がいる場合</a:t>
          </a:r>
          <a:endParaRPr kumimoji="1" lang="en-US" altLang="ja-JP" sz="1300" b="0">
            <a:solidFill>
              <a:sysClr val="windowText" lastClr="000000"/>
            </a:solidFill>
            <a:latin typeface="MS UI Gothic" panose="020B0600070205080204" pitchFamily="50" charset="-128"/>
            <a:ea typeface="MS UI Gothic" panose="020B0600070205080204" pitchFamily="50" charset="-128"/>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300" b="0">
              <a:solidFill>
                <a:sysClr val="windowText" lastClr="000000"/>
              </a:solidFill>
              <a:effectLst/>
              <a:latin typeface="MS UI Gothic" panose="020B0600070205080204" pitchFamily="50" charset="-128"/>
              <a:ea typeface="MS UI Gothic" panose="020B0600070205080204" pitchFamily="50" charset="-128"/>
              <a:cs typeface="+mn-cs"/>
            </a:rPr>
            <a:t>（</a:t>
          </a:r>
          <a:r>
            <a:rPr kumimoji="1" lang="en-US" altLang="ja-JP" sz="1300" b="0">
              <a:solidFill>
                <a:sysClr val="windowText" lastClr="000000"/>
              </a:solidFill>
              <a:effectLst/>
              <a:latin typeface="MS UI Gothic" panose="020B0600070205080204" pitchFamily="50" charset="-128"/>
              <a:ea typeface="MS UI Gothic" panose="020B0600070205080204" pitchFamily="50" charset="-128"/>
              <a:cs typeface="+mn-cs"/>
            </a:rPr>
            <a:t>3</a:t>
          </a:r>
          <a:r>
            <a:rPr kumimoji="1" lang="ja-JP" altLang="ja-JP" sz="1300" b="0">
              <a:solidFill>
                <a:sysClr val="windowText" lastClr="000000"/>
              </a:solidFill>
              <a:effectLst/>
              <a:latin typeface="MS UI Gothic" panose="020B0600070205080204" pitchFamily="50" charset="-128"/>
              <a:ea typeface="MS UI Gothic" panose="020B0600070205080204" pitchFamily="50" charset="-128"/>
              <a:cs typeface="+mn-cs"/>
            </a:rPr>
            <a:t>）</a:t>
          </a:r>
          <a:r>
            <a:rPr lang="en-US" altLang="ja-JP" sz="1300" b="0" i="0">
              <a:solidFill>
                <a:sysClr val="windowText" lastClr="000000"/>
              </a:solidFill>
              <a:effectLst/>
              <a:latin typeface="MS UI Gothic" panose="020B0600070205080204" pitchFamily="50" charset="-128"/>
              <a:ea typeface="MS UI Gothic" panose="020B0600070205080204" pitchFamily="50" charset="-128"/>
              <a:cs typeface="+mn-cs"/>
            </a:rPr>
            <a:t>世帯内に産前産後期間の保険料</a:t>
          </a:r>
          <a:r>
            <a:rPr lang="ja-JP" altLang="en-US" sz="1300" b="0" i="0">
              <a:solidFill>
                <a:sysClr val="windowText" lastClr="000000"/>
              </a:solidFill>
              <a:effectLst/>
              <a:latin typeface="MS UI Gothic" panose="020B0600070205080204" pitchFamily="50" charset="-128"/>
              <a:ea typeface="MS UI Gothic" panose="020B0600070205080204" pitchFamily="50" charset="-128"/>
              <a:cs typeface="+mn-cs"/>
            </a:rPr>
            <a:t>減額</a:t>
          </a:r>
          <a:r>
            <a:rPr lang="en-US" altLang="ja-JP" sz="1300" b="0" i="0">
              <a:solidFill>
                <a:sysClr val="windowText" lastClr="000000"/>
              </a:solidFill>
              <a:effectLst/>
              <a:latin typeface="MS UI Gothic" panose="020B0600070205080204" pitchFamily="50" charset="-128"/>
              <a:ea typeface="MS UI Gothic" panose="020B0600070205080204" pitchFamily="50" charset="-128"/>
              <a:cs typeface="+mn-cs"/>
            </a:rPr>
            <a:t>を受ける</a:t>
          </a:r>
          <a:r>
            <a:rPr lang="ja-JP" altLang="en-US" sz="1300" b="0" i="0">
              <a:solidFill>
                <a:sysClr val="windowText" lastClr="000000"/>
              </a:solidFill>
              <a:effectLst/>
              <a:latin typeface="MS UI Gothic" panose="020B0600070205080204" pitchFamily="50" charset="-128"/>
              <a:ea typeface="MS UI Gothic" panose="020B0600070205080204" pitchFamily="50" charset="-128"/>
              <a:cs typeface="+mn-cs"/>
            </a:rPr>
            <a:t>方</a:t>
          </a:r>
          <a:r>
            <a:rPr lang="en-US" altLang="ja-JP" sz="1300" b="0" i="0">
              <a:solidFill>
                <a:sysClr val="windowText" lastClr="000000"/>
              </a:solidFill>
              <a:effectLst/>
              <a:latin typeface="MS UI Gothic" panose="020B0600070205080204" pitchFamily="50" charset="-128"/>
              <a:ea typeface="MS UI Gothic" panose="020B0600070205080204" pitchFamily="50" charset="-128"/>
              <a:cs typeface="+mn-cs"/>
            </a:rPr>
            <a:t>がいる場合</a:t>
          </a:r>
          <a:endParaRPr kumimoji="1" lang="en-US" altLang="ja-JP" sz="1300" b="0">
            <a:solidFill>
              <a:sysClr val="windowText" lastClr="000000"/>
            </a:solidFill>
            <a:latin typeface="MS UI Gothic" panose="020B0600070205080204" pitchFamily="50" charset="-128"/>
            <a:ea typeface="MS UI Gothic"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300" b="0">
              <a:solidFill>
                <a:sysClr val="windowText" lastClr="000000"/>
              </a:solidFill>
              <a:latin typeface="MS UI Gothic" panose="020B0600070205080204" pitchFamily="50" charset="-128"/>
              <a:ea typeface="MS UI Gothic" panose="020B0600070205080204" pitchFamily="50" charset="-128"/>
            </a:rPr>
            <a:t>（</a:t>
          </a:r>
          <a:r>
            <a:rPr kumimoji="1" lang="en-US" altLang="ja-JP" sz="1300" b="0">
              <a:solidFill>
                <a:sysClr val="windowText" lastClr="000000"/>
              </a:solidFill>
              <a:latin typeface="MS UI Gothic" panose="020B0600070205080204" pitchFamily="50" charset="-128"/>
              <a:ea typeface="MS UI Gothic" panose="020B0600070205080204" pitchFamily="50" charset="-128"/>
            </a:rPr>
            <a:t>4</a:t>
          </a:r>
          <a:r>
            <a:rPr kumimoji="1" lang="ja-JP" altLang="en-US" sz="1300" b="0">
              <a:solidFill>
                <a:sysClr val="windowText" lastClr="000000"/>
              </a:solidFill>
              <a:latin typeface="MS UI Gothic" panose="020B0600070205080204" pitchFamily="50" charset="-128"/>
              <a:ea typeface="MS UI Gothic" panose="020B0600070205080204" pitchFamily="50" charset="-128"/>
            </a:rPr>
            <a:t>）給与所得があり所得金額調整控除が適用される場合や</a:t>
          </a:r>
          <a:r>
            <a:rPr lang="en-US" altLang="ja-JP" sz="1300" b="0" i="0">
              <a:solidFill>
                <a:sysClr val="windowText" lastClr="000000"/>
              </a:solidFill>
              <a:effectLst/>
              <a:latin typeface="MS UI Gothic" panose="020B0600070205080204" pitchFamily="50" charset="-128"/>
              <a:ea typeface="MS UI Gothic" panose="020B0600070205080204" pitchFamily="50" charset="-128"/>
              <a:cs typeface="+mn-cs"/>
            </a:rPr>
            <a:t>給与所得の特定支出控除がある場合等</a:t>
          </a:r>
          <a:endParaRPr kumimoji="1" lang="en-US" altLang="ja-JP" sz="1300" b="0">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300" b="0">
              <a:solidFill>
                <a:sysClr val="windowText" lastClr="000000"/>
              </a:solidFill>
              <a:latin typeface="MS UI Gothic" panose="020B0600070205080204" pitchFamily="50" charset="-128"/>
              <a:ea typeface="MS UI Gothic" panose="020B0600070205080204" pitchFamily="50" charset="-128"/>
            </a:rPr>
            <a:t>（</a:t>
          </a:r>
          <a:r>
            <a:rPr kumimoji="1" lang="en-US" altLang="ja-JP" sz="1300" b="0">
              <a:solidFill>
                <a:sysClr val="windowText" lastClr="000000"/>
              </a:solidFill>
              <a:latin typeface="MS UI Gothic" panose="020B0600070205080204" pitchFamily="50" charset="-128"/>
              <a:ea typeface="MS UI Gothic" panose="020B0600070205080204" pitchFamily="50" charset="-128"/>
            </a:rPr>
            <a:t>5</a:t>
          </a:r>
          <a:r>
            <a:rPr kumimoji="1" lang="ja-JP" altLang="en-US" sz="1300" b="0">
              <a:solidFill>
                <a:sysClr val="windowText" lastClr="000000"/>
              </a:solidFill>
              <a:latin typeface="MS UI Gothic" panose="020B0600070205080204" pitchFamily="50" charset="-128"/>
              <a:ea typeface="MS UI Gothic" panose="020B0600070205080204" pitchFamily="50" charset="-128"/>
            </a:rPr>
            <a:t>）専従者給与がある場合、専従者控除を必要経費に算入している場合</a:t>
          </a:r>
          <a:endParaRPr kumimoji="1" lang="en-US" altLang="ja-JP" sz="1300" b="0">
            <a:solidFill>
              <a:sysClr val="windowText" lastClr="000000"/>
            </a:solidFill>
            <a:latin typeface="MS UI Gothic" panose="020B0600070205080204" pitchFamily="50" charset="-128"/>
            <a:ea typeface="MS UI Gothic"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a:solidFill>
                <a:sysClr val="windowText" lastClr="000000"/>
              </a:solidFill>
              <a:latin typeface="MS UI Gothic" panose="020B0600070205080204" pitchFamily="50" charset="-128"/>
              <a:ea typeface="MS UI Gothic" panose="020B0600070205080204" pitchFamily="50" charset="-128"/>
            </a:rPr>
            <a:t>（</a:t>
          </a:r>
          <a:r>
            <a:rPr kumimoji="1" lang="en-US" altLang="ja-JP" sz="1300" b="0">
              <a:solidFill>
                <a:sysClr val="windowText" lastClr="000000"/>
              </a:solidFill>
              <a:latin typeface="MS UI Gothic" panose="020B0600070205080204" pitchFamily="50" charset="-128"/>
              <a:ea typeface="MS UI Gothic" panose="020B0600070205080204" pitchFamily="50" charset="-128"/>
            </a:rPr>
            <a:t>6</a:t>
          </a:r>
          <a:r>
            <a:rPr kumimoji="1" lang="ja-JP" altLang="en-US" sz="1300" b="0">
              <a:solidFill>
                <a:sysClr val="windowText" lastClr="000000"/>
              </a:solidFill>
              <a:latin typeface="MS UI Gothic" panose="020B0600070205080204" pitchFamily="50" charset="-128"/>
              <a:ea typeface="MS UI Gothic" panose="020B0600070205080204" pitchFamily="50" charset="-128"/>
            </a:rPr>
            <a:t>）総所得金額に分離課税所得（土地・株式等の譲渡所得等）がある場合</a:t>
          </a:r>
          <a:endParaRPr kumimoji="1" lang="en-US" altLang="ja-JP" sz="1300" b="0">
            <a:solidFill>
              <a:sysClr val="windowText" lastClr="000000"/>
            </a:solidFill>
            <a:latin typeface="MS UI Gothic" panose="020B0600070205080204" pitchFamily="50" charset="-128"/>
            <a:ea typeface="MS UI Gothic"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a:solidFill>
                <a:sysClr val="windowText" lastClr="000000"/>
              </a:solidFill>
              <a:latin typeface="MS UI Gothic" panose="020B0600070205080204" pitchFamily="50" charset="-128"/>
              <a:ea typeface="MS UI Gothic" panose="020B0600070205080204" pitchFamily="50" charset="-128"/>
            </a:rPr>
            <a:t>（</a:t>
          </a:r>
          <a:r>
            <a:rPr kumimoji="1" lang="en-US" altLang="ja-JP" sz="1300" b="0">
              <a:solidFill>
                <a:sysClr val="windowText" lastClr="000000"/>
              </a:solidFill>
              <a:latin typeface="MS UI Gothic" panose="020B0600070205080204" pitchFamily="50" charset="-128"/>
              <a:ea typeface="MS UI Gothic" panose="020B0600070205080204" pitchFamily="50" charset="-128"/>
            </a:rPr>
            <a:t>7</a:t>
          </a:r>
          <a:r>
            <a:rPr kumimoji="1" lang="ja-JP" altLang="en-US" sz="1300" b="0">
              <a:solidFill>
                <a:sysClr val="windowText" lastClr="000000"/>
              </a:solidFill>
              <a:latin typeface="MS UI Gothic" panose="020B0600070205080204" pitchFamily="50" charset="-128"/>
              <a:ea typeface="MS UI Gothic" panose="020B0600070205080204" pitchFamily="50" charset="-128"/>
            </a:rPr>
            <a:t>）純損失の</a:t>
          </a:r>
          <a:r>
            <a:rPr lang="ja-JP" altLang="en-US" sz="1300" b="0" i="0">
              <a:solidFill>
                <a:sysClr val="windowText" lastClr="000000"/>
              </a:solidFill>
              <a:effectLst/>
              <a:latin typeface="MS UI Gothic" panose="020B0600070205080204" pitchFamily="50" charset="-128"/>
              <a:ea typeface="MS UI Gothic" panose="020B0600070205080204" pitchFamily="50" charset="-128"/>
              <a:cs typeface="+mn-cs"/>
            </a:rPr>
            <a:t>損益通算や繰越控除を適用する場合</a:t>
          </a:r>
          <a:r>
            <a:rPr kumimoji="1" lang="ja-JP" altLang="en-US" sz="1300" b="0">
              <a:solidFill>
                <a:sysClr val="windowText" lastClr="000000"/>
              </a:solidFill>
              <a:latin typeface="MS UI Gothic" panose="020B0600070205080204" pitchFamily="50" charset="-128"/>
              <a:ea typeface="MS UI Gothic" panose="020B0600070205080204" pitchFamily="50" charset="-128"/>
            </a:rPr>
            <a:t>　等</a:t>
          </a:r>
          <a:endParaRPr kumimoji="1" lang="en-US" altLang="ja-JP" sz="1300" b="0">
            <a:solidFill>
              <a:sysClr val="windowText" lastClr="000000"/>
            </a:solidFill>
            <a:latin typeface="MS UI Gothic" panose="020B0600070205080204" pitchFamily="50" charset="-128"/>
            <a:ea typeface="MS UI Gothic"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1300" b="0">
              <a:solidFill>
                <a:sysClr val="windowText" lastClr="000000"/>
              </a:solidFill>
              <a:effectLst/>
              <a:latin typeface="MS UI Gothic" panose="020B0600070205080204" pitchFamily="50" charset="-128"/>
              <a:ea typeface="MS UI Gothic" panose="020B0600070205080204" pitchFamily="50" charset="-128"/>
              <a:cs typeface="+mn-cs"/>
            </a:rPr>
            <a:t>（</a:t>
          </a:r>
          <a:r>
            <a:rPr kumimoji="1" lang="en-US" altLang="ja-JP" sz="1300" b="0">
              <a:solidFill>
                <a:sysClr val="windowText" lastClr="000000"/>
              </a:solidFill>
              <a:effectLst/>
              <a:latin typeface="MS UI Gothic" panose="020B0600070205080204" pitchFamily="50" charset="-128"/>
              <a:ea typeface="MS UI Gothic" panose="020B0600070205080204" pitchFamily="50" charset="-128"/>
              <a:cs typeface="+mn-cs"/>
            </a:rPr>
            <a:t>8</a:t>
          </a:r>
          <a:r>
            <a:rPr kumimoji="1" lang="ja-JP" altLang="ja-JP" sz="1300" b="0">
              <a:solidFill>
                <a:sysClr val="windowText" lastClr="000000"/>
              </a:solidFill>
              <a:effectLst/>
              <a:latin typeface="MS UI Gothic" panose="020B0600070205080204" pitchFamily="50" charset="-128"/>
              <a:ea typeface="MS UI Gothic" panose="020B0600070205080204" pitchFamily="50" charset="-128"/>
              <a:cs typeface="+mn-cs"/>
            </a:rPr>
            <a:t>）</a:t>
          </a:r>
          <a:r>
            <a:rPr lang="ja-JP" altLang="en-US" sz="1300" b="0" i="0">
              <a:solidFill>
                <a:sysClr val="windowText" lastClr="000000"/>
              </a:solidFill>
              <a:effectLst/>
              <a:latin typeface="MS UI Gothic" panose="020B0600070205080204" pitchFamily="50" charset="-128"/>
              <a:ea typeface="MS UI Gothic" panose="020B0600070205080204" pitchFamily="50" charset="-128"/>
              <a:cs typeface="+mn-cs"/>
            </a:rPr>
            <a:t>加入者が年度途中で</a:t>
          </a:r>
          <a:r>
            <a:rPr lang="en-US" altLang="ja-JP" sz="1300" b="0" i="0">
              <a:solidFill>
                <a:sysClr val="windowText" lastClr="000000"/>
              </a:solidFill>
              <a:effectLst/>
              <a:latin typeface="MS UI Gothic" panose="020B0600070205080204" pitchFamily="50" charset="-128"/>
              <a:ea typeface="MS UI Gothic" panose="020B0600070205080204" pitchFamily="50" charset="-128"/>
              <a:cs typeface="+mn-cs"/>
            </a:rPr>
            <a:t>40</a:t>
          </a:r>
          <a:r>
            <a:rPr lang="ja-JP" altLang="en-US" sz="1300" b="0" i="0">
              <a:solidFill>
                <a:sysClr val="windowText" lastClr="000000"/>
              </a:solidFill>
              <a:effectLst/>
              <a:latin typeface="MS UI Gothic" panose="020B0600070205080204" pitchFamily="50" charset="-128"/>
              <a:ea typeface="MS UI Gothic" panose="020B0600070205080204" pitchFamily="50" charset="-128"/>
              <a:cs typeface="+mn-cs"/>
            </a:rPr>
            <a:t>歳に到達し介護保険第</a:t>
          </a:r>
          <a:r>
            <a:rPr lang="en-US" altLang="ja-JP" sz="1300" b="0" i="0">
              <a:solidFill>
                <a:sysClr val="windowText" lastClr="000000"/>
              </a:solidFill>
              <a:effectLst/>
              <a:latin typeface="MS UI Gothic" panose="020B0600070205080204" pitchFamily="50" charset="-128"/>
              <a:ea typeface="MS UI Gothic" panose="020B0600070205080204" pitchFamily="50" charset="-128"/>
              <a:cs typeface="+mn-cs"/>
            </a:rPr>
            <a:t>2</a:t>
          </a:r>
          <a:r>
            <a:rPr lang="ja-JP" altLang="en-US" sz="1300" b="0" i="0">
              <a:solidFill>
                <a:sysClr val="windowText" lastClr="000000"/>
              </a:solidFill>
              <a:effectLst/>
              <a:latin typeface="MS UI Gothic" panose="020B0600070205080204" pitchFamily="50" charset="-128"/>
              <a:ea typeface="MS UI Gothic" panose="020B0600070205080204" pitchFamily="50" charset="-128"/>
              <a:cs typeface="+mn-cs"/>
            </a:rPr>
            <a:t>号被保険者となったり、</a:t>
          </a:r>
          <a:r>
            <a:rPr lang="en-US" altLang="ja-JP" sz="1300" b="0" i="0">
              <a:solidFill>
                <a:sysClr val="windowText" lastClr="000000"/>
              </a:solidFill>
              <a:effectLst/>
              <a:latin typeface="MS UI Gothic" panose="020B0600070205080204" pitchFamily="50" charset="-128"/>
              <a:ea typeface="MS UI Gothic" panose="020B0600070205080204" pitchFamily="50" charset="-128"/>
              <a:cs typeface="+mn-cs"/>
            </a:rPr>
            <a:t>65</a:t>
          </a:r>
          <a:r>
            <a:rPr lang="ja-JP" altLang="en-US" sz="1300" b="0" i="0">
              <a:solidFill>
                <a:sysClr val="windowText" lastClr="000000"/>
              </a:solidFill>
              <a:effectLst/>
              <a:latin typeface="MS UI Gothic" panose="020B0600070205080204" pitchFamily="50" charset="-128"/>
              <a:ea typeface="MS UI Gothic" panose="020B0600070205080204" pitchFamily="50" charset="-128"/>
              <a:cs typeface="+mn-cs"/>
            </a:rPr>
            <a:t>歳に到達し介護保険第</a:t>
          </a:r>
          <a:r>
            <a:rPr lang="en-US" altLang="ja-JP" sz="1300" b="0" i="0">
              <a:solidFill>
                <a:sysClr val="windowText" lastClr="000000"/>
              </a:solidFill>
              <a:effectLst/>
              <a:latin typeface="MS UI Gothic" panose="020B0600070205080204" pitchFamily="50" charset="-128"/>
              <a:ea typeface="MS UI Gothic" panose="020B0600070205080204" pitchFamily="50" charset="-128"/>
              <a:cs typeface="+mn-cs"/>
            </a:rPr>
            <a:t>1</a:t>
          </a:r>
          <a:r>
            <a:rPr lang="ja-JP" altLang="en-US" sz="1300" b="0" i="0">
              <a:solidFill>
                <a:sysClr val="windowText" lastClr="000000"/>
              </a:solidFill>
              <a:effectLst/>
              <a:latin typeface="MS UI Gothic" panose="020B0600070205080204" pitchFamily="50" charset="-128"/>
              <a:ea typeface="MS UI Gothic" panose="020B0600070205080204" pitchFamily="50" charset="-128"/>
              <a:cs typeface="+mn-cs"/>
            </a:rPr>
            <a:t>号被保険者となる場合、</a:t>
          </a:r>
          <a:endParaRPr lang="en-US" altLang="ja-JP" sz="1300" b="0" i="0">
            <a:solidFill>
              <a:sysClr val="windowText" lastClr="000000"/>
            </a:solidFill>
            <a:effectLst/>
            <a:latin typeface="MS UI Gothic" panose="020B0600070205080204" pitchFamily="50" charset="-128"/>
            <a:ea typeface="MS UI Gothic"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300" b="0" i="0">
              <a:solidFill>
                <a:sysClr val="windowText" lastClr="000000"/>
              </a:solidFill>
              <a:effectLst/>
              <a:latin typeface="MS UI Gothic" panose="020B0600070205080204" pitchFamily="50" charset="-128"/>
              <a:ea typeface="MS UI Gothic" panose="020B0600070205080204" pitchFamily="50" charset="-128"/>
              <a:cs typeface="+mn-cs"/>
            </a:rPr>
            <a:t>　　または</a:t>
          </a:r>
          <a:r>
            <a:rPr lang="en-US" altLang="ja-JP" sz="1300" b="0" i="0">
              <a:solidFill>
                <a:sysClr val="windowText" lastClr="000000"/>
              </a:solidFill>
              <a:effectLst/>
              <a:latin typeface="MS UI Gothic" panose="020B0600070205080204" pitchFamily="50" charset="-128"/>
              <a:ea typeface="MS UI Gothic" panose="020B0600070205080204" pitchFamily="50" charset="-128"/>
              <a:cs typeface="+mn-cs"/>
            </a:rPr>
            <a:t>75</a:t>
          </a:r>
          <a:r>
            <a:rPr lang="ja-JP" altLang="en-US" sz="1300" b="0" i="0">
              <a:solidFill>
                <a:sysClr val="windowText" lastClr="000000"/>
              </a:solidFill>
              <a:effectLst/>
              <a:latin typeface="MS UI Gothic" panose="020B0600070205080204" pitchFamily="50" charset="-128"/>
              <a:ea typeface="MS UI Gothic" panose="020B0600070205080204" pitchFamily="50" charset="-128"/>
              <a:cs typeface="+mn-cs"/>
            </a:rPr>
            <a:t>歳に到達し後期高齢者医療制度の加入者となる場合</a:t>
          </a:r>
          <a:endParaRPr kumimoji="1" lang="en-US" altLang="ja-JP" sz="1300" b="0">
            <a:solidFill>
              <a:sysClr val="windowText" lastClr="000000"/>
            </a:solidFill>
            <a:latin typeface="MS UI Gothic" panose="020B0600070205080204" pitchFamily="50" charset="-128"/>
            <a:ea typeface="MS UI Gothic" panose="020B0600070205080204" pitchFamily="50" charset="-128"/>
          </a:endParaRPr>
        </a:p>
        <a:p>
          <a:pPr algn="l"/>
          <a:endParaRPr kumimoji="1" lang="ja-JP" altLang="en-US" sz="1300" b="0">
            <a:solidFill>
              <a:sysClr val="windowText" lastClr="000000"/>
            </a:solidFill>
            <a:latin typeface="MS UI Gothic" panose="020B0600070205080204" pitchFamily="50" charset="-128"/>
            <a:ea typeface="MS UI Gothic" panose="020B0600070205080204" pitchFamily="50" charset="-128"/>
          </a:endParaRPr>
        </a:p>
      </xdr:txBody>
    </xdr:sp>
    <xdr:clientData/>
  </xdr:twoCellAnchor>
  <xdr:twoCellAnchor editAs="oneCell">
    <xdr:from>
      <xdr:col>1</xdr:col>
      <xdr:colOff>10550</xdr:colOff>
      <xdr:row>52</xdr:row>
      <xdr:rowOff>130630</xdr:rowOff>
    </xdr:from>
    <xdr:to>
      <xdr:col>4</xdr:col>
      <xdr:colOff>74293</xdr:colOff>
      <xdr:row>55</xdr:row>
      <xdr:rowOff>30170</xdr:rowOff>
    </xdr:to>
    <xdr:pic>
      <xdr:nvPicPr>
        <xdr:cNvPr id="10" name="図 9" descr="注意マークアイコンの無料イラスト / イラストセンター">
          <a:extLst>
            <a:ext uri="{FF2B5EF4-FFF2-40B4-BE49-F238E27FC236}">
              <a16:creationId xmlns:a16="http://schemas.microsoft.com/office/drawing/2014/main" id="{9661E89D-E442-95F5-98C8-C8323A911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863" y="8834099"/>
          <a:ext cx="796327" cy="578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9525</xdr:colOff>
      <xdr:row>29</xdr:row>
      <xdr:rowOff>66675</xdr:rowOff>
    </xdr:from>
    <xdr:to>
      <xdr:col>41</xdr:col>
      <xdr:colOff>169333</xdr:colOff>
      <xdr:row>35</xdr:row>
      <xdr:rowOff>66675</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762EE2D8-7B66-47F2-AFD5-CC915A3DCC8A}"/>
            </a:ext>
          </a:extLst>
        </xdr:cNvPr>
        <xdr:cNvSpPr/>
      </xdr:nvSpPr>
      <xdr:spPr>
        <a:xfrm>
          <a:off x="2181225" y="6810375"/>
          <a:ext cx="6732058" cy="1181100"/>
        </a:xfrm>
        <a:prstGeom prst="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rgbClr val="FF0000"/>
              </a:solidFill>
              <a:latin typeface="ＭＳ ゴシック" panose="020B0609070205080204" pitchFamily="49" charset="-128"/>
              <a:ea typeface="ＭＳ ゴシック" panose="020B0609070205080204" pitchFamily="49" charset="-128"/>
            </a:rPr>
            <a:t>令和６年中</a:t>
          </a:r>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に</a:t>
          </a:r>
          <a:r>
            <a:rPr kumimoji="1" lang="ja-JP" altLang="en-US" sz="1300" b="1">
              <a:solidFill>
                <a:srgbClr val="FF0000"/>
              </a:solidFill>
              <a:latin typeface="ＭＳ ゴシック" panose="020B0609070205080204" pitchFamily="49" charset="-128"/>
              <a:ea typeface="ＭＳ ゴシック" panose="020B0609070205080204" pitchFamily="49" charset="-128"/>
            </a:rPr>
            <a:t>給与所得</a:t>
          </a:r>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のある方で、離職日時点の年齢が</a:t>
          </a:r>
          <a:r>
            <a:rPr kumimoji="1" lang="en-US" altLang="ja-JP" sz="1300" b="1">
              <a:solidFill>
                <a:srgbClr val="FF0000"/>
              </a:solidFill>
              <a:latin typeface="ＭＳ ゴシック" panose="020B0609070205080204" pitchFamily="49" charset="-128"/>
              <a:ea typeface="ＭＳ ゴシック" panose="020B0609070205080204" pitchFamily="49" charset="-128"/>
            </a:rPr>
            <a:t>64</a:t>
          </a:r>
          <a:r>
            <a:rPr kumimoji="1" lang="ja-JP" altLang="en-US" sz="1300" b="1">
              <a:solidFill>
                <a:srgbClr val="FF0000"/>
              </a:solidFill>
              <a:latin typeface="ＭＳ ゴシック" panose="020B0609070205080204" pitchFamily="49" charset="-128"/>
              <a:ea typeface="ＭＳ ゴシック" panose="020B0609070205080204" pitchFamily="49" charset="-128"/>
            </a:rPr>
            <a:t>歳以下</a:t>
          </a:r>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で</a:t>
          </a:r>
          <a:r>
            <a:rPr kumimoji="1" lang="ja-JP" altLang="en-US" sz="1300" b="1">
              <a:solidFill>
                <a:srgbClr val="FF0000"/>
              </a:solidFill>
              <a:latin typeface="ＭＳ ゴシック" panose="020B0609070205080204" pitchFamily="49" charset="-128"/>
              <a:ea typeface="ＭＳ ゴシック" panose="020B0609070205080204" pitchFamily="49" charset="-128"/>
            </a:rPr>
            <a:t>雇用保険受給資格者があり</a:t>
          </a:r>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、かつ離職理由が</a:t>
          </a:r>
          <a:r>
            <a:rPr kumimoji="1" lang="ja-JP" altLang="en-US" sz="1300" b="1">
              <a:solidFill>
                <a:srgbClr val="FF0000"/>
              </a:solidFill>
              <a:latin typeface="ＭＳ ゴシック" panose="020B0609070205080204" pitchFamily="49" charset="-128"/>
              <a:ea typeface="ＭＳ ゴシック" panose="020B0609070205080204" pitchFamily="49" charset="-128"/>
            </a:rPr>
            <a:t>倒産</a:t>
          </a:r>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300" b="1">
              <a:solidFill>
                <a:srgbClr val="FF0000"/>
              </a:solidFill>
              <a:latin typeface="ＭＳ ゴシック" panose="020B0609070205080204" pitchFamily="49" charset="-128"/>
              <a:ea typeface="ＭＳ ゴシック" panose="020B0609070205080204" pitchFamily="49" charset="-128"/>
            </a:rPr>
            <a:t>解雇</a:t>
          </a:r>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300" b="1">
              <a:solidFill>
                <a:srgbClr val="FF0000"/>
              </a:solidFill>
              <a:latin typeface="ＭＳ ゴシック" panose="020B0609070205080204" pitchFamily="49" charset="-128"/>
              <a:ea typeface="ＭＳ ゴシック" panose="020B0609070205080204" pitchFamily="49" charset="-128"/>
            </a:rPr>
            <a:t>雇い止め</a:t>
          </a:r>
          <a:r>
            <a:rPr kumimoji="1" lang="ja-JP" altLang="en-US" sz="1300" b="0">
              <a:solidFill>
                <a:sysClr val="windowText" lastClr="000000"/>
              </a:solidFill>
              <a:latin typeface="ＭＳ ゴシック" panose="020B0609070205080204" pitchFamily="49" charset="-128"/>
              <a:ea typeface="ＭＳ ゴシック" panose="020B0609070205080204" pitchFamily="49" charset="-128"/>
            </a:rPr>
            <a:t>などによる方は「非自発的失業」欄を「○」にして試算してください。</a:t>
          </a:r>
          <a:endParaRPr kumimoji="1" lang="en-US" altLang="ja-JP" sz="1300" b="0">
            <a:solidFill>
              <a:sysClr val="windowText" lastClr="000000"/>
            </a:solidFill>
            <a:latin typeface="ＭＳ ゴシック" panose="020B0609070205080204" pitchFamily="49" charset="-128"/>
            <a:ea typeface="ＭＳ ゴシック" panose="020B0609070205080204" pitchFamily="49" charset="-128"/>
          </a:endParaRPr>
        </a:p>
        <a:p>
          <a:pPr algn="l"/>
          <a:r>
            <a:rPr lang="en-US" altLang="ja-JP" sz="1300" b="1" i="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en-US" sz="1300" b="1" i="0">
              <a:solidFill>
                <a:sysClr val="windowText" lastClr="000000"/>
              </a:solidFill>
              <a:effectLst/>
              <a:latin typeface="ＭＳ Ｐゴシック" panose="020B0600070205080204" pitchFamily="50" charset="-128"/>
              <a:ea typeface="ＭＳ Ｐゴシック" panose="020B0600070205080204" pitchFamily="50" charset="-128"/>
              <a:cs typeface="+mn-cs"/>
            </a:rPr>
            <a:t>非自発的失業者に係る国民健康保険料軽減を受けるには、国民健康保険加入後、届出が</a:t>
          </a:r>
          <a:endParaRPr lang="en-US" altLang="ja-JP" sz="1300" b="1" i="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r>
            <a:rPr lang="ja-JP" altLang="en-US" sz="1300" b="1" i="0">
              <a:solidFill>
                <a:sysClr val="windowText" lastClr="000000"/>
              </a:solidFill>
              <a:effectLst/>
              <a:latin typeface="ＭＳ Ｐゴシック" panose="020B0600070205080204" pitchFamily="50" charset="-128"/>
              <a:ea typeface="ＭＳ Ｐゴシック" panose="020B0600070205080204" pitchFamily="50" charset="-128"/>
              <a:cs typeface="+mn-cs"/>
            </a:rPr>
            <a:t>　必要です。</a:t>
          </a:r>
          <a:endParaRPr kumimoji="1" lang="en-US" altLang="ja-JP" sz="1300" b="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0</xdr:col>
      <xdr:colOff>101600</xdr:colOff>
      <xdr:row>29</xdr:row>
      <xdr:rowOff>93134</xdr:rowOff>
    </xdr:from>
    <xdr:ext cx="1837267" cy="752475"/>
    <xdr:sp macro="" textlink="">
      <xdr:nvSpPr>
        <xdr:cNvPr id="12" name="Shape 20">
          <a:extLst>
            <a:ext uri="{FF2B5EF4-FFF2-40B4-BE49-F238E27FC236}">
              <a16:creationId xmlns:a16="http://schemas.microsoft.com/office/drawing/2014/main" id="{A730C3B0-D7CB-47AF-A739-6E32406640B3}"/>
            </a:ext>
          </a:extLst>
        </xdr:cNvPr>
        <xdr:cNvSpPr/>
      </xdr:nvSpPr>
      <xdr:spPr>
        <a:xfrm>
          <a:off x="101600" y="5994401"/>
          <a:ext cx="1837267" cy="752475"/>
        </a:xfrm>
        <a:prstGeom prst="roundRect">
          <a:avLst>
            <a:gd name="adj" fmla="val 13660"/>
          </a:avLst>
        </a:prstGeom>
        <a:solidFill>
          <a:srgbClr val="FFFF99"/>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ja-JP" altLang="en-US" sz="1400" b="0">
              <a:solidFill>
                <a:sysClr val="windowText" lastClr="000000"/>
              </a:solidFill>
              <a:latin typeface="ＭＳ ゴシック" panose="020B0609070205080204" pitchFamily="49" charset="-128"/>
              <a:ea typeface="ＭＳ ゴシック" panose="020B0609070205080204" pitchFamily="49" charset="-128"/>
              <a:cs typeface="Arial"/>
              <a:sym typeface="Arial"/>
            </a:rPr>
            <a:t>③非</a:t>
          </a:r>
          <a:r>
            <a:rPr lang="en-US" sz="1400" b="0">
              <a:solidFill>
                <a:sysClr val="windowText" lastClr="000000"/>
              </a:solidFill>
              <a:latin typeface="ＭＳ ゴシック" panose="020B0609070205080204" pitchFamily="49" charset="-128"/>
              <a:ea typeface="ＭＳ ゴシック" panose="020B0609070205080204" pitchFamily="49" charset="-128"/>
              <a:cs typeface="Arial"/>
              <a:sym typeface="Arial"/>
            </a:rPr>
            <a:t>自発的失業者</a:t>
          </a:r>
          <a:endParaRPr sz="14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fLocksWithSheet="0"/>
  </xdr:oneCellAnchor>
  <xdr:oneCellAnchor>
    <xdr:from>
      <xdr:col>0</xdr:col>
      <xdr:colOff>118534</xdr:colOff>
      <xdr:row>21</xdr:row>
      <xdr:rowOff>194733</xdr:rowOff>
    </xdr:from>
    <xdr:ext cx="1837267" cy="752475"/>
    <xdr:sp macro="" textlink="">
      <xdr:nvSpPr>
        <xdr:cNvPr id="13" name="Shape 20">
          <a:extLst>
            <a:ext uri="{FF2B5EF4-FFF2-40B4-BE49-F238E27FC236}">
              <a16:creationId xmlns:a16="http://schemas.microsoft.com/office/drawing/2014/main" id="{6812F42A-68B6-4945-A941-5BC6CA0CD5DA}"/>
            </a:ext>
          </a:extLst>
        </xdr:cNvPr>
        <xdr:cNvSpPr/>
      </xdr:nvSpPr>
      <xdr:spPr>
        <a:xfrm>
          <a:off x="118534" y="4267200"/>
          <a:ext cx="1837267" cy="752475"/>
        </a:xfrm>
        <a:prstGeom prst="roundRect">
          <a:avLst>
            <a:gd name="adj" fmla="val 13660"/>
          </a:avLst>
        </a:prstGeom>
        <a:solidFill>
          <a:schemeClr val="accent2">
            <a:lumMod val="20000"/>
            <a:lumOff val="80000"/>
          </a:schemeClr>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ja-JP" altLang="en-US" sz="1600" b="0">
              <a:solidFill>
                <a:sysClr val="windowText" lastClr="000000"/>
              </a:solidFill>
              <a:latin typeface="ＭＳ ゴシック" panose="020B0609070205080204" pitchFamily="49" charset="-128"/>
              <a:ea typeface="ＭＳ ゴシック" panose="020B0609070205080204" pitchFamily="49" charset="-128"/>
              <a:cs typeface="Arial"/>
              <a:sym typeface="Arial"/>
            </a:rPr>
            <a:t>②収入金額等</a:t>
          </a:r>
          <a:endParaRPr sz="16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fLocksWithSheet="0"/>
  </xdr:oneCellAnchor>
  <xdr:oneCellAnchor>
    <xdr:from>
      <xdr:col>0</xdr:col>
      <xdr:colOff>110067</xdr:colOff>
      <xdr:row>18</xdr:row>
      <xdr:rowOff>76200</xdr:rowOff>
    </xdr:from>
    <xdr:ext cx="1837267" cy="626534"/>
    <xdr:sp macro="" textlink="">
      <xdr:nvSpPr>
        <xdr:cNvPr id="15" name="Shape 20">
          <a:extLst>
            <a:ext uri="{FF2B5EF4-FFF2-40B4-BE49-F238E27FC236}">
              <a16:creationId xmlns:a16="http://schemas.microsoft.com/office/drawing/2014/main" id="{6521633D-A251-44D3-88F8-E36EF83BFBAE}"/>
            </a:ext>
          </a:extLst>
        </xdr:cNvPr>
        <xdr:cNvSpPr/>
      </xdr:nvSpPr>
      <xdr:spPr>
        <a:xfrm>
          <a:off x="110067" y="3462867"/>
          <a:ext cx="1837267" cy="626534"/>
        </a:xfrm>
        <a:prstGeom prst="roundRect">
          <a:avLst>
            <a:gd name="adj" fmla="val 13660"/>
          </a:avLst>
        </a:prstGeom>
        <a:solidFill>
          <a:schemeClr val="accent5">
            <a:lumMod val="40000"/>
            <a:lumOff val="60000"/>
          </a:schemeClr>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ja-JP" altLang="en-US" sz="1600" b="0">
              <a:solidFill>
                <a:sysClr val="windowText" lastClr="000000"/>
              </a:solidFill>
              <a:latin typeface="ＭＳ ゴシック" panose="020B0609070205080204" pitchFamily="49" charset="-128"/>
              <a:ea typeface="ＭＳ ゴシック" panose="020B0609070205080204" pitchFamily="49" charset="-128"/>
              <a:cs typeface="Arial"/>
              <a:sym typeface="Arial"/>
            </a:rPr>
            <a:t>①生年月日</a:t>
          </a:r>
          <a:endParaRPr sz="16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fLocksWithSheet="0"/>
  </xdr:oneCellAnchor>
  <xdr:twoCellAnchor editAs="oneCell">
    <xdr:from>
      <xdr:col>68</xdr:col>
      <xdr:colOff>33897</xdr:colOff>
      <xdr:row>28</xdr:row>
      <xdr:rowOff>84669</xdr:rowOff>
    </xdr:from>
    <xdr:to>
      <xdr:col>97</xdr:col>
      <xdr:colOff>77288</xdr:colOff>
      <xdr:row>38</xdr:row>
      <xdr:rowOff>141545</xdr:rowOff>
    </xdr:to>
    <xdr:pic>
      <xdr:nvPicPr>
        <xdr:cNvPr id="3" name="図 2">
          <a:extLst>
            <a:ext uri="{FF2B5EF4-FFF2-40B4-BE49-F238E27FC236}">
              <a16:creationId xmlns:a16="http://schemas.microsoft.com/office/drawing/2014/main" id="{4E085C8D-CB57-7D6E-A1D4-5B2D7EA2CED3}"/>
            </a:ext>
          </a:extLst>
        </xdr:cNvPr>
        <xdr:cNvPicPr>
          <a:picLocks noChangeAspect="1"/>
        </xdr:cNvPicPr>
      </xdr:nvPicPr>
      <xdr:blipFill>
        <a:blip xmlns:r="http://schemas.openxmlformats.org/officeDocument/2006/relationships" r:embed="rId3"/>
        <a:stretch>
          <a:fillRect/>
        </a:stretch>
      </xdr:blipFill>
      <xdr:spPr>
        <a:xfrm>
          <a:off x="15680297" y="5757336"/>
          <a:ext cx="5936191" cy="2190476"/>
        </a:xfrm>
        <a:prstGeom prst="rect">
          <a:avLst/>
        </a:prstGeom>
      </xdr:spPr>
    </xdr:pic>
    <xdr:clientData/>
  </xdr:twoCellAnchor>
  <xdr:twoCellAnchor editAs="oneCell">
    <xdr:from>
      <xdr:col>46</xdr:col>
      <xdr:colOff>26</xdr:colOff>
      <xdr:row>28</xdr:row>
      <xdr:rowOff>33874</xdr:rowOff>
    </xdr:from>
    <xdr:to>
      <xdr:col>67</xdr:col>
      <xdr:colOff>43683</xdr:colOff>
      <xdr:row>39</xdr:row>
      <xdr:rowOff>94560</xdr:rowOff>
    </xdr:to>
    <xdr:pic>
      <xdr:nvPicPr>
        <xdr:cNvPr id="11" name="図 10">
          <a:extLst>
            <a:ext uri="{FF2B5EF4-FFF2-40B4-BE49-F238E27FC236}">
              <a16:creationId xmlns:a16="http://schemas.microsoft.com/office/drawing/2014/main" id="{F33E1538-208C-480C-12CC-05A44AE2542F}"/>
            </a:ext>
          </a:extLst>
        </xdr:cNvPr>
        <xdr:cNvPicPr>
          <a:picLocks noChangeAspect="1"/>
        </xdr:cNvPicPr>
      </xdr:nvPicPr>
      <xdr:blipFill>
        <a:blip xmlns:r="http://schemas.openxmlformats.org/officeDocument/2006/relationships" r:embed="rId4"/>
        <a:stretch>
          <a:fillRect/>
        </a:stretch>
      </xdr:blipFill>
      <xdr:spPr>
        <a:xfrm>
          <a:off x="11176026" y="5918207"/>
          <a:ext cx="4310857" cy="2448286"/>
        </a:xfrm>
        <a:prstGeom prst="rect">
          <a:avLst/>
        </a:prstGeom>
      </xdr:spPr>
    </xdr:pic>
    <xdr:clientData/>
  </xdr:twoCellAnchor>
  <xdr:oneCellAnchor>
    <xdr:from>
      <xdr:col>0</xdr:col>
      <xdr:colOff>101601</xdr:colOff>
      <xdr:row>14</xdr:row>
      <xdr:rowOff>143933</xdr:rowOff>
    </xdr:from>
    <xdr:ext cx="1860550" cy="626534"/>
    <xdr:sp macro="" textlink="">
      <xdr:nvSpPr>
        <xdr:cNvPr id="9" name="Shape 20">
          <a:extLst>
            <a:ext uri="{FF2B5EF4-FFF2-40B4-BE49-F238E27FC236}">
              <a16:creationId xmlns:a16="http://schemas.microsoft.com/office/drawing/2014/main" id="{3B70AAF8-CA39-45DC-BE41-B6BFE78EF3DC}"/>
            </a:ext>
          </a:extLst>
        </xdr:cNvPr>
        <xdr:cNvSpPr/>
      </xdr:nvSpPr>
      <xdr:spPr>
        <a:xfrm>
          <a:off x="101601" y="3534833"/>
          <a:ext cx="1860550" cy="626534"/>
        </a:xfrm>
        <a:prstGeom prst="roundRect">
          <a:avLst>
            <a:gd name="adj" fmla="val 13660"/>
          </a:avLst>
        </a:prstGeom>
        <a:solidFill>
          <a:schemeClr val="bg1">
            <a:lumMod val="85000"/>
          </a:schemeClr>
        </a:solid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altLang="ja-JP" sz="2200" b="0">
              <a:solidFill>
                <a:sysClr val="windowText" lastClr="000000"/>
              </a:solidFill>
              <a:latin typeface="ＭＳ ゴシック" panose="020B0609070205080204" pitchFamily="49" charset="-128"/>
              <a:ea typeface="ＭＳ ゴシック" panose="020B0609070205080204" pitchFamily="49" charset="-128"/>
              <a:cs typeface="Arial"/>
              <a:sym typeface="Arial"/>
            </a:rPr>
            <a:t>&lt;</a:t>
          </a:r>
          <a:r>
            <a:rPr lang="ja-JP" altLang="en-US" sz="2200" b="0">
              <a:solidFill>
                <a:sysClr val="windowText" lastClr="000000"/>
              </a:solidFill>
              <a:latin typeface="ＭＳ ゴシック" panose="020B0609070205080204" pitchFamily="49" charset="-128"/>
              <a:ea typeface="ＭＳ ゴシック" panose="020B0609070205080204" pitchFamily="49" charset="-128"/>
              <a:cs typeface="Arial"/>
              <a:sym typeface="Arial"/>
            </a:rPr>
            <a:t>入力手順</a:t>
          </a:r>
          <a:r>
            <a:rPr lang="en-US" altLang="ja-JP" sz="2200" b="0">
              <a:solidFill>
                <a:sysClr val="windowText" lastClr="000000"/>
              </a:solidFill>
              <a:latin typeface="ＭＳ ゴシック" panose="020B0609070205080204" pitchFamily="49" charset="-128"/>
              <a:ea typeface="ＭＳ ゴシック" panose="020B0609070205080204" pitchFamily="49" charset="-128"/>
              <a:cs typeface="Arial"/>
              <a:sym typeface="Arial"/>
            </a:rPr>
            <a:t>&gt;</a:t>
          </a:r>
          <a:endParaRPr sz="22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fLocksWithSheet="0"/>
  </xdr:oneCellAnchor>
  <xdr:twoCellAnchor editAs="oneCell">
    <xdr:from>
      <xdr:col>99</xdr:col>
      <xdr:colOff>85733</xdr:colOff>
      <xdr:row>27</xdr:row>
      <xdr:rowOff>219080</xdr:rowOff>
    </xdr:from>
    <xdr:to>
      <xdr:col>127</xdr:col>
      <xdr:colOff>80018</xdr:colOff>
      <xdr:row>53</xdr:row>
      <xdr:rowOff>176789</xdr:rowOff>
    </xdr:to>
    <xdr:pic>
      <xdr:nvPicPr>
        <xdr:cNvPr id="16" name="図 15">
          <a:extLst>
            <a:ext uri="{FF2B5EF4-FFF2-40B4-BE49-F238E27FC236}">
              <a16:creationId xmlns:a16="http://schemas.microsoft.com/office/drawing/2014/main" id="{A8A16B96-6AE4-4FFC-6D3E-8BB599A1026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0983583" y="6505580"/>
          <a:ext cx="5861685" cy="59394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hamamatsu.shizuoka.jp/kokuho/kokuho_nenkin/kokuho/kokuho_tetuduki/karikeisann.html" TargetMode="External"/><Relationship Id="rId1" Type="http://schemas.openxmlformats.org/officeDocument/2006/relationships/hyperlink" Target="https://www.city.hamamatsu.shizuoka.jp/kokuho/kokuho_nenkin/kokuho/kokuho_tetuduki/karikeisann.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8"/>
  <sheetViews>
    <sheetView showGridLines="0" zoomScale="70" zoomScaleNormal="70" workbookViewId="0">
      <selection activeCell="H9" sqref="H9"/>
    </sheetView>
  </sheetViews>
  <sheetFormatPr defaultColWidth="8.75" defaultRowHeight="19.899999999999999" customHeight="1" x14ac:dyDescent="0.4"/>
  <cols>
    <col min="1" max="1" width="19.75" style="1" customWidth="1"/>
    <col min="2" max="5" width="9.75" style="1" customWidth="1"/>
    <col min="6" max="6" width="4.75" style="1" customWidth="1"/>
    <col min="7" max="7" width="10.5" style="8" bestFit="1" customWidth="1"/>
    <col min="8" max="8" width="10.875" style="8" bestFit="1" customWidth="1"/>
    <col min="9" max="9" width="8.75" style="1"/>
    <col min="10" max="10" width="4.75" style="1" customWidth="1"/>
    <col min="11" max="11" width="9.5" style="8" bestFit="1" customWidth="1"/>
    <col min="12" max="12" width="10.875" style="8" bestFit="1" customWidth="1"/>
    <col min="13" max="13" width="8.75" style="1"/>
    <col min="14" max="14" width="4.75" style="1" customWidth="1"/>
    <col min="15" max="15" width="10.5" style="1" bestFit="1" customWidth="1"/>
    <col min="16" max="16" width="8.75" style="1"/>
    <col min="17" max="17" width="10.375" style="1" bestFit="1" customWidth="1"/>
    <col min="18" max="18" width="4.75" style="1" customWidth="1"/>
    <col min="19" max="31" width="10.5" style="29" customWidth="1"/>
    <col min="32" max="32" width="1.75" style="29" customWidth="1"/>
    <col min="33" max="33" width="13.875" style="29" bestFit="1" customWidth="1"/>
    <col min="34" max="34" width="8.75" style="29"/>
    <col min="35" max="35" width="1.75" style="29" customWidth="1"/>
    <col min="36" max="36" width="5.75" style="24" customWidth="1"/>
    <col min="37" max="44" width="10.5" style="29" customWidth="1"/>
    <col min="45" max="45" width="12.75" style="29" hidden="1" customWidth="1"/>
    <col min="46" max="46" width="9.75" style="68" bestFit="1" customWidth="1"/>
    <col min="47" max="48" width="10.75" style="69" customWidth="1"/>
    <col min="49" max="55" width="8.75" style="2"/>
    <col min="56" max="16384" width="8.75" style="1"/>
  </cols>
  <sheetData>
    <row r="1" spans="1:57" ht="19.899999999999999" customHeight="1" x14ac:dyDescent="0.4">
      <c r="A1" s="6" t="s">
        <v>11</v>
      </c>
      <c r="B1" s="67">
        <f>B2-365</f>
        <v>45748</v>
      </c>
      <c r="C1" s="4" t="s">
        <v>126</v>
      </c>
      <c r="G1" s="8" t="s">
        <v>20</v>
      </c>
      <c r="K1" s="8" t="s">
        <v>10</v>
      </c>
      <c r="O1" s="1" t="s">
        <v>21</v>
      </c>
    </row>
    <row r="2" spans="1:57" ht="19.899999999999999" customHeight="1" x14ac:dyDescent="0.4">
      <c r="A2" s="6" t="s">
        <v>90</v>
      </c>
      <c r="B2" s="7">
        <v>46113</v>
      </c>
      <c r="C2" s="113">
        <v>21916</v>
      </c>
      <c r="G2" s="9" t="s">
        <v>8</v>
      </c>
      <c r="H2" s="9"/>
      <c r="K2" s="9" t="s">
        <v>8</v>
      </c>
      <c r="L2" s="9"/>
      <c r="O2" s="9" t="s">
        <v>8</v>
      </c>
      <c r="P2" s="9" t="s">
        <v>9</v>
      </c>
      <c r="Q2" s="9"/>
      <c r="S2" s="121" t="s">
        <v>25</v>
      </c>
      <c r="T2" s="122"/>
      <c r="U2" s="123"/>
      <c r="V2" s="121" t="s">
        <v>42</v>
      </c>
      <c r="W2" s="122"/>
      <c r="X2" s="123"/>
      <c r="Y2" s="127" t="s">
        <v>40</v>
      </c>
      <c r="Z2" s="128" t="s">
        <v>96</v>
      </c>
      <c r="AA2" s="128"/>
      <c r="AB2" s="128"/>
      <c r="AC2" s="121" t="s">
        <v>102</v>
      </c>
      <c r="AD2" s="122"/>
      <c r="AE2" s="123"/>
      <c r="AF2" s="72"/>
      <c r="AG2" s="73" t="s">
        <v>69</v>
      </c>
      <c r="AH2" s="74">
        <f>COUNTA(試算シート!$E$41:$E$50)</f>
        <v>0</v>
      </c>
      <c r="AI2" s="72"/>
      <c r="AJ2" s="70"/>
      <c r="AK2" s="114" t="s">
        <v>6</v>
      </c>
      <c r="AL2" s="115"/>
      <c r="AM2" s="115"/>
      <c r="AN2" s="115"/>
      <c r="AO2" s="115"/>
      <c r="AP2" s="115"/>
      <c r="AQ2" s="115"/>
      <c r="AR2" s="116"/>
      <c r="AS2" s="75"/>
      <c r="AT2" s="76"/>
      <c r="AU2" s="77"/>
      <c r="AV2" s="77"/>
      <c r="AW2" s="66"/>
      <c r="AX2" s="66"/>
      <c r="AY2" s="66"/>
      <c r="AZ2" s="66"/>
      <c r="BA2" s="66"/>
      <c r="BB2" s="66"/>
      <c r="BC2" s="66"/>
      <c r="BD2" s="65"/>
      <c r="BE2" s="65"/>
    </row>
    <row r="3" spans="1:57" ht="19.899999999999999" customHeight="1" x14ac:dyDescent="0.4">
      <c r="G3" s="10">
        <v>18383</v>
      </c>
      <c r="H3" s="11" t="str">
        <f t="shared" ref="H3:H28" si="0">DATEDIF(G3,$B$2,"Y")&amp;"年"&amp;DATEDIF(G3,$B$2,"YM")&amp;"ヶ月"</f>
        <v>75年11ヶ月</v>
      </c>
      <c r="I3" s="1">
        <v>0</v>
      </c>
      <c r="K3" s="10">
        <v>22037</v>
      </c>
      <c r="L3" s="11" t="str">
        <f t="shared" ref="L3:L28" si="1">DATEDIF(K3,$B$2,"Y")&amp;"年"&amp;DATEDIF(K3,$B$2,"YM")&amp;"ヶ月"</f>
        <v>65年11ヶ月</v>
      </c>
      <c r="M3" s="1">
        <v>0</v>
      </c>
      <c r="O3" s="10">
        <v>39173</v>
      </c>
      <c r="P3" s="8">
        <f>$B$2+1</f>
        <v>46114</v>
      </c>
      <c r="Q3" s="11" t="str">
        <f>DATEDIF(O3,P3,"Y")&amp;"年"&amp;DATEDIF(O3,P3,"YM")&amp;"ヶ月"</f>
        <v>19年0ヶ月</v>
      </c>
      <c r="S3" s="124"/>
      <c r="T3" s="125"/>
      <c r="U3" s="126"/>
      <c r="V3" s="124"/>
      <c r="W3" s="125"/>
      <c r="X3" s="126"/>
      <c r="Y3" s="127"/>
      <c r="Z3" s="128"/>
      <c r="AA3" s="128"/>
      <c r="AB3" s="128"/>
      <c r="AC3" s="124"/>
      <c r="AD3" s="125"/>
      <c r="AE3" s="126"/>
      <c r="AF3" s="72"/>
      <c r="AG3" s="73" t="s">
        <v>70</v>
      </c>
      <c r="AH3" s="78">
        <f>COUNTIF(試算シート!$AJ$41:$AJ$50,"&gt;0")</f>
        <v>0</v>
      </c>
      <c r="AI3" s="72"/>
      <c r="AJ3" s="79"/>
      <c r="AK3" s="117" t="s">
        <v>1</v>
      </c>
      <c r="AL3" s="117" t="s">
        <v>0</v>
      </c>
      <c r="AM3" s="117" t="s">
        <v>2</v>
      </c>
      <c r="AN3" s="117" t="s">
        <v>3</v>
      </c>
      <c r="AO3" s="80" t="s">
        <v>5</v>
      </c>
      <c r="AP3" s="119" t="s">
        <v>7</v>
      </c>
      <c r="AQ3" s="119" t="s">
        <v>112</v>
      </c>
      <c r="AR3" s="119" t="s">
        <v>103</v>
      </c>
      <c r="AS3" s="75"/>
      <c r="AT3" s="76"/>
      <c r="AU3" s="77"/>
      <c r="AV3" s="77"/>
      <c r="AW3" s="66"/>
      <c r="AX3" s="66"/>
      <c r="AY3" s="66"/>
      <c r="AZ3" s="66"/>
      <c r="BA3" s="66"/>
      <c r="BB3" s="66"/>
      <c r="BC3" s="66"/>
      <c r="BD3" s="65"/>
      <c r="BE3" s="65"/>
    </row>
    <row r="4" spans="1:57" ht="19.899999999999999" customHeight="1" x14ac:dyDescent="0.4">
      <c r="A4" s="6" t="s">
        <v>12</v>
      </c>
      <c r="B4" s="6" t="s">
        <v>13</v>
      </c>
      <c r="C4" s="6" t="s">
        <v>14</v>
      </c>
      <c r="D4" s="6" t="s">
        <v>10</v>
      </c>
      <c r="E4" s="6" t="s">
        <v>15</v>
      </c>
      <c r="G4" s="10">
        <v>18414</v>
      </c>
      <c r="H4" s="11" t="str">
        <f t="shared" si="0"/>
        <v>75年10ヶ月</v>
      </c>
      <c r="I4" s="1">
        <v>1</v>
      </c>
      <c r="K4" s="10">
        <v>22068</v>
      </c>
      <c r="L4" s="11" t="str">
        <f t="shared" si="1"/>
        <v>65年10ヶ月</v>
      </c>
      <c r="M4" s="1">
        <v>1</v>
      </c>
      <c r="O4" s="8"/>
      <c r="P4" s="8"/>
      <c r="Q4" s="15"/>
      <c r="S4" s="71" t="s">
        <v>93</v>
      </c>
      <c r="T4" s="71" t="s">
        <v>92</v>
      </c>
      <c r="U4" s="71" t="s">
        <v>94</v>
      </c>
      <c r="V4" s="71" t="s">
        <v>39</v>
      </c>
      <c r="W4" s="71" t="s">
        <v>123</v>
      </c>
      <c r="X4" s="71" t="s">
        <v>41</v>
      </c>
      <c r="Y4" s="127"/>
      <c r="Z4" s="71" t="s">
        <v>97</v>
      </c>
      <c r="AA4" s="71" t="s">
        <v>98</v>
      </c>
      <c r="AB4" s="71" t="s">
        <v>99</v>
      </c>
      <c r="AC4" s="71" t="s">
        <v>100</v>
      </c>
      <c r="AD4" s="71" t="s">
        <v>101</v>
      </c>
      <c r="AE4" s="71" t="s">
        <v>94</v>
      </c>
      <c r="AF4" s="72"/>
      <c r="AG4" s="73" t="s">
        <v>71</v>
      </c>
      <c r="AH4" s="78">
        <f>SUM(試算シート!$AH$41:$AH$50)</f>
        <v>0</v>
      </c>
      <c r="AI4" s="72"/>
      <c r="AJ4" s="81"/>
      <c r="AK4" s="118"/>
      <c r="AL4" s="118"/>
      <c r="AM4" s="118"/>
      <c r="AN4" s="118"/>
      <c r="AO4" s="71" t="s">
        <v>4</v>
      </c>
      <c r="AP4" s="120"/>
      <c r="AQ4" s="120"/>
      <c r="AR4" s="120"/>
      <c r="AS4" s="75"/>
      <c r="AT4" s="76"/>
      <c r="AU4" s="77"/>
      <c r="AV4" s="77"/>
      <c r="AW4" s="66"/>
      <c r="AX4" s="66"/>
      <c r="AY4" s="66"/>
      <c r="AZ4" s="66"/>
      <c r="BA4" s="66"/>
      <c r="BB4" s="66"/>
      <c r="BC4" s="66"/>
      <c r="BD4" s="65"/>
      <c r="BE4" s="65"/>
    </row>
    <row r="5" spans="1:57" ht="19.899999999999999" customHeight="1" x14ac:dyDescent="0.4">
      <c r="A5" s="6" t="s">
        <v>16</v>
      </c>
      <c r="B5" s="12">
        <v>7.1999999999999995E-2</v>
      </c>
      <c r="C5" s="12">
        <v>2.35E-2</v>
      </c>
      <c r="D5" s="12">
        <v>1.9E-2</v>
      </c>
      <c r="E5" s="4"/>
      <c r="G5" s="10">
        <v>18444</v>
      </c>
      <c r="H5" s="11" t="str">
        <f t="shared" si="0"/>
        <v>75年9ヶ月</v>
      </c>
      <c r="I5" s="1">
        <v>2</v>
      </c>
      <c r="K5" s="10">
        <v>22098</v>
      </c>
      <c r="L5" s="11" t="str">
        <f t="shared" si="1"/>
        <v>65年9ヶ月</v>
      </c>
      <c r="M5" s="1">
        <v>2</v>
      </c>
      <c r="S5" s="82">
        <f>IF(試算シート!$L41="",0,IF(試算シート!$L41&gt;=8500000,試算シート!$L41-1950000,IF(試算シート!$L41&gt;=6600000,ROUNDDOWN((試算シート!$L41*0.9),0)-1100000,IF(試算シート!$L41&gt;=3600000,((ROUNDDOWN(試算シート!$L41/4,-3)*4)*0.8)-440000,IF(試算シート!$L41&gt;=1800000,((ROUNDDOWN(試算シート!$L41/4,-3)*4)*0.7)-80000,IF(試算シート!$L41&gt;=1628000,((ROUNDDOWN(試算シート!$L41/4,-3)*4)*0.6)+100000,IF(試算シート!$L41&gt;=1624000,1074000,IF(試算シート!$L41&gt;=1622000,1072000,IF(試算シート!$L41&gt;=1620000,1070000,IF(試算シート!$L41&gt;=1619000,1069000,IF(試算シート!$L41&gt;=551000,試算シート!$L41-550000,0)))))))))))</f>
        <v>0</v>
      </c>
      <c r="T5" s="82">
        <f>IF(試算シート!$L41="",0,ROUNDDOWN(($S5*0.3),0))</f>
        <v>0</v>
      </c>
      <c r="U5" s="82">
        <f>IF(試算シート!$L41="",0,IF(AND(試算シート!$Q41="○",試算シート!$J41&lt;=66),$T5,$S5))</f>
        <v>0</v>
      </c>
      <c r="V5" s="83">
        <f>IF(AND((S5+Y5)&lt;=10000000,試算シート!S41&lt;600001),0,IF(AND((S5+Y5)&lt;=10000000,試算シート!S41&lt;1300000),試算シート!S41-600000,IF(AND((S5+Y5)&lt;=10000000,試算シート!S41&lt;4100000),ROUNDDOWN(試算シート!S41*0.75,0)-275000,IF(AND((S5+Y5)&lt;=10000000,試算シート!S41&lt;7700000),ROUNDDOWN(試算シート!S41*0.85,0)-685000,IF(AND((S5+Y5)&lt;=10000000,試算シート!S41&lt;10000000),ROUNDDOWN(試算シート!S41*0.95,0)-1455000,IF(AND((S5+Y5)&lt;=10000000,10000000&lt;=試算シート!S41),試算シート!S41-1955000,IF(AND((S5+Y5)&lt;=20000000,試算シート!S41&lt;500001),0,IF(AND((S5+Y5)&lt;=20000000,試算シート!S41&lt;1300000),試算シート!S41-500000,IF(AND((S5+Y5)&lt;=20000000,試算シート!S41&lt;4100000),ROUNDDOWN(試算シート!S41*0.75,0)-175000,IF(AND((S5+Y5)&lt;=20000000,試算シート!S41&lt;7700000),ROUNDDOWN(試算シート!S41*0.85,0)-585000,IF(AND((S5+Y5)&lt;=20000000,試算シート!S41&lt;10000000),ROUNDDOWN(試算シート!S41*0.95,0)-1355000,IF(AND((S5+Y5)&lt;=20000000,10000000&lt;=試算シート!S41),試算シート!S41-1855000,IF(AND(20000000&lt;(S5+Y5),試算シート!S41&lt;400001),0,IF(AND(20000000&lt;(S5+Y5),試算シート!S41&lt;1300000),試算シート!S41-400000,IF(AND(20000000&lt;(S5+Y5),試算シート!S41&lt;4100000),ROUNDDOWN(試算シート!S41*0.75,0)-75000,IF(AND(20000000&lt;(S5+Y5),試算シート!S41&lt;7700000),ROUNDDOWN(試算シート!S41*0.85,0)-485000,IF(AND(20000000&lt;(S5+Y5),試算シート!S41&lt;10000000),ROUNDDOWN(試算シート!S41*0.95,0)-1255000,IF(AND(20000000&lt;(S5+Y5),10000000&lt;=試算シート!S41),試算シート!S41-1755000))))))))))))))))))</f>
        <v>0</v>
      </c>
      <c r="W5" s="83">
        <f>IF(AND((S5+Y5)&lt;=10000000,試算シート!S41&lt;1100001),0,IF(AND((S5+Y5)&lt;=10000000,試算シート!S41&lt;3300000),試算シート!S41-1100000,IF(AND((S5+Y5)&lt;=10000000,試算シート!S41&lt;4100000),ROUNDDOWN(試算シート!S41*0.75,0)-275000,IF(AND((S5+Y5)&lt;=10000000,試算シート!S41&lt;7700000),ROUNDDOWN(試算シート!S41*0.85,0)-685000,IF(AND((S5+Y5)&lt;=10000000,試算シート!S41&lt;10000000),ROUNDDOWN(試算シート!S41*0.95,0)-1455000,IF(AND((S5+Y5)&lt;=10000000,10000000&lt;=試算シート!S41),試算シート!S41-1955000,IF(AND((S5+Y5)&lt;=20000000,試算シート!S41&lt;1000001),0,IF(AND((S5+Y5)&lt;=20000000,試算シート!S41&lt;3300000),試算シート!S41-1000000,IF(AND((S5+Y5)&lt;=20000000,試算シート!S41&lt;4100000),ROUNDDOWN(試算シート!S41*0.75,0)-175000,IF(AND((S5+Y5)&lt;=20000000,試算シート!S41&lt;7700000),ROUNDDOWN(試算シート!S41*0.85,0)-585000,IF(AND((S5+Y5)&lt;=20000000,試算シート!S41&lt;10000000),ROUNDDOWN(試算シート!S41*0.95,0)-1355000,IF(AND((S5+Y5)&lt;=20000000,10000000&lt;=試算シート!S41),試算シート!S41-1855000,IF(AND(20000000&lt;(S5+Y5),試算シート!S41&lt;900001),0,IF(AND(20000000&lt;(S5+Y5),試算シート!S41&lt;3300000),試算シート!S41-900000,IF(AND(20000000&lt;(S5+Y5),試算シート!S41&lt;4100000),ROUNDDOWN(試算シート!S41*0.75,0)-75000,IF(AND(20000000&lt;(S5+Y5),試算シート!S41&lt;7700000),ROUNDDOWN(試算シート!S41*0.85,0)-485000,IF(AND(20000000&lt;(S5+Y5),試算シート!S41&lt;10000000),ROUNDDOWN(試算シート!S41*0.95,0)-1255000,IF(AND(20000000&lt;(S5+Y5),10000000&lt;=試算シート!S41),試算シート!S41-1755000))))))))))))))))))</f>
        <v>0</v>
      </c>
      <c r="X5" s="82">
        <f>IF(試算シート!$E41&lt;=$C$2,$W5,$V5)</f>
        <v>0</v>
      </c>
      <c r="Y5" s="82">
        <f>IF(試算シート!$X41="",0,試算シート!$X41)</f>
        <v>0</v>
      </c>
      <c r="Z5" s="82">
        <f>IF($U5&gt;=100000,100000,$U5)</f>
        <v>0</v>
      </c>
      <c r="AA5" s="82">
        <f>IF($X5&gt;=100000,100000,$X5)</f>
        <v>0</v>
      </c>
      <c r="AB5" s="82">
        <f>IF(AND(Z5&gt;0,AA5&gt;0,U5+X5&gt;100000),(Z5+AA5)-100000,0)</f>
        <v>0</v>
      </c>
      <c r="AC5" s="82">
        <f>IF(AND($U5+$X5&gt;0,試算シート!$X41&lt;0),SUM($U5,$X5,試算シート!$X41)-$AB5,SUM($U5,$X5,$Y5)-$AB5)</f>
        <v>0</v>
      </c>
      <c r="AD5" s="82">
        <f>IF(AC5&lt;0,0,AC5)</f>
        <v>0</v>
      </c>
      <c r="AE5" s="82">
        <f>IF(AC5&lt;0,AD5,AC5)</f>
        <v>0</v>
      </c>
      <c r="AF5" s="84"/>
      <c r="AG5" s="85" t="s">
        <v>72</v>
      </c>
      <c r="AH5" s="86">
        <f>SUM(試算シート!$AJ$41:$AJ$50)</f>
        <v>0</v>
      </c>
      <c r="AI5" s="84"/>
      <c r="AJ5" s="87">
        <v>1</v>
      </c>
      <c r="AK5" s="88">
        <f>IF(試算シート!$AL41=0,0,IF(試算シート!$AH41&lt;12,ROUND(試算シート!$AL41*$B$5/12*試算シート!$AH41,0),ROUND(試算シート!$AL41*$B$5,0)))</f>
        <v>0</v>
      </c>
      <c r="AL5" s="88">
        <f>IF(試算シート!$E$41="",0,計算基準!$B$6/12*試算シート!$AH$41)</f>
        <v>0</v>
      </c>
      <c r="AM5" s="88">
        <f>IF(試算シート!$E$41="",0,IF($AH$4&lt;=12,計算基準!$B$7/12*($AH$4/$AH$2),計算基準!$B$7-SUM(AM6:AM14)))</f>
        <v>0</v>
      </c>
      <c r="AN5" s="89">
        <f>SUM(AK5:AM5)</f>
        <v>0</v>
      </c>
      <c r="AO5" s="88">
        <f>IF(試算シート!$J41&gt;=7,0,AL5*0.5)</f>
        <v>0</v>
      </c>
      <c r="AP5" s="88">
        <f>AN5-AO5</f>
        <v>0</v>
      </c>
      <c r="AQ5" s="88">
        <f>AP5-AR5</f>
        <v>0</v>
      </c>
      <c r="AR5" s="78">
        <f>AP16-SUM(AR6:AR14)</f>
        <v>0</v>
      </c>
      <c r="AS5" s="90">
        <f t="shared" ref="AS5:AS14" si="2">IF(AP5="",0,IF(AP5=0,0,ROUND(AP5/$AP$15,6)))</f>
        <v>0</v>
      </c>
      <c r="AT5" s="76" t="s">
        <v>106</v>
      </c>
      <c r="AU5" s="77">
        <f>SUM(試算シート!$AL$41:$AL$50)</f>
        <v>0</v>
      </c>
      <c r="AV5" s="77">
        <f>IF(AU5=0,0,IF($AH$4=($AH$2*12),AK16,AK15))</f>
        <v>0</v>
      </c>
      <c r="AW5" s="66"/>
      <c r="AX5" s="66"/>
      <c r="AY5" s="66"/>
      <c r="AZ5" s="66"/>
      <c r="BA5" s="66"/>
      <c r="BB5" s="66"/>
      <c r="BC5" s="66"/>
      <c r="BD5" s="65"/>
      <c r="BE5" s="65"/>
    </row>
    <row r="6" spans="1:57" ht="19.899999999999999" customHeight="1" x14ac:dyDescent="0.4">
      <c r="A6" s="6" t="s">
        <v>17</v>
      </c>
      <c r="B6" s="5">
        <v>25000</v>
      </c>
      <c r="C6" s="5">
        <v>11000</v>
      </c>
      <c r="D6" s="5">
        <v>14500</v>
      </c>
      <c r="E6" s="5"/>
      <c r="G6" s="10">
        <v>18475</v>
      </c>
      <c r="H6" s="11" t="str">
        <f t="shared" si="0"/>
        <v>75年8ヶ月</v>
      </c>
      <c r="I6" s="1">
        <v>3</v>
      </c>
      <c r="K6" s="10">
        <v>22129</v>
      </c>
      <c r="L6" s="11" t="str">
        <f t="shared" si="1"/>
        <v>65年8ヶ月</v>
      </c>
      <c r="M6" s="1">
        <v>3</v>
      </c>
      <c r="O6" s="9"/>
      <c r="P6" s="9"/>
      <c r="Q6" s="9"/>
      <c r="S6" s="82">
        <f>IF(試算シート!$L42="",0,IF(試算シート!$L42&gt;=8500000,試算シート!$L42-1950000,IF(試算シート!$L42&gt;=6600000,ROUNDDOWN((試算シート!$L42*0.9),0)-1100000,IF(試算シート!$L42&gt;=3600000,((ROUNDDOWN(試算シート!$L42/4,-3)*4)*0.8)-440000,IF(試算シート!$L42&gt;=1800000,((ROUNDDOWN(試算シート!$L42/4,-3)*4)*0.7)-80000,IF(試算シート!$L42&gt;=1628000,((ROUNDDOWN(試算シート!$L42/4,-3)*4)*0.6)+100000,IF(試算シート!$L42&gt;=1624000,1074000,IF(試算シート!$L42&gt;=1622000,1072000,IF(試算シート!$L42&gt;=1620000,1070000,IF(試算シート!$L42&gt;=1619000,1069000,IF(試算シート!$L42&gt;=551000,試算シート!$L42-550000,0)))))))))))</f>
        <v>0</v>
      </c>
      <c r="T6" s="82">
        <f>IF(試算シート!$L42="",0,ROUNDDOWN(($S6*0.3),0))</f>
        <v>0</v>
      </c>
      <c r="U6" s="82">
        <f>IF(試算シート!$L42="",0,IF(AND(試算シート!$Q42="○",試算シート!$J42&lt;=66),$T6,$S6))</f>
        <v>0</v>
      </c>
      <c r="V6" s="83">
        <f>IF(AND((S6+Y6)&lt;=10000000,試算シート!S42&lt;600001),0,IF(AND((S6+Y6)&lt;=10000000,試算シート!S42&lt;1300000),試算シート!S42-600000,IF(AND((S6+Y6)&lt;=10000000,試算シート!S42&lt;4100000),ROUNDDOWN(試算シート!S42*0.75,0)-275000,IF(AND((S6+Y6)&lt;=10000000,試算シート!S42&lt;7700000),ROUNDDOWN(試算シート!S42*0.85,0)-685000,IF(AND((S6+Y6)&lt;=10000000,試算シート!S42&lt;10000000),ROUNDDOWN(試算シート!S42*0.95,0)-1455000,IF(AND((S6+Y6)&lt;=10000000,10000000&lt;=試算シート!S42),試算シート!S42-1955000,IF(AND((S6+Y6)&lt;=20000000,試算シート!S42&lt;500001),0,IF(AND((S6+Y6)&lt;=20000000,試算シート!S42&lt;1300000),試算シート!S42-500000,IF(AND((S6+Y6)&lt;=20000000,試算シート!S42&lt;4100000),ROUNDDOWN(試算シート!S42*0.75,0)-175000,IF(AND((S6+Y6)&lt;=20000000,試算シート!S42&lt;7700000),ROUNDDOWN(試算シート!S42*0.85,0)-585000,IF(AND((S6+Y6)&lt;=20000000,試算シート!S42&lt;10000000),ROUNDDOWN(試算シート!S42*0.95,0)-1355000,IF(AND((S6+Y6)&lt;=20000000,10000000&lt;=試算シート!S42),試算シート!S42-1855000,IF(AND(20000000&lt;(S6+Y6),試算シート!S42&lt;400001),0,IF(AND(20000000&lt;(S6+Y6),試算シート!S42&lt;1300000),試算シート!S42-400000,IF(AND(20000000&lt;(S6+Y6),試算シート!S42&lt;4100000),ROUNDDOWN(試算シート!S42*0.75,0)-75000,IF(AND(20000000&lt;(S6+Y6),試算シート!S42&lt;7700000),ROUNDDOWN(試算シート!S42*0.85,0)-485000,IF(AND(20000000&lt;(S6+Y6),試算シート!S42&lt;10000000),ROUNDDOWN(試算シート!S42*0.95,0)-1255000,IF(AND(20000000&lt;(S6+Y6),10000000&lt;=試算シート!S42),試算シート!S42-1755000))))))))))))))))))</f>
        <v>0</v>
      </c>
      <c r="W6" s="83">
        <f>IF(AND((S6+Y6)&lt;=10000000,試算シート!S42&lt;1100001),0,IF(AND((S6+Y6)&lt;=10000000,試算シート!S42&lt;3300000),試算シート!S42-1100000,IF(AND((S6+Y6)&lt;=10000000,試算シート!S42&lt;4100000),ROUNDDOWN(試算シート!S42*0.75,0)-275000,IF(AND((S6+Y6)&lt;=10000000,試算シート!S42&lt;7700000),ROUNDDOWN(試算シート!S42*0.85,0)-685000,IF(AND((S6+Y6)&lt;=10000000,試算シート!S42&lt;10000000),ROUNDDOWN(試算シート!S42*0.95,0)-1455000,IF(AND((S6+Y6)&lt;=10000000,10000000&lt;=試算シート!S42),試算シート!S42-1955000,IF(AND((S6+Y6)&lt;=20000000,試算シート!S42&lt;1000001),0,IF(AND((S6+Y6)&lt;=20000000,試算シート!S42&lt;3300000),試算シート!S42-1000000,IF(AND((S6+Y6)&lt;=20000000,試算シート!S42&lt;4100000),ROUNDDOWN(試算シート!S42*0.75,0)-175000,IF(AND((S6+Y6)&lt;=20000000,試算シート!S42&lt;7700000),ROUNDDOWN(試算シート!S42*0.85,0)-585000,IF(AND((S6+Y6)&lt;=20000000,試算シート!S42&lt;10000000),ROUNDDOWN(試算シート!S42*0.95,0)-1355000,IF(AND((S6+Y6)&lt;=20000000,10000000&lt;=試算シート!S42),試算シート!S42-1855000,IF(AND(20000000&lt;(S6+Y6),試算シート!S42&lt;900001),0,IF(AND(20000000&lt;(S6+Y6),試算シート!S42&lt;3300000),試算シート!S42-900000,IF(AND(20000000&lt;(S6+Y6),試算シート!S42&lt;4100000),ROUNDDOWN(試算シート!S42*0.75,0)-75000,IF(AND(20000000&lt;(S6+Y6),試算シート!S42&lt;7700000),ROUNDDOWN(試算シート!S42*0.85,0)-485000,IF(AND(20000000&lt;(S6+Y6),試算シート!S42&lt;10000000),ROUNDDOWN(試算シート!S42*0.95,0)-1255000,IF(AND(20000000&lt;(S6+Y6),10000000&lt;=試算シート!S42),試算シート!S42-1755000))))))))))))))))))</f>
        <v>0</v>
      </c>
      <c r="X6" s="82">
        <f>IF(試算シート!$E42&lt;=$C$2,$W6,$V6)</f>
        <v>0</v>
      </c>
      <c r="Y6" s="82">
        <f>IF(試算シート!$X42="",0,試算シート!$X42)</f>
        <v>0</v>
      </c>
      <c r="Z6" s="82">
        <f t="shared" ref="Z6:Z14" si="3">IF($U6&gt;=100000,100000,$U6)</f>
        <v>0</v>
      </c>
      <c r="AA6" s="82">
        <f t="shared" ref="AA6:AA14" si="4">IF($X6&gt;=100000,100000,$X6)</f>
        <v>0</v>
      </c>
      <c r="AB6" s="82">
        <f t="shared" ref="AB6:AB14" si="5">IF(AND(Z6&gt;0,AA6&gt;0,U6+X6&gt;100000),(Z6+AA6)-100000,0)</f>
        <v>0</v>
      </c>
      <c r="AC6" s="82">
        <f>IF(AND($U6+$X6&gt;0,試算シート!$X42&lt;0),SUM($U6,$X6,試算シート!$X42)-$AB6,SUM($U6,$X6,$Y6)-$AB6)</f>
        <v>0</v>
      </c>
      <c r="AD6" s="82">
        <f t="shared" ref="AD6:AD14" si="6">IF(AC6&lt;0,0,AC6)</f>
        <v>0</v>
      </c>
      <c r="AE6" s="82">
        <f t="shared" ref="AE6:AE14" si="7">IF(AC6&lt;0,AD6,AC6)</f>
        <v>0</v>
      </c>
      <c r="AF6" s="84"/>
      <c r="AG6" s="85" t="s">
        <v>4</v>
      </c>
      <c r="AH6" s="91">
        <f>COUNTIF(試算シート!$J$41:$J$50,"&lt;7")</f>
        <v>0</v>
      </c>
      <c r="AI6" s="84"/>
      <c r="AJ6" s="87">
        <v>2</v>
      </c>
      <c r="AK6" s="88">
        <f>IF(試算シート!$AL42=0,0,IF(試算シート!$AH42&lt;12,ROUND(試算シート!$AL42*$B$5/12*試算シート!$AH42,0),ROUND(試算シート!$AL42*$B$5,0)))</f>
        <v>0</v>
      </c>
      <c r="AL6" s="88">
        <f>IF(試算シート!$E42="",0,計算基準!$B$6/12*試算シート!$AH42)</f>
        <v>0</v>
      </c>
      <c r="AM6" s="88">
        <f>IF(試算シート!$E$42="",0,IF($AH$4&lt;=12,計算基準!$B$7/12*$AH$4/$AH$2,計算基準!$B$7/$AH$4*試算シート!$AH$42))</f>
        <v>0</v>
      </c>
      <c r="AN6" s="89">
        <f t="shared" ref="AN6" si="8">SUM(AK6:AM6)</f>
        <v>0</v>
      </c>
      <c r="AO6" s="88">
        <f>IF(試算シート!$J42&gt;=7,0,AL6*0.5)</f>
        <v>0</v>
      </c>
      <c r="AP6" s="88">
        <f t="shared" ref="AP6:AP14" si="9">AN6-AO6</f>
        <v>0</v>
      </c>
      <c r="AQ6" s="88">
        <f t="shared" ref="AQ6:AQ14" si="10">AP6-AR6</f>
        <v>0</v>
      </c>
      <c r="AR6" s="78">
        <f>ROUND($AP$16*AS6,0)</f>
        <v>0</v>
      </c>
      <c r="AS6" s="90">
        <f t="shared" si="2"/>
        <v>0</v>
      </c>
      <c r="AT6" s="76" t="s">
        <v>107</v>
      </c>
      <c r="AU6" s="77">
        <f>AH2-AH6</f>
        <v>0</v>
      </c>
      <c r="AV6" s="77">
        <f>ROUNDDOWN($AL$15-($AO$15*2),-2)</f>
        <v>0</v>
      </c>
      <c r="AW6" s="66"/>
      <c r="AX6" s="66"/>
      <c r="AY6" s="66"/>
      <c r="AZ6" s="66"/>
      <c r="BA6" s="66"/>
      <c r="BB6" s="66"/>
      <c r="BC6" s="66"/>
      <c r="BD6" s="65"/>
      <c r="BE6" s="65"/>
    </row>
    <row r="7" spans="1:57" ht="19.899999999999999" customHeight="1" x14ac:dyDescent="0.4">
      <c r="A7" s="6" t="s">
        <v>18</v>
      </c>
      <c r="B7" s="5">
        <v>22000</v>
      </c>
      <c r="C7" s="5">
        <v>8000</v>
      </c>
      <c r="D7" s="14"/>
      <c r="E7" s="5"/>
      <c r="G7" s="10">
        <v>18506</v>
      </c>
      <c r="H7" s="11" t="str">
        <f t="shared" si="0"/>
        <v>75年7ヶ月</v>
      </c>
      <c r="I7" s="1">
        <v>4</v>
      </c>
      <c r="K7" s="10">
        <v>22160</v>
      </c>
      <c r="L7" s="11" t="str">
        <f t="shared" si="1"/>
        <v>65年7ヶ月</v>
      </c>
      <c r="M7" s="1">
        <v>4</v>
      </c>
      <c r="O7" s="8"/>
      <c r="P7" s="8"/>
      <c r="Q7" s="11"/>
      <c r="S7" s="82">
        <f>IF(試算シート!$L43="",0,IF(試算シート!$L43&gt;=8500000,試算シート!$L43-1950000,IF(試算シート!$L43&gt;=6600000,ROUNDDOWN((試算シート!$L43*0.9),0)-1100000,IF(試算シート!$L43&gt;=3600000,((ROUNDDOWN(試算シート!$L43/4,-3)*4)*0.8)-440000,IF(試算シート!$L43&gt;=1800000,((ROUNDDOWN(試算シート!$L43/4,-3)*4)*0.7)-80000,IF(試算シート!$L43&gt;=1628000,((ROUNDDOWN(試算シート!$L43/4,-3)*4)*0.6)+100000,IF(試算シート!$L43&gt;=1624000,1074000,IF(試算シート!$L43&gt;=1622000,1072000,IF(試算シート!$L43&gt;=1620000,1070000,IF(試算シート!$L43&gt;=1619000,1069000,IF(試算シート!$L43&gt;=551000,試算シート!$L43-550000,0)))))))))))</f>
        <v>0</v>
      </c>
      <c r="T7" s="82">
        <f>IF(試算シート!$L43="",0,ROUNDDOWN(($S7*0.3),0))</f>
        <v>0</v>
      </c>
      <c r="U7" s="82">
        <f>IF(試算シート!$L43="",0,IF(AND(試算シート!$Q43="○",試算シート!$J43&lt;=66),$T7,$S7))</f>
        <v>0</v>
      </c>
      <c r="V7" s="83">
        <f>IF(AND((S7+Y7)&lt;=10000000,試算シート!S43&lt;600001),0,IF(AND((S7+Y7)&lt;=10000000,試算シート!S43&lt;1300000),試算シート!S43-600000,IF(AND((S7+Y7)&lt;=10000000,試算シート!S43&lt;4100000),ROUNDDOWN(試算シート!S43*0.75,0)-275000,IF(AND((S7+Y7)&lt;=10000000,試算シート!S43&lt;7700000),ROUNDDOWN(試算シート!S43*0.85,0)-685000,IF(AND((S7+Y7)&lt;=10000000,試算シート!S43&lt;10000000),ROUNDDOWN(試算シート!S43*0.95,0)-1455000,IF(AND((S7+Y7)&lt;=10000000,10000000&lt;=試算シート!S43),試算シート!S43-1955000,IF(AND((S7+Y7)&lt;=20000000,試算シート!S43&lt;500001),0,IF(AND((S7+Y7)&lt;=20000000,試算シート!S43&lt;1300000),試算シート!S43-500000,IF(AND((S7+Y7)&lt;=20000000,試算シート!S43&lt;4100000),ROUNDDOWN(試算シート!S43*0.75,0)-175000,IF(AND((S7+Y7)&lt;=20000000,試算シート!S43&lt;7700000),ROUNDDOWN(試算シート!S43*0.85,0)-585000,IF(AND((S7+Y7)&lt;=20000000,試算シート!S43&lt;10000000),ROUNDDOWN(試算シート!S43*0.95,0)-1355000,IF(AND((S7+Y7)&lt;=20000000,10000000&lt;=試算シート!S43),試算シート!S43-1855000,IF(AND(20000000&lt;(S7+Y7),試算シート!S43&lt;400001),0,IF(AND(20000000&lt;(S7+Y7),試算シート!S43&lt;1300000),試算シート!S43-400000,IF(AND(20000000&lt;(S7+Y7),試算シート!S43&lt;4100000),ROUNDDOWN(試算シート!S43*0.75,0)-75000,IF(AND(20000000&lt;(S7+Y7),試算シート!S43&lt;7700000),ROUNDDOWN(試算シート!S43*0.85,0)-485000,IF(AND(20000000&lt;(S7+Y7),試算シート!S43&lt;10000000),ROUNDDOWN(試算シート!S43*0.95,0)-1255000,IF(AND(20000000&lt;(S7+Y7),10000000&lt;=試算シート!S43),試算シート!S43-1755000))))))))))))))))))</f>
        <v>0</v>
      </c>
      <c r="W7" s="83">
        <f>IF(AND((S7+Y7)&lt;=10000000,試算シート!S43&lt;1100001),0,IF(AND((S7+Y7)&lt;=10000000,試算シート!S43&lt;3300000),試算シート!S43-1100000,IF(AND((S7+Y7)&lt;=10000000,試算シート!S43&lt;4100000),ROUNDDOWN(試算シート!S43*0.75,0)-275000,IF(AND((S7+Y7)&lt;=10000000,試算シート!S43&lt;7700000),ROUNDDOWN(試算シート!S43*0.85,0)-685000,IF(AND((S7+Y7)&lt;=10000000,試算シート!S43&lt;10000000),ROUNDDOWN(試算シート!S43*0.95,0)-1455000,IF(AND((S7+Y7)&lt;=10000000,10000000&lt;=試算シート!S43),試算シート!S43-1955000,IF(AND((S7+Y7)&lt;=20000000,試算シート!S43&lt;1000001),0,IF(AND((S7+Y7)&lt;=20000000,試算シート!S43&lt;3300000),試算シート!S43-1000000,IF(AND((S7+Y7)&lt;=20000000,試算シート!S43&lt;4100000),ROUNDDOWN(試算シート!S43*0.75,0)-175000,IF(AND((S7+Y7)&lt;=20000000,試算シート!S43&lt;7700000),ROUNDDOWN(試算シート!S43*0.85,0)-585000,IF(AND((S7+Y7)&lt;=20000000,試算シート!S43&lt;10000000),ROUNDDOWN(試算シート!S43*0.95,0)-1355000,IF(AND((S7+Y7)&lt;=20000000,10000000&lt;=試算シート!S43),試算シート!S43-1855000,IF(AND(20000000&lt;(S7+Y7),試算シート!S43&lt;900001),0,IF(AND(20000000&lt;(S7+Y7),試算シート!S43&lt;3300000),試算シート!S43-900000,IF(AND(20000000&lt;(S7+Y7),試算シート!S43&lt;4100000),ROUNDDOWN(試算シート!S43*0.75,0)-75000,IF(AND(20000000&lt;(S7+Y7),試算シート!S43&lt;7700000),ROUNDDOWN(試算シート!S43*0.85,0)-485000,IF(AND(20000000&lt;(S7+Y7),試算シート!S43&lt;10000000),ROUNDDOWN(試算シート!S43*0.95,0)-1255000,IF(AND(20000000&lt;(S7+Y7),10000000&lt;=試算シート!S43),試算シート!S43-1755000))))))))))))))))))</f>
        <v>0</v>
      </c>
      <c r="X7" s="82">
        <f>IF(試算シート!$E43&lt;=$C$2,$W7,$V7)</f>
        <v>0</v>
      </c>
      <c r="Y7" s="82">
        <f>IF(試算シート!$X43="",0,試算シート!$X43)</f>
        <v>0</v>
      </c>
      <c r="Z7" s="82">
        <f t="shared" si="3"/>
        <v>0</v>
      </c>
      <c r="AA7" s="82">
        <f t="shared" si="4"/>
        <v>0</v>
      </c>
      <c r="AB7" s="82">
        <f t="shared" si="5"/>
        <v>0</v>
      </c>
      <c r="AC7" s="82">
        <f>IF(AND($U7+$X7&gt;0,試算シート!$X43&lt;0),SUM($U7,$X7,試算シート!$X43)-$AB7,SUM($U7,$X7,$Y7)-$AB7)</f>
        <v>0</v>
      </c>
      <c r="AD7" s="82">
        <f t="shared" si="6"/>
        <v>0</v>
      </c>
      <c r="AE7" s="82">
        <f t="shared" si="7"/>
        <v>0</v>
      </c>
      <c r="AF7" s="84"/>
      <c r="AG7" s="84"/>
      <c r="AH7" s="84"/>
      <c r="AI7" s="84"/>
      <c r="AJ7" s="87">
        <v>3</v>
      </c>
      <c r="AK7" s="88">
        <f>IF(試算シート!$AL43=0,0,IF(試算シート!$AH43&lt;12,ROUND(試算シート!$AL43*$B$5/12*試算シート!$AH43,0),ROUND(試算シート!$AL43*$B$5,0)))</f>
        <v>0</v>
      </c>
      <c r="AL7" s="88">
        <f>IF(試算シート!$E43="",0,計算基準!$B$6/12*試算シート!$AH43)</f>
        <v>0</v>
      </c>
      <c r="AM7" s="88">
        <f>IF(試算シート!$E43="",0,IF($AH$4&lt;=12,計算基準!$B$7/12*$AH$4/$AH$2,計算基準!$B$7/$AH$4*試算シート!$AH43))</f>
        <v>0</v>
      </c>
      <c r="AN7" s="89">
        <f t="shared" ref="AN7:AN14" si="11">SUM(AK7:AM7)</f>
        <v>0</v>
      </c>
      <c r="AO7" s="88">
        <f>IF(試算シート!$J43&gt;=7,0,AL7*0.5)</f>
        <v>0</v>
      </c>
      <c r="AP7" s="88">
        <f t="shared" si="9"/>
        <v>0</v>
      </c>
      <c r="AQ7" s="88">
        <f t="shared" si="10"/>
        <v>0</v>
      </c>
      <c r="AR7" s="78">
        <f t="shared" ref="AR7:AR14" si="12">ROUND($AP$16*AS7,0)</f>
        <v>0</v>
      </c>
      <c r="AS7" s="90">
        <f t="shared" si="2"/>
        <v>0</v>
      </c>
      <c r="AT7" s="76" t="s">
        <v>104</v>
      </c>
      <c r="AU7" s="77">
        <f>AH6</f>
        <v>0</v>
      </c>
      <c r="AV7" s="77">
        <f>IF(AU7=0,0,ROUNDDOWN($AO15,-1))</f>
        <v>0</v>
      </c>
      <c r="AW7" s="66"/>
      <c r="AX7" s="66"/>
      <c r="AY7" s="66"/>
      <c r="AZ7" s="66"/>
      <c r="BA7" s="66"/>
      <c r="BB7" s="66"/>
      <c r="BC7" s="66"/>
      <c r="BD7" s="65"/>
      <c r="BE7" s="65"/>
    </row>
    <row r="8" spans="1:57" ht="19.899999999999999" customHeight="1" x14ac:dyDescent="0.4">
      <c r="A8" s="6" t="s">
        <v>19</v>
      </c>
      <c r="B8" s="5">
        <v>660000</v>
      </c>
      <c r="C8" s="5">
        <v>260000</v>
      </c>
      <c r="D8" s="5">
        <v>170000</v>
      </c>
      <c r="E8" s="5"/>
      <c r="G8" s="10">
        <v>18536</v>
      </c>
      <c r="H8" s="11" t="str">
        <f t="shared" si="0"/>
        <v>75年6ヶ月</v>
      </c>
      <c r="I8" s="1">
        <v>5</v>
      </c>
      <c r="K8" s="10">
        <v>22190</v>
      </c>
      <c r="L8" s="11" t="str">
        <f t="shared" si="1"/>
        <v>65年6ヶ月</v>
      </c>
      <c r="M8" s="1">
        <v>5</v>
      </c>
      <c r="O8" s="8"/>
      <c r="P8" s="8"/>
      <c r="Q8" s="15"/>
      <c r="S8" s="82">
        <f>IF(試算シート!$L44="",0,IF(試算シート!$L44&gt;=8500000,試算シート!$L44-1950000,IF(試算シート!$L44&gt;=6600000,ROUNDDOWN((試算シート!$L44*0.9),0)-1100000,IF(試算シート!$L44&gt;=3600000,((ROUNDDOWN(試算シート!$L44/4,-3)*4)*0.8)-440000,IF(試算シート!$L44&gt;=1800000,((ROUNDDOWN(試算シート!$L44/4,-3)*4)*0.7)-80000,IF(試算シート!$L44&gt;=1628000,((ROUNDDOWN(試算シート!$L44/4,-3)*4)*0.6)+100000,IF(試算シート!$L44&gt;=1624000,1074000,IF(試算シート!$L44&gt;=1622000,1072000,IF(試算シート!$L44&gt;=1620000,1070000,IF(試算シート!$L44&gt;=1619000,1069000,IF(試算シート!$L44&gt;=551000,試算シート!$L44-550000,0)))))))))))</f>
        <v>0</v>
      </c>
      <c r="T8" s="82">
        <f>IF(試算シート!$L44="",0,ROUNDDOWN(($S8*0.3),0))</f>
        <v>0</v>
      </c>
      <c r="U8" s="82">
        <f>IF(試算シート!$L44="",0,IF(AND(試算シート!$Q44="○",試算シート!$J44&lt;=66),$T8,$S8))</f>
        <v>0</v>
      </c>
      <c r="V8" s="83">
        <f>IF(AND((S8+Y8)&lt;=10000000,試算シート!S44&lt;600001),0,IF(AND((S8+Y8)&lt;=10000000,試算シート!S44&lt;1300000),試算シート!S44-600000,IF(AND((S8+Y8)&lt;=10000000,試算シート!S44&lt;4100000),ROUNDDOWN(試算シート!S44*0.75,0)-275000,IF(AND((S8+Y8)&lt;=10000000,試算シート!S44&lt;7700000),ROUNDDOWN(試算シート!S44*0.85,0)-685000,IF(AND((S8+Y8)&lt;=10000000,試算シート!S44&lt;10000000),ROUNDDOWN(試算シート!S44*0.95,0)-1455000,IF(AND((S8+Y8)&lt;=10000000,10000000&lt;=試算シート!S44),試算シート!S44-1955000,IF(AND((S8+Y8)&lt;=20000000,試算シート!S44&lt;500001),0,IF(AND((S8+Y8)&lt;=20000000,試算シート!S44&lt;1300000),試算シート!S44-500000,IF(AND((S8+Y8)&lt;=20000000,試算シート!S44&lt;4100000),ROUNDDOWN(試算シート!S44*0.75,0)-175000,IF(AND((S8+Y8)&lt;=20000000,試算シート!S44&lt;7700000),ROUNDDOWN(試算シート!S44*0.85,0)-585000,IF(AND((S8+Y8)&lt;=20000000,試算シート!S44&lt;10000000),ROUNDDOWN(試算シート!S44*0.95,0)-1355000,IF(AND((S8+Y8)&lt;=20000000,10000000&lt;=試算シート!S44),試算シート!S44-1855000,IF(AND(20000000&lt;(S8+Y8),試算シート!S44&lt;400001),0,IF(AND(20000000&lt;(S8+Y8),試算シート!S44&lt;1300000),試算シート!S44-400000,IF(AND(20000000&lt;(S8+Y8),試算シート!S44&lt;4100000),ROUNDDOWN(試算シート!S44*0.75,0)-75000,IF(AND(20000000&lt;(S8+Y8),試算シート!S44&lt;7700000),ROUNDDOWN(試算シート!S44*0.85,0)-485000,IF(AND(20000000&lt;(S8+Y8),試算シート!S44&lt;10000000),ROUNDDOWN(試算シート!S44*0.95,0)-1255000,IF(AND(20000000&lt;(S8+Y8),10000000&lt;=試算シート!S44),試算シート!S44-1755000))))))))))))))))))</f>
        <v>0</v>
      </c>
      <c r="W8" s="83">
        <f>IF(AND((S8+Y8)&lt;=10000000,試算シート!S44&lt;1100001),0,IF(AND((S8+Y8)&lt;=10000000,試算シート!S44&lt;3300000),試算シート!S44-1100000,IF(AND((S8+Y8)&lt;=10000000,試算シート!S44&lt;4100000),ROUNDDOWN(試算シート!S44*0.75,0)-275000,IF(AND((S8+Y8)&lt;=10000000,試算シート!S44&lt;7700000),ROUNDDOWN(試算シート!S44*0.85,0)-685000,IF(AND((S8+Y8)&lt;=10000000,試算シート!S44&lt;10000000),ROUNDDOWN(試算シート!S44*0.95,0)-1455000,IF(AND((S8+Y8)&lt;=10000000,10000000&lt;=試算シート!S44),試算シート!S44-1955000,IF(AND((S8+Y8)&lt;=20000000,試算シート!S44&lt;1000001),0,IF(AND((S8+Y8)&lt;=20000000,試算シート!S44&lt;3300000),試算シート!S44-1000000,IF(AND((S8+Y8)&lt;=20000000,試算シート!S44&lt;4100000),ROUNDDOWN(試算シート!S44*0.75,0)-175000,IF(AND((S8+Y8)&lt;=20000000,試算シート!S44&lt;7700000),ROUNDDOWN(試算シート!S44*0.85,0)-585000,IF(AND((S8+Y8)&lt;=20000000,試算シート!S44&lt;10000000),ROUNDDOWN(試算シート!S44*0.95,0)-1355000,IF(AND((S8+Y8)&lt;=20000000,10000000&lt;=試算シート!S44),試算シート!S44-1855000,IF(AND(20000000&lt;(S8+Y8),試算シート!S44&lt;900001),0,IF(AND(20000000&lt;(S8+Y8),試算シート!S44&lt;3300000),試算シート!S44-900000,IF(AND(20000000&lt;(S8+Y8),試算シート!S44&lt;4100000),ROUNDDOWN(試算シート!S44*0.75,0)-75000,IF(AND(20000000&lt;(S8+Y8),試算シート!S44&lt;7700000),ROUNDDOWN(試算シート!S44*0.85,0)-485000,IF(AND(20000000&lt;(S8+Y8),試算シート!S44&lt;10000000),ROUNDDOWN(試算シート!S44*0.95,0)-1255000,IF(AND(20000000&lt;(S8+Y8),10000000&lt;=試算シート!S44),試算シート!S44-1755000))))))))))))))))))</f>
        <v>0</v>
      </c>
      <c r="X8" s="82">
        <f>IF(試算シート!$E44&lt;=$C$2,$W8,$V8)</f>
        <v>0</v>
      </c>
      <c r="Y8" s="82">
        <f>IF(試算シート!$X44="",0,試算シート!$X44)</f>
        <v>0</v>
      </c>
      <c r="Z8" s="82">
        <f t="shared" si="3"/>
        <v>0</v>
      </c>
      <c r="AA8" s="82">
        <f t="shared" si="4"/>
        <v>0</v>
      </c>
      <c r="AB8" s="82">
        <f t="shared" si="5"/>
        <v>0</v>
      </c>
      <c r="AC8" s="82">
        <f>IF(AND($U8+$X8&gt;0,試算シート!$X44&lt;0),SUM($U8,$X8,試算シート!$X44)-$AB8,SUM($U8,$X8,$Y8)-$AB8)</f>
        <v>0</v>
      </c>
      <c r="AD8" s="82">
        <f t="shared" si="6"/>
        <v>0</v>
      </c>
      <c r="AE8" s="82">
        <f t="shared" si="7"/>
        <v>0</v>
      </c>
      <c r="AF8" s="84"/>
      <c r="AG8" s="84"/>
      <c r="AH8" s="84"/>
      <c r="AI8" s="84"/>
      <c r="AJ8" s="87">
        <v>4</v>
      </c>
      <c r="AK8" s="88">
        <f>IF(試算シート!$AL44=0,0,IF(試算シート!$AH44&lt;12,ROUND(試算シート!$AL44*$B$5/12*試算シート!$AH44,0),ROUND(試算シート!$AL44*$B$5,0)))</f>
        <v>0</v>
      </c>
      <c r="AL8" s="88">
        <f>IF(試算シート!$E44="",0,計算基準!$B$6/12*試算シート!$AH44)</f>
        <v>0</v>
      </c>
      <c r="AM8" s="88">
        <f>IF(試算シート!$E44="",0,IF($AH$4&lt;=12,計算基準!$B$7/12*$AH$4/$AH$2,計算基準!$B$7/$AH$4*試算シート!$AH44))</f>
        <v>0</v>
      </c>
      <c r="AN8" s="89">
        <f t="shared" si="11"/>
        <v>0</v>
      </c>
      <c r="AO8" s="88">
        <f>IF(試算シート!$J44&gt;=7,0,AL8*0.5)</f>
        <v>0</v>
      </c>
      <c r="AP8" s="88">
        <f t="shared" si="9"/>
        <v>0</v>
      </c>
      <c r="AQ8" s="88">
        <f t="shared" si="10"/>
        <v>0</v>
      </c>
      <c r="AR8" s="78">
        <f t="shared" si="12"/>
        <v>0</v>
      </c>
      <c r="AS8" s="90">
        <f t="shared" si="2"/>
        <v>0</v>
      </c>
      <c r="AT8" s="76" t="s">
        <v>105</v>
      </c>
      <c r="AU8" s="77"/>
      <c r="AV8" s="77">
        <f>IF(AV5=0,AV9-AV6-AV7,ROUNDDOWN(AM15,-2))</f>
        <v>0</v>
      </c>
      <c r="AW8" s="66"/>
      <c r="AX8" s="66"/>
      <c r="AY8" s="66"/>
      <c r="AZ8" s="66"/>
      <c r="BA8" s="66"/>
      <c r="BB8" s="66"/>
      <c r="BC8" s="66"/>
      <c r="BD8" s="65"/>
      <c r="BE8" s="65"/>
    </row>
    <row r="9" spans="1:57" ht="19.899999999999999" customHeight="1" x14ac:dyDescent="0.4">
      <c r="G9" s="10">
        <v>18566</v>
      </c>
      <c r="H9" s="11" t="str">
        <f t="shared" si="0"/>
        <v>75年5ヶ月</v>
      </c>
      <c r="I9" s="1">
        <v>6</v>
      </c>
      <c r="K9" s="10">
        <v>22221</v>
      </c>
      <c r="L9" s="11" t="str">
        <f t="shared" si="1"/>
        <v>65年5ヶ月</v>
      </c>
      <c r="M9" s="1">
        <v>6</v>
      </c>
      <c r="O9" s="8"/>
      <c r="P9" s="8"/>
      <c r="Q9" s="15"/>
      <c r="S9" s="82">
        <f>IF(試算シート!$L45="",0,IF(試算シート!$L45&gt;=8500000,試算シート!$L45-1950000,IF(試算シート!$L45&gt;=6600000,ROUNDDOWN((試算シート!$L45*0.9),0)-1100000,IF(試算シート!$L45&gt;=3600000,((ROUNDDOWN(試算シート!$L45/4,-3)*4)*0.8)-440000,IF(試算シート!$L45&gt;=1800000,((ROUNDDOWN(試算シート!$L45/4,-3)*4)*0.7)-80000,IF(試算シート!$L45&gt;=1628000,((ROUNDDOWN(試算シート!$L45/4,-3)*4)*0.6)+100000,IF(試算シート!$L45&gt;=1624000,1074000,IF(試算シート!$L45&gt;=1622000,1072000,IF(試算シート!$L45&gt;=1620000,1070000,IF(試算シート!$L45&gt;=1619000,1069000,IF(試算シート!$L45&gt;=551000,試算シート!$L45-550000,0)))))))))))</f>
        <v>0</v>
      </c>
      <c r="T9" s="82">
        <f>IF(試算シート!$L45="",0,ROUNDDOWN(($S9*0.3),0))</f>
        <v>0</v>
      </c>
      <c r="U9" s="82">
        <f>IF(試算シート!$L45="",0,IF(AND(試算シート!$Q45="○",試算シート!$J45&lt;=66),$T9,$S9))</f>
        <v>0</v>
      </c>
      <c r="V9" s="83">
        <f>IF(AND((S9+Y9)&lt;=10000000,試算シート!S45&lt;600001),0,IF(AND((S9+Y9)&lt;=10000000,試算シート!S45&lt;1300000),試算シート!S45-600000,IF(AND((S9+Y9)&lt;=10000000,試算シート!S45&lt;4100000),ROUNDDOWN(試算シート!S45*0.75,0)-275000,IF(AND((S9+Y9)&lt;=10000000,試算シート!S45&lt;7700000),ROUNDDOWN(試算シート!S45*0.85,0)-685000,IF(AND((S9+Y9)&lt;=10000000,試算シート!S45&lt;10000000),ROUNDDOWN(試算シート!S45*0.95,0)-1455000,IF(AND((S9+Y9)&lt;=10000000,10000000&lt;=試算シート!S45),試算シート!S45-1955000,IF(AND((S9+Y9)&lt;=20000000,試算シート!S45&lt;500001),0,IF(AND((S9+Y9)&lt;=20000000,試算シート!S45&lt;1300000),試算シート!S45-500000,IF(AND((S9+Y9)&lt;=20000000,試算シート!S45&lt;4100000),ROUNDDOWN(試算シート!S45*0.75,0)-175000,IF(AND((S9+Y9)&lt;=20000000,試算シート!S45&lt;7700000),ROUNDDOWN(試算シート!S45*0.85,0)-585000,IF(AND((S9+Y9)&lt;=20000000,試算シート!S45&lt;10000000),ROUNDDOWN(試算シート!S45*0.95,0)-1355000,IF(AND((S9+Y9)&lt;=20000000,10000000&lt;=試算シート!S45),試算シート!S45-1855000,IF(AND(20000000&lt;(S9+Y9),試算シート!S45&lt;400001),0,IF(AND(20000000&lt;(S9+Y9),試算シート!S45&lt;1300000),試算シート!S45-400000,IF(AND(20000000&lt;(S9+Y9),試算シート!S45&lt;4100000),ROUNDDOWN(試算シート!S45*0.75,0)-75000,IF(AND(20000000&lt;(S9+Y9),試算シート!S45&lt;7700000),ROUNDDOWN(試算シート!S45*0.85,0)-485000,IF(AND(20000000&lt;(S9+Y9),試算シート!S45&lt;10000000),ROUNDDOWN(試算シート!S45*0.95,0)-1255000,IF(AND(20000000&lt;(S9+Y9),10000000&lt;=試算シート!S45),試算シート!S45-1755000))))))))))))))))))</f>
        <v>0</v>
      </c>
      <c r="W9" s="83">
        <f>IF(AND((S9+Y9)&lt;=10000000,試算シート!S45&lt;1100001),0,IF(AND((S9+Y9)&lt;=10000000,試算シート!S45&lt;3300000),試算シート!S45-1100000,IF(AND((S9+Y9)&lt;=10000000,試算シート!S45&lt;4100000),ROUNDDOWN(試算シート!S45*0.75,0)-275000,IF(AND((S9+Y9)&lt;=10000000,試算シート!S45&lt;7700000),ROUNDDOWN(試算シート!S45*0.85,0)-685000,IF(AND((S9+Y9)&lt;=10000000,試算シート!S45&lt;10000000),ROUNDDOWN(試算シート!S45*0.95,0)-1455000,IF(AND((S9+Y9)&lt;=10000000,10000000&lt;=試算シート!S45),試算シート!S45-1955000,IF(AND((S9+Y9)&lt;=20000000,試算シート!S45&lt;1000001),0,IF(AND((S9+Y9)&lt;=20000000,試算シート!S45&lt;3300000),試算シート!S45-1000000,IF(AND((S9+Y9)&lt;=20000000,試算シート!S45&lt;4100000),ROUNDDOWN(試算シート!S45*0.75,0)-175000,IF(AND((S9+Y9)&lt;=20000000,試算シート!S45&lt;7700000),ROUNDDOWN(試算シート!S45*0.85,0)-585000,IF(AND((S9+Y9)&lt;=20000000,試算シート!S45&lt;10000000),ROUNDDOWN(試算シート!S45*0.95,0)-1355000,IF(AND((S9+Y9)&lt;=20000000,10000000&lt;=試算シート!S45),試算シート!S45-1855000,IF(AND(20000000&lt;(S9+Y9),試算シート!S45&lt;900001),0,IF(AND(20000000&lt;(S9+Y9),試算シート!S45&lt;3300000),試算シート!S45-900000,IF(AND(20000000&lt;(S9+Y9),試算シート!S45&lt;4100000),ROUNDDOWN(試算シート!S45*0.75,0)-75000,IF(AND(20000000&lt;(S9+Y9),試算シート!S45&lt;7700000),ROUNDDOWN(試算シート!S45*0.85,0)-485000,IF(AND(20000000&lt;(S9+Y9),試算シート!S45&lt;10000000),ROUNDDOWN(試算シート!S45*0.95,0)-1255000,IF(AND(20000000&lt;(S9+Y9),10000000&lt;=試算シート!S45),試算シート!S45-1755000))))))))))))))))))</f>
        <v>0</v>
      </c>
      <c r="X9" s="82">
        <f>IF(試算シート!$E45&lt;=$C$2,$W9,$V9)</f>
        <v>0</v>
      </c>
      <c r="Y9" s="82">
        <f>IF(試算シート!$X45="",0,試算シート!$X45)</f>
        <v>0</v>
      </c>
      <c r="Z9" s="82">
        <f t="shared" si="3"/>
        <v>0</v>
      </c>
      <c r="AA9" s="82">
        <f t="shared" si="4"/>
        <v>0</v>
      </c>
      <c r="AB9" s="82">
        <f t="shared" si="5"/>
        <v>0</v>
      </c>
      <c r="AC9" s="82">
        <f>IF(AND($U9+$X9&gt;0,試算シート!$X45&lt;0),SUM($U9,$X9,試算シート!$X45)-$AB9,SUM($U9,$X9,$Y9)-$AB9)</f>
        <v>0</v>
      </c>
      <c r="AD9" s="82">
        <f t="shared" si="6"/>
        <v>0</v>
      </c>
      <c r="AE9" s="82">
        <f t="shared" si="7"/>
        <v>0</v>
      </c>
      <c r="AF9" s="84"/>
      <c r="AG9" s="84"/>
      <c r="AH9" s="84"/>
      <c r="AI9" s="84"/>
      <c r="AJ9" s="87">
        <v>5</v>
      </c>
      <c r="AK9" s="88">
        <f>IF(試算シート!$AL45=0,0,IF(試算シート!$AH45&lt;12,ROUND(試算シート!$AL45*$B$5/12*試算シート!$AH45,0),ROUND(試算シート!$AL45*$B$5,0)))</f>
        <v>0</v>
      </c>
      <c r="AL9" s="88">
        <f>IF(試算シート!$E45="",0,計算基準!$B$6/12*試算シート!$AH45)</f>
        <v>0</v>
      </c>
      <c r="AM9" s="88">
        <f>IF(試算シート!$E45="",0,IF($AH$4&lt;=12,計算基準!$B$7/12*$AH$4/$AH$2,計算基準!$B$7/$AH$4*試算シート!$AH45))</f>
        <v>0</v>
      </c>
      <c r="AN9" s="89">
        <f t="shared" si="11"/>
        <v>0</v>
      </c>
      <c r="AO9" s="88">
        <f>IF(試算シート!$J45&gt;=7,0,AL9*0.5)</f>
        <v>0</v>
      </c>
      <c r="AP9" s="88">
        <f t="shared" si="9"/>
        <v>0</v>
      </c>
      <c r="AQ9" s="88">
        <f t="shared" si="10"/>
        <v>0</v>
      </c>
      <c r="AR9" s="78">
        <f t="shared" si="12"/>
        <v>0</v>
      </c>
      <c r="AS9" s="90">
        <f t="shared" si="2"/>
        <v>0</v>
      </c>
      <c r="AT9" s="76" t="s">
        <v>108</v>
      </c>
      <c r="AU9" s="77"/>
      <c r="AV9" s="77">
        <f>$AP$16</f>
        <v>0</v>
      </c>
      <c r="AW9" s="66"/>
      <c r="AX9" s="66"/>
      <c r="AY9" s="66"/>
      <c r="AZ9" s="66"/>
      <c r="BA9" s="66"/>
      <c r="BB9" s="66"/>
      <c r="BC9" s="66"/>
      <c r="BD9" s="65"/>
      <c r="BE9" s="65"/>
    </row>
    <row r="10" spans="1:57" ht="19.899999999999999" customHeight="1" x14ac:dyDescent="0.4">
      <c r="A10" s="6" t="s">
        <v>22</v>
      </c>
      <c r="B10" s="6" t="s">
        <v>23</v>
      </c>
      <c r="G10" s="10">
        <v>18597</v>
      </c>
      <c r="H10" s="11" t="str">
        <f t="shared" si="0"/>
        <v>75年4ヶ月</v>
      </c>
      <c r="I10" s="1">
        <v>7</v>
      </c>
      <c r="K10" s="10">
        <v>22251</v>
      </c>
      <c r="L10" s="11" t="str">
        <f t="shared" si="1"/>
        <v>65年4ヶ月</v>
      </c>
      <c r="M10" s="1">
        <v>7</v>
      </c>
      <c r="O10" s="8"/>
      <c r="P10" s="8"/>
      <c r="Q10" s="15"/>
      <c r="S10" s="82">
        <f>IF(試算シート!$L46="",0,IF(試算シート!$L46&gt;=8500000,試算シート!$L46-1950000,IF(試算シート!$L46&gt;=6600000,ROUNDDOWN((試算シート!$L46*0.9),0)-1100000,IF(試算シート!$L46&gt;=3600000,((ROUNDDOWN(試算シート!$L46/4,-3)*4)*0.8)-440000,IF(試算シート!$L46&gt;=1800000,((ROUNDDOWN(試算シート!$L46/4,-3)*4)*0.7)-80000,IF(試算シート!$L46&gt;=1628000,((ROUNDDOWN(試算シート!$L46/4,-3)*4)*0.6)+100000,IF(試算シート!$L46&gt;=1624000,1074000,IF(試算シート!$L46&gt;=1622000,1072000,IF(試算シート!$L46&gt;=1620000,1070000,IF(試算シート!$L46&gt;=1619000,1069000,IF(試算シート!$L46&gt;=551000,試算シート!$L46-550000,0)))))))))))</f>
        <v>0</v>
      </c>
      <c r="T10" s="82">
        <f>IF(試算シート!$L46="",0,ROUNDDOWN(($S10*0.3),0))</f>
        <v>0</v>
      </c>
      <c r="U10" s="82">
        <f>IF(試算シート!$L46="",0,IF(AND(試算シート!$Q46="○",試算シート!$J46&lt;=66),$T10,$S10))</f>
        <v>0</v>
      </c>
      <c r="V10" s="83">
        <f>IF(AND((S10+Y10)&lt;=10000000,試算シート!S46&lt;600001),0,IF(AND((S10+Y10)&lt;=10000000,試算シート!S46&lt;1300000),試算シート!S46-600000,IF(AND((S10+Y10)&lt;=10000000,試算シート!S46&lt;4100000),ROUNDDOWN(試算シート!S46*0.75,0)-275000,IF(AND((S10+Y10)&lt;=10000000,試算シート!S46&lt;7700000),ROUNDDOWN(試算シート!S46*0.85,0)-685000,IF(AND((S10+Y10)&lt;=10000000,試算シート!S46&lt;10000000),ROUNDDOWN(試算シート!S46*0.95,0)-1455000,IF(AND((S10+Y10)&lt;=10000000,10000000&lt;=試算シート!S46),試算シート!S46-1955000,IF(AND((S10+Y10)&lt;=20000000,試算シート!S46&lt;500001),0,IF(AND((S10+Y10)&lt;=20000000,試算シート!S46&lt;1300000),試算シート!S46-500000,IF(AND((S10+Y10)&lt;=20000000,試算シート!S46&lt;4100000),ROUNDDOWN(試算シート!S46*0.75,0)-175000,IF(AND((S10+Y10)&lt;=20000000,試算シート!S46&lt;7700000),ROUNDDOWN(試算シート!S46*0.85,0)-585000,IF(AND((S10+Y10)&lt;=20000000,試算シート!S46&lt;10000000),ROUNDDOWN(試算シート!S46*0.95,0)-1355000,IF(AND((S10+Y10)&lt;=20000000,10000000&lt;=試算シート!S46),試算シート!S46-1855000,IF(AND(20000000&lt;(S10+Y10),試算シート!S46&lt;400001),0,IF(AND(20000000&lt;(S10+Y10),試算シート!S46&lt;1300000),試算シート!S46-400000,IF(AND(20000000&lt;(S10+Y10),試算シート!S46&lt;4100000),ROUNDDOWN(試算シート!S46*0.75,0)-75000,IF(AND(20000000&lt;(S10+Y10),試算シート!S46&lt;7700000),ROUNDDOWN(試算シート!S46*0.85,0)-485000,IF(AND(20000000&lt;(S10+Y10),試算シート!S46&lt;10000000),ROUNDDOWN(試算シート!S46*0.95,0)-1255000,IF(AND(20000000&lt;(S10+Y10),10000000&lt;=試算シート!S46),試算シート!S46-1755000))))))))))))))))))</f>
        <v>0</v>
      </c>
      <c r="W10" s="83">
        <f>IF(AND((S10+Y10)&lt;=10000000,試算シート!S46&lt;1100001),0,IF(AND((S10+Y10)&lt;=10000000,試算シート!S46&lt;3300000),試算シート!S46-1100000,IF(AND((S10+Y10)&lt;=10000000,試算シート!S46&lt;4100000),ROUNDDOWN(試算シート!S46*0.75,0)-275000,IF(AND((S10+Y10)&lt;=10000000,試算シート!S46&lt;7700000),ROUNDDOWN(試算シート!S46*0.85,0)-685000,IF(AND((S10+Y10)&lt;=10000000,試算シート!S46&lt;10000000),ROUNDDOWN(試算シート!S46*0.95,0)-1455000,IF(AND((S10+Y10)&lt;=10000000,10000000&lt;=試算シート!S46),試算シート!S46-1955000,IF(AND((S10+Y10)&lt;=20000000,試算シート!S46&lt;1000001),0,IF(AND((S10+Y10)&lt;=20000000,試算シート!S46&lt;3300000),試算シート!S46-1000000,IF(AND((S10+Y10)&lt;=20000000,試算シート!S46&lt;4100000),ROUNDDOWN(試算シート!S46*0.75,0)-175000,IF(AND((S10+Y10)&lt;=20000000,試算シート!S46&lt;7700000),ROUNDDOWN(試算シート!S46*0.85,0)-585000,IF(AND((S10+Y10)&lt;=20000000,試算シート!S46&lt;10000000),ROUNDDOWN(試算シート!S46*0.95,0)-1355000,IF(AND((S10+Y10)&lt;=20000000,10000000&lt;=試算シート!S46),試算シート!S46-1855000,IF(AND(20000000&lt;(S10+Y10),試算シート!S46&lt;900001),0,IF(AND(20000000&lt;(S10+Y10),試算シート!S46&lt;3300000),試算シート!S46-900000,IF(AND(20000000&lt;(S10+Y10),試算シート!S46&lt;4100000),ROUNDDOWN(試算シート!S46*0.75,0)-75000,IF(AND(20000000&lt;(S10+Y10),試算シート!S46&lt;7700000),ROUNDDOWN(試算シート!S46*0.85,0)-485000,IF(AND(20000000&lt;(S10+Y10),試算シート!S46&lt;10000000),ROUNDDOWN(試算シート!S46*0.95,0)-1255000,IF(AND(20000000&lt;(S10+Y10),10000000&lt;=試算シート!S46),試算シート!S46-1755000))))))))))))))))))</f>
        <v>0</v>
      </c>
      <c r="X10" s="82">
        <f>IF(試算シート!$E46&lt;=$C$2,$W10,$V10)</f>
        <v>0</v>
      </c>
      <c r="Y10" s="82">
        <f>IF(試算シート!$X46="",0,試算シート!$X46)</f>
        <v>0</v>
      </c>
      <c r="Z10" s="82">
        <f t="shared" si="3"/>
        <v>0</v>
      </c>
      <c r="AA10" s="82">
        <f t="shared" si="4"/>
        <v>0</v>
      </c>
      <c r="AB10" s="82">
        <f t="shared" si="5"/>
        <v>0</v>
      </c>
      <c r="AC10" s="82">
        <f>IF(AND($U10+$X10&gt;0,試算シート!$X46&lt;0),SUM($U10,$X10,試算シート!$X46)-$AB10,SUM($U10,$X10,$Y10)-$AB10)</f>
        <v>0</v>
      </c>
      <c r="AD10" s="82">
        <f t="shared" si="6"/>
        <v>0</v>
      </c>
      <c r="AE10" s="82">
        <f t="shared" si="7"/>
        <v>0</v>
      </c>
      <c r="AF10" s="84"/>
      <c r="AG10" s="84"/>
      <c r="AH10" s="84"/>
      <c r="AI10" s="84"/>
      <c r="AJ10" s="87">
        <v>6</v>
      </c>
      <c r="AK10" s="88">
        <f>IF(試算シート!$AL46=0,0,IF(試算シート!$AH46&lt;12,ROUND(試算シート!$AL46*$B$5/12*試算シート!$AH46,0),ROUND(試算シート!$AL46*$B$5,0)))</f>
        <v>0</v>
      </c>
      <c r="AL10" s="88">
        <f>IF(試算シート!$E46="",0,計算基準!$B$6/12*試算シート!$AH46)</f>
        <v>0</v>
      </c>
      <c r="AM10" s="88">
        <f>IF(試算シート!$E46="",0,IF($AH$4&lt;=12,計算基準!$B$7/12*$AH$4/$AH$2,計算基準!$B$7/$AH$4*試算シート!$AH46))</f>
        <v>0</v>
      </c>
      <c r="AN10" s="89">
        <f t="shared" si="11"/>
        <v>0</v>
      </c>
      <c r="AO10" s="88">
        <f>IF(試算シート!$J46&gt;=7,0,AL10*0.5)</f>
        <v>0</v>
      </c>
      <c r="AP10" s="88">
        <f t="shared" si="9"/>
        <v>0</v>
      </c>
      <c r="AQ10" s="88">
        <f t="shared" si="10"/>
        <v>0</v>
      </c>
      <c r="AR10" s="78">
        <f t="shared" si="12"/>
        <v>0</v>
      </c>
      <c r="AS10" s="90">
        <f t="shared" si="2"/>
        <v>0</v>
      </c>
      <c r="AT10" s="76"/>
      <c r="AU10" s="77"/>
      <c r="AV10" s="77"/>
      <c r="AW10" s="66"/>
      <c r="AX10" s="66"/>
      <c r="AY10" s="66"/>
      <c r="AZ10" s="66"/>
      <c r="BA10" s="66"/>
      <c r="BB10" s="66"/>
      <c r="BC10" s="66"/>
      <c r="BD10" s="65"/>
      <c r="BE10" s="65"/>
    </row>
    <row r="11" spans="1:57" ht="19.899999999999999" customHeight="1" x14ac:dyDescent="0.4">
      <c r="A11" s="5">
        <v>24000000</v>
      </c>
      <c r="B11" s="5">
        <v>430000</v>
      </c>
      <c r="G11" s="10">
        <v>18628</v>
      </c>
      <c r="H11" s="11" t="str">
        <f t="shared" si="0"/>
        <v>75年3ヶ月</v>
      </c>
      <c r="I11" s="1">
        <v>8</v>
      </c>
      <c r="K11" s="10">
        <v>22282</v>
      </c>
      <c r="L11" s="11" t="str">
        <f t="shared" si="1"/>
        <v>65年3ヶ月</v>
      </c>
      <c r="M11" s="1">
        <v>8</v>
      </c>
      <c r="O11" s="8"/>
      <c r="P11" s="8"/>
      <c r="Q11" s="15"/>
      <c r="S11" s="82">
        <f>IF(試算シート!$L47="",0,IF(試算シート!$L47&gt;=8500000,試算シート!$L47-1950000,IF(試算シート!$L47&gt;=6600000,ROUNDDOWN((試算シート!$L47*0.9),0)-1100000,IF(試算シート!$L47&gt;=3600000,((ROUNDDOWN(試算シート!$L47/4,-3)*4)*0.8)-440000,IF(試算シート!$L47&gt;=1800000,((ROUNDDOWN(試算シート!$L47/4,-3)*4)*0.7)-80000,IF(試算シート!$L47&gt;=1628000,((ROUNDDOWN(試算シート!$L47/4,-3)*4)*0.6)+100000,IF(試算シート!$L47&gt;=1624000,1074000,IF(試算シート!$L47&gt;=1622000,1072000,IF(試算シート!$L47&gt;=1620000,1070000,IF(試算シート!$L47&gt;=1619000,1069000,IF(試算シート!$L47&gt;=551000,試算シート!$L47-550000,0)))))))))))</f>
        <v>0</v>
      </c>
      <c r="T11" s="82">
        <f>IF(試算シート!$L47="",0,ROUNDDOWN(($S11*0.3),0))</f>
        <v>0</v>
      </c>
      <c r="U11" s="82">
        <f>IF(試算シート!$L47="",0,IF(AND(試算シート!$Q47="○",試算シート!$J47&lt;=66),$T11,$S11))</f>
        <v>0</v>
      </c>
      <c r="V11" s="83">
        <f>IF(AND((S11+Y11)&lt;=10000000,試算シート!S47&lt;600001),0,IF(AND((S11+Y11)&lt;=10000000,試算シート!S47&lt;1300000),試算シート!S47-600000,IF(AND((S11+Y11)&lt;=10000000,試算シート!S47&lt;4100000),ROUNDDOWN(試算シート!S47*0.75,0)-275000,IF(AND((S11+Y11)&lt;=10000000,試算シート!S47&lt;7700000),ROUNDDOWN(試算シート!S47*0.85,0)-685000,IF(AND((S11+Y11)&lt;=10000000,試算シート!S47&lt;10000000),ROUNDDOWN(試算シート!S47*0.95,0)-1455000,IF(AND((S11+Y11)&lt;=10000000,10000000&lt;=試算シート!S47),試算シート!S47-1955000,IF(AND((S11+Y11)&lt;=20000000,試算シート!S47&lt;500001),0,IF(AND((S11+Y11)&lt;=20000000,試算シート!S47&lt;1300000),試算シート!S47-500000,IF(AND((S11+Y11)&lt;=20000000,試算シート!S47&lt;4100000),ROUNDDOWN(試算シート!S47*0.75,0)-175000,IF(AND((S11+Y11)&lt;=20000000,試算シート!S47&lt;7700000),ROUNDDOWN(試算シート!S47*0.85,0)-585000,IF(AND((S11+Y11)&lt;=20000000,試算シート!S47&lt;10000000),ROUNDDOWN(試算シート!S47*0.95,0)-1355000,IF(AND((S11+Y11)&lt;=20000000,10000000&lt;=試算シート!S47),試算シート!S47-1855000,IF(AND(20000000&lt;(S11+Y11),試算シート!S47&lt;400001),0,IF(AND(20000000&lt;(S11+Y11),試算シート!S47&lt;1300000),試算シート!S47-400000,IF(AND(20000000&lt;(S11+Y11),試算シート!S47&lt;4100000),ROUNDDOWN(試算シート!S47*0.75,0)-75000,IF(AND(20000000&lt;(S11+Y11),試算シート!S47&lt;7700000),ROUNDDOWN(試算シート!S47*0.85,0)-485000,IF(AND(20000000&lt;(S11+Y11),試算シート!S47&lt;10000000),ROUNDDOWN(試算シート!S47*0.95,0)-1255000,IF(AND(20000000&lt;(S11+Y11),10000000&lt;=試算シート!S47),試算シート!S47-1755000))))))))))))))))))</f>
        <v>0</v>
      </c>
      <c r="W11" s="83">
        <f>IF(AND((S11+Y11)&lt;=10000000,試算シート!S47&lt;1100001),0,IF(AND((S11+Y11)&lt;=10000000,試算シート!S47&lt;3300000),試算シート!S47-1100000,IF(AND((S11+Y11)&lt;=10000000,試算シート!S47&lt;4100000),ROUNDDOWN(試算シート!S47*0.75,0)-275000,IF(AND((S11+Y11)&lt;=10000000,試算シート!S47&lt;7700000),ROUNDDOWN(試算シート!S47*0.85,0)-685000,IF(AND((S11+Y11)&lt;=10000000,試算シート!S47&lt;10000000),ROUNDDOWN(試算シート!S47*0.95,0)-1455000,IF(AND((S11+Y11)&lt;=10000000,10000000&lt;=試算シート!S47),試算シート!S47-1955000,IF(AND((S11+Y11)&lt;=20000000,試算シート!S47&lt;1000001),0,IF(AND((S11+Y11)&lt;=20000000,試算シート!S47&lt;3300000),試算シート!S47-1000000,IF(AND((S11+Y11)&lt;=20000000,試算シート!S47&lt;4100000),ROUNDDOWN(試算シート!S47*0.75,0)-175000,IF(AND((S11+Y11)&lt;=20000000,試算シート!S47&lt;7700000),ROUNDDOWN(試算シート!S47*0.85,0)-585000,IF(AND((S11+Y11)&lt;=20000000,試算シート!S47&lt;10000000),ROUNDDOWN(試算シート!S47*0.95,0)-1355000,IF(AND((S11+Y11)&lt;=20000000,10000000&lt;=試算シート!S47),試算シート!S47-1855000,IF(AND(20000000&lt;(S11+Y11),試算シート!S47&lt;900001),0,IF(AND(20000000&lt;(S11+Y11),試算シート!S47&lt;3300000),試算シート!S47-900000,IF(AND(20000000&lt;(S11+Y11),試算シート!S47&lt;4100000),ROUNDDOWN(試算シート!S47*0.75,0)-75000,IF(AND(20000000&lt;(S11+Y11),試算シート!S47&lt;7700000),ROUNDDOWN(試算シート!S47*0.85,0)-485000,IF(AND(20000000&lt;(S11+Y11),試算シート!S47&lt;10000000),ROUNDDOWN(試算シート!S47*0.95,0)-1255000,IF(AND(20000000&lt;(S11+Y11),10000000&lt;=試算シート!S47),試算シート!S47-1755000))))))))))))))))))</f>
        <v>0</v>
      </c>
      <c r="X11" s="82">
        <f>IF(試算シート!$E47&lt;=$C$2,$W11,$V11)</f>
        <v>0</v>
      </c>
      <c r="Y11" s="82">
        <f>IF(試算シート!$X47="",0,試算シート!$X47)</f>
        <v>0</v>
      </c>
      <c r="Z11" s="82">
        <f t="shared" si="3"/>
        <v>0</v>
      </c>
      <c r="AA11" s="82">
        <f t="shared" si="4"/>
        <v>0</v>
      </c>
      <c r="AB11" s="82">
        <f t="shared" si="5"/>
        <v>0</v>
      </c>
      <c r="AC11" s="82">
        <f>IF(AND($U11+$X11&gt;0,試算シート!$X47&lt;0),SUM($U11,$X11,試算シート!$X47)-$AB11,SUM($U11,$X11,$Y11)-$AB11)</f>
        <v>0</v>
      </c>
      <c r="AD11" s="82">
        <f t="shared" si="6"/>
        <v>0</v>
      </c>
      <c r="AE11" s="82">
        <f t="shared" si="7"/>
        <v>0</v>
      </c>
      <c r="AF11" s="84"/>
      <c r="AG11" s="84"/>
      <c r="AH11" s="84"/>
      <c r="AI11" s="84"/>
      <c r="AJ11" s="87">
        <v>7</v>
      </c>
      <c r="AK11" s="88">
        <f>IF(試算シート!$AL47=0,0,IF(試算シート!$AH47&lt;12,ROUND(試算シート!$AL47*$B$5/12*試算シート!$AH47,0),ROUND(試算シート!$AL47*$B$5,0)))</f>
        <v>0</v>
      </c>
      <c r="AL11" s="88">
        <f>IF(試算シート!$E47="",0,計算基準!$B$6/12*試算シート!$AH47)</f>
        <v>0</v>
      </c>
      <c r="AM11" s="88">
        <f>IF(試算シート!$E47="",0,IF($AH$4&lt;=12,計算基準!$B$7/12*$AH$4/$AH$2,計算基準!$B$7/$AH$4*試算シート!$AH47))</f>
        <v>0</v>
      </c>
      <c r="AN11" s="89">
        <f t="shared" si="11"/>
        <v>0</v>
      </c>
      <c r="AO11" s="88">
        <f>IF(試算シート!$J47&gt;=7,0,AL11*0.5)</f>
        <v>0</v>
      </c>
      <c r="AP11" s="88">
        <f t="shared" si="9"/>
        <v>0</v>
      </c>
      <c r="AQ11" s="88">
        <f t="shared" si="10"/>
        <v>0</v>
      </c>
      <c r="AR11" s="78">
        <f t="shared" si="12"/>
        <v>0</v>
      </c>
      <c r="AS11" s="90">
        <f t="shared" si="2"/>
        <v>0</v>
      </c>
      <c r="AT11" s="76"/>
      <c r="AU11" s="77"/>
      <c r="AV11" s="77"/>
      <c r="AW11" s="66"/>
      <c r="AX11" s="66"/>
      <c r="AY11" s="66"/>
      <c r="AZ11" s="66"/>
      <c r="BA11" s="66"/>
      <c r="BB11" s="66"/>
      <c r="BC11" s="66"/>
      <c r="BD11" s="65"/>
      <c r="BE11" s="65"/>
    </row>
    <row r="12" spans="1:57" ht="19.899999999999999" customHeight="1" x14ac:dyDescent="0.4">
      <c r="A12" s="5">
        <v>24000001</v>
      </c>
      <c r="B12" s="5">
        <v>290000</v>
      </c>
      <c r="G12" s="10">
        <v>18659</v>
      </c>
      <c r="H12" s="11" t="str">
        <f t="shared" si="0"/>
        <v>75年2ヶ月</v>
      </c>
      <c r="I12" s="1">
        <v>9</v>
      </c>
      <c r="K12" s="10">
        <v>22313</v>
      </c>
      <c r="L12" s="11" t="str">
        <f t="shared" si="1"/>
        <v>65年2ヶ月</v>
      </c>
      <c r="M12" s="1">
        <v>9</v>
      </c>
      <c r="O12" s="8"/>
      <c r="P12" s="8"/>
      <c r="Q12" s="15"/>
      <c r="S12" s="82">
        <f>IF(試算シート!$L48="",0,IF(試算シート!$L48&gt;=8500000,試算シート!$L48-1950000,IF(試算シート!$L48&gt;=6600000,ROUNDDOWN((試算シート!$L48*0.9),0)-1100000,IF(試算シート!$L48&gt;=3600000,((ROUNDDOWN(試算シート!$L48/4,-3)*4)*0.8)-440000,IF(試算シート!$L48&gt;=1800000,((ROUNDDOWN(試算シート!$L48/4,-3)*4)*0.7)-80000,IF(試算シート!$L48&gt;=1628000,((ROUNDDOWN(試算シート!$L48/4,-3)*4)*0.6)+100000,IF(試算シート!$L48&gt;=1624000,1074000,IF(試算シート!$L48&gt;=1622000,1072000,IF(試算シート!$L48&gt;=1620000,1070000,IF(試算シート!$L48&gt;=1619000,1069000,IF(試算シート!$L48&gt;=551000,試算シート!$L48-550000,0)))))))))))</f>
        <v>0</v>
      </c>
      <c r="T12" s="82">
        <f>IF(試算シート!$L48="",0,ROUNDDOWN(($S12*0.3),0))</f>
        <v>0</v>
      </c>
      <c r="U12" s="82">
        <f>IF(試算シート!$L48="",0,IF(AND(試算シート!$Q48="○",試算シート!$J48&lt;=66),$T12,$S12))</f>
        <v>0</v>
      </c>
      <c r="V12" s="83">
        <f>IF(AND((S12+Y12)&lt;=10000000,試算シート!S48&lt;600001),0,IF(AND((S12+Y12)&lt;=10000000,試算シート!S48&lt;1300000),試算シート!S48-600000,IF(AND((S12+Y12)&lt;=10000000,試算シート!S48&lt;4100000),ROUNDDOWN(試算シート!S48*0.75,0)-275000,IF(AND((S12+Y12)&lt;=10000000,試算シート!S48&lt;7700000),ROUNDDOWN(試算シート!S48*0.85,0)-685000,IF(AND((S12+Y12)&lt;=10000000,試算シート!S48&lt;10000000),ROUNDDOWN(試算シート!S48*0.95,0)-1455000,IF(AND((S12+Y12)&lt;=10000000,10000000&lt;=試算シート!S48),試算シート!S48-1955000,IF(AND((S12+Y12)&lt;=20000000,試算シート!S48&lt;500001),0,IF(AND((S12+Y12)&lt;=20000000,試算シート!S48&lt;1300000),試算シート!S48-500000,IF(AND((S12+Y12)&lt;=20000000,試算シート!S48&lt;4100000),ROUNDDOWN(試算シート!S48*0.75,0)-175000,IF(AND((S12+Y12)&lt;=20000000,試算シート!S48&lt;7700000),ROUNDDOWN(試算シート!S48*0.85,0)-585000,IF(AND((S12+Y12)&lt;=20000000,試算シート!S48&lt;10000000),ROUNDDOWN(試算シート!S48*0.95,0)-1355000,IF(AND((S12+Y12)&lt;=20000000,10000000&lt;=試算シート!S48),試算シート!S48-1855000,IF(AND(20000000&lt;(S12+Y12),試算シート!S48&lt;400001),0,IF(AND(20000000&lt;(S12+Y12),試算シート!S48&lt;1300000),試算シート!S48-400000,IF(AND(20000000&lt;(S12+Y12),試算シート!S48&lt;4100000),ROUNDDOWN(試算シート!S48*0.75,0)-75000,IF(AND(20000000&lt;(S12+Y12),試算シート!S48&lt;7700000),ROUNDDOWN(試算シート!S48*0.85,0)-485000,IF(AND(20000000&lt;(S12+Y12),試算シート!S48&lt;10000000),ROUNDDOWN(試算シート!S48*0.95,0)-1255000,IF(AND(20000000&lt;(S12+Y12),10000000&lt;=試算シート!S48),試算シート!S48-1755000))))))))))))))))))</f>
        <v>0</v>
      </c>
      <c r="W12" s="83">
        <f>IF(AND((S12+Y12)&lt;=10000000,試算シート!S48&lt;1100001),0,IF(AND((S12+Y12)&lt;=10000000,試算シート!S48&lt;3300000),試算シート!S48-1100000,IF(AND((S12+Y12)&lt;=10000000,試算シート!S48&lt;4100000),ROUNDDOWN(試算シート!S48*0.75,0)-275000,IF(AND((S12+Y12)&lt;=10000000,試算シート!S48&lt;7700000),ROUNDDOWN(試算シート!S48*0.85,0)-685000,IF(AND((S12+Y12)&lt;=10000000,試算シート!S48&lt;10000000),ROUNDDOWN(試算シート!S48*0.95,0)-1455000,IF(AND((S12+Y12)&lt;=10000000,10000000&lt;=試算シート!S48),試算シート!S48-1955000,IF(AND((S12+Y12)&lt;=20000000,試算シート!S48&lt;1000001),0,IF(AND((S12+Y12)&lt;=20000000,試算シート!S48&lt;3300000),試算シート!S48-1000000,IF(AND((S12+Y12)&lt;=20000000,試算シート!S48&lt;4100000),ROUNDDOWN(試算シート!S48*0.75,0)-175000,IF(AND((S12+Y12)&lt;=20000000,試算シート!S48&lt;7700000),ROUNDDOWN(試算シート!S48*0.85,0)-585000,IF(AND((S12+Y12)&lt;=20000000,試算シート!S48&lt;10000000),ROUNDDOWN(試算シート!S48*0.95,0)-1355000,IF(AND((S12+Y12)&lt;=20000000,10000000&lt;=試算シート!S48),試算シート!S48-1855000,IF(AND(20000000&lt;(S12+Y12),試算シート!S48&lt;900001),0,IF(AND(20000000&lt;(S12+Y12),試算シート!S48&lt;3300000),試算シート!S48-900000,IF(AND(20000000&lt;(S12+Y12),試算シート!S48&lt;4100000),ROUNDDOWN(試算シート!S48*0.75,0)-75000,IF(AND(20000000&lt;(S12+Y12),試算シート!S48&lt;7700000),ROUNDDOWN(試算シート!S48*0.85,0)-485000,IF(AND(20000000&lt;(S12+Y12),試算シート!S48&lt;10000000),ROUNDDOWN(試算シート!S48*0.95,0)-1255000,IF(AND(20000000&lt;(S12+Y12),10000000&lt;=試算シート!S48),試算シート!S48-1755000))))))))))))))))))</f>
        <v>0</v>
      </c>
      <c r="X12" s="82">
        <f>IF(試算シート!$E48&lt;=$C$2,$W12,$V12)</f>
        <v>0</v>
      </c>
      <c r="Y12" s="82">
        <f>IF(試算シート!$X48="",0,試算シート!$X48)</f>
        <v>0</v>
      </c>
      <c r="Z12" s="82">
        <f t="shared" si="3"/>
        <v>0</v>
      </c>
      <c r="AA12" s="82">
        <f t="shared" si="4"/>
        <v>0</v>
      </c>
      <c r="AB12" s="82">
        <f t="shared" si="5"/>
        <v>0</v>
      </c>
      <c r="AC12" s="82">
        <f>IF(AND($U12+$X12&gt;0,試算シート!$X48&lt;0),SUM($U12,$X12,試算シート!$X48)-$AB12,SUM($U12,$X12,$Y12)-$AB12)</f>
        <v>0</v>
      </c>
      <c r="AD12" s="82">
        <f t="shared" si="6"/>
        <v>0</v>
      </c>
      <c r="AE12" s="82">
        <f t="shared" si="7"/>
        <v>0</v>
      </c>
      <c r="AF12" s="84"/>
      <c r="AG12" s="84"/>
      <c r="AH12" s="84"/>
      <c r="AI12" s="84"/>
      <c r="AJ12" s="87">
        <v>8</v>
      </c>
      <c r="AK12" s="88">
        <f>IF(試算シート!$AL48=0,0,IF(試算シート!$AH48&lt;12,ROUND(試算シート!$AL48*$B$5/12*試算シート!$AH48,0),ROUND(試算シート!$AL48*$B$5,0)))</f>
        <v>0</v>
      </c>
      <c r="AL12" s="88">
        <f>IF(試算シート!$E48="",0,計算基準!$B$6/12*試算シート!$AH48)</f>
        <v>0</v>
      </c>
      <c r="AM12" s="88">
        <f>IF(試算シート!$E48="",0,IF($AH$4&lt;=12,計算基準!$B$7/12*$AH$4/$AH$2,計算基準!$B$7/$AH$4*試算シート!$AH48))</f>
        <v>0</v>
      </c>
      <c r="AN12" s="89">
        <f t="shared" si="11"/>
        <v>0</v>
      </c>
      <c r="AO12" s="88">
        <f>IF(試算シート!$J48&gt;=7,0,AL12*0.5)</f>
        <v>0</v>
      </c>
      <c r="AP12" s="88">
        <f t="shared" si="9"/>
        <v>0</v>
      </c>
      <c r="AQ12" s="88">
        <f t="shared" si="10"/>
        <v>0</v>
      </c>
      <c r="AR12" s="78">
        <f t="shared" si="12"/>
        <v>0</v>
      </c>
      <c r="AS12" s="90">
        <f t="shared" si="2"/>
        <v>0</v>
      </c>
      <c r="AT12" s="76"/>
      <c r="AU12" s="77"/>
      <c r="AV12" s="77"/>
      <c r="AW12" s="66"/>
      <c r="AX12" s="66"/>
      <c r="AY12" s="66"/>
      <c r="AZ12" s="66"/>
      <c r="BA12" s="66"/>
      <c r="BB12" s="66"/>
      <c r="BC12" s="66"/>
      <c r="BD12" s="65"/>
      <c r="BE12" s="65"/>
    </row>
    <row r="13" spans="1:57" ht="19.899999999999999" customHeight="1" x14ac:dyDescent="0.4">
      <c r="A13" s="5">
        <v>24500001</v>
      </c>
      <c r="B13" s="5">
        <v>150000</v>
      </c>
      <c r="G13" s="10">
        <v>18687</v>
      </c>
      <c r="H13" s="11" t="str">
        <f t="shared" si="0"/>
        <v>75年1ヶ月</v>
      </c>
      <c r="I13" s="1">
        <v>10</v>
      </c>
      <c r="K13" s="10">
        <v>22341</v>
      </c>
      <c r="L13" s="11" t="str">
        <f t="shared" si="1"/>
        <v>65年1ヶ月</v>
      </c>
      <c r="M13" s="1">
        <v>10</v>
      </c>
      <c r="O13" s="8"/>
      <c r="P13" s="8"/>
      <c r="Q13" s="15"/>
      <c r="S13" s="82">
        <f>IF(試算シート!$L49="",0,IF(試算シート!$L49&gt;=8500000,試算シート!$L49-1950000,IF(試算シート!$L49&gt;=6600000,ROUNDDOWN((試算シート!$L49*0.9),0)-1100000,IF(試算シート!$L49&gt;=3600000,((ROUNDDOWN(試算シート!$L49/4,-3)*4)*0.8)-440000,IF(試算シート!$L49&gt;=1800000,((ROUNDDOWN(試算シート!$L49/4,-3)*4)*0.7)-80000,IF(試算シート!$L49&gt;=1628000,((ROUNDDOWN(試算シート!$L49/4,-3)*4)*0.6)+100000,IF(試算シート!$L49&gt;=1624000,1074000,IF(試算シート!$L49&gt;=1622000,1072000,IF(試算シート!$L49&gt;=1620000,1070000,IF(試算シート!$L49&gt;=1619000,1069000,IF(試算シート!$L49&gt;=551000,試算シート!$L49-550000,0)))))))))))</f>
        <v>0</v>
      </c>
      <c r="T13" s="82">
        <f>IF(試算シート!$L49="",0,ROUNDDOWN(($S13*0.3),0))</f>
        <v>0</v>
      </c>
      <c r="U13" s="82">
        <f>IF(試算シート!$L49="",0,IF(AND(試算シート!$Q49="○",試算シート!$J49&lt;=66),$T13,$S13))</f>
        <v>0</v>
      </c>
      <c r="V13" s="83">
        <f>IF(AND((S13+Y13)&lt;=10000000,試算シート!S49&lt;600001),0,IF(AND((S13+Y13)&lt;=10000000,試算シート!S49&lt;1300000),試算シート!S49-600000,IF(AND((S13+Y13)&lt;=10000000,試算シート!S49&lt;4100000),ROUNDDOWN(試算シート!S49*0.75,0)-275000,IF(AND((S13+Y13)&lt;=10000000,試算シート!S49&lt;7700000),ROUNDDOWN(試算シート!S49*0.85,0)-685000,IF(AND((S13+Y13)&lt;=10000000,試算シート!S49&lt;10000000),ROUNDDOWN(試算シート!S49*0.95,0)-1455000,IF(AND((S13+Y13)&lt;=10000000,10000000&lt;=試算シート!S49),試算シート!S49-1955000,IF(AND((S13+Y13)&lt;=20000000,試算シート!S49&lt;500001),0,IF(AND((S13+Y13)&lt;=20000000,試算シート!S49&lt;1300000),試算シート!S49-500000,IF(AND((S13+Y13)&lt;=20000000,試算シート!S49&lt;4100000),ROUNDDOWN(試算シート!S49*0.75,0)-175000,IF(AND((S13+Y13)&lt;=20000000,試算シート!S49&lt;7700000),ROUNDDOWN(試算シート!S49*0.85,0)-585000,IF(AND((S13+Y13)&lt;=20000000,試算シート!S49&lt;10000000),ROUNDDOWN(試算シート!S49*0.95,0)-1355000,IF(AND((S13+Y13)&lt;=20000000,10000000&lt;=試算シート!S49),試算シート!S49-1855000,IF(AND(20000000&lt;(S13+Y13),試算シート!S49&lt;400001),0,IF(AND(20000000&lt;(S13+Y13),試算シート!S49&lt;1300000),試算シート!S49-400000,IF(AND(20000000&lt;(S13+Y13),試算シート!S49&lt;4100000),ROUNDDOWN(試算シート!S49*0.75,0)-75000,IF(AND(20000000&lt;(S13+Y13),試算シート!S49&lt;7700000),ROUNDDOWN(試算シート!S49*0.85,0)-485000,IF(AND(20000000&lt;(S13+Y13),試算シート!S49&lt;10000000),ROUNDDOWN(試算シート!S49*0.95,0)-1255000,IF(AND(20000000&lt;(S13+Y13),10000000&lt;=試算シート!S49),試算シート!S49-1755000))))))))))))))))))</f>
        <v>0</v>
      </c>
      <c r="W13" s="83">
        <f>IF(AND((S13+Y13)&lt;=10000000,試算シート!S49&lt;1100001),0,IF(AND((S13+Y13)&lt;=10000000,試算シート!S49&lt;3300000),試算シート!S49-1100000,IF(AND((S13+Y13)&lt;=10000000,試算シート!S49&lt;4100000),ROUNDDOWN(試算シート!S49*0.75,0)-275000,IF(AND((S13+Y13)&lt;=10000000,試算シート!S49&lt;7700000),ROUNDDOWN(試算シート!S49*0.85,0)-685000,IF(AND((S13+Y13)&lt;=10000000,試算シート!S49&lt;10000000),ROUNDDOWN(試算シート!S49*0.95,0)-1455000,IF(AND((S13+Y13)&lt;=10000000,10000000&lt;=試算シート!S49),試算シート!S49-1955000,IF(AND((S13+Y13)&lt;=20000000,試算シート!S49&lt;1000001),0,IF(AND((S13+Y13)&lt;=20000000,試算シート!S49&lt;3300000),試算シート!S49-1000000,IF(AND((S13+Y13)&lt;=20000000,試算シート!S49&lt;4100000),ROUNDDOWN(試算シート!S49*0.75,0)-175000,IF(AND((S13+Y13)&lt;=20000000,試算シート!S49&lt;7700000),ROUNDDOWN(試算シート!S49*0.85,0)-585000,IF(AND((S13+Y13)&lt;=20000000,試算シート!S49&lt;10000000),ROUNDDOWN(試算シート!S49*0.95,0)-1355000,IF(AND((S13+Y13)&lt;=20000000,10000000&lt;=試算シート!S49),試算シート!S49-1855000,IF(AND(20000000&lt;(S13+Y13),試算シート!S49&lt;900001),0,IF(AND(20000000&lt;(S13+Y13),試算シート!S49&lt;3300000),試算シート!S49-900000,IF(AND(20000000&lt;(S13+Y13),試算シート!S49&lt;4100000),ROUNDDOWN(試算シート!S49*0.75,0)-75000,IF(AND(20000000&lt;(S13+Y13),試算シート!S49&lt;7700000),ROUNDDOWN(試算シート!S49*0.85,0)-485000,IF(AND(20000000&lt;(S13+Y13),試算シート!S49&lt;10000000),ROUNDDOWN(試算シート!S49*0.95,0)-1255000,IF(AND(20000000&lt;(S13+Y13),10000000&lt;=試算シート!S49),試算シート!S49-1755000))))))))))))))))))</f>
        <v>0</v>
      </c>
      <c r="X13" s="82">
        <f>IF(試算シート!$E49&lt;=$C$2,$W13,$V13)</f>
        <v>0</v>
      </c>
      <c r="Y13" s="82">
        <f>IF(試算シート!$X49="",0,試算シート!$X49)</f>
        <v>0</v>
      </c>
      <c r="Z13" s="82">
        <f t="shared" si="3"/>
        <v>0</v>
      </c>
      <c r="AA13" s="82">
        <f t="shared" si="4"/>
        <v>0</v>
      </c>
      <c r="AB13" s="82">
        <f t="shared" si="5"/>
        <v>0</v>
      </c>
      <c r="AC13" s="82">
        <f>IF(AND($U13+$X13&gt;0,試算シート!$X49&lt;0),SUM($U13,$X13,試算シート!$X49)-$AB13,SUM($U13,$X13,$Y13)-$AB13)</f>
        <v>0</v>
      </c>
      <c r="AD13" s="82">
        <f t="shared" si="6"/>
        <v>0</v>
      </c>
      <c r="AE13" s="82">
        <f t="shared" si="7"/>
        <v>0</v>
      </c>
      <c r="AF13" s="84"/>
      <c r="AG13" s="84"/>
      <c r="AH13" s="84"/>
      <c r="AI13" s="84"/>
      <c r="AJ13" s="87">
        <v>9</v>
      </c>
      <c r="AK13" s="88">
        <f>IF(試算シート!$AL49=0,0,IF(試算シート!$AH49&lt;12,ROUND(試算シート!$AL49*$B$5/12*試算シート!$AH49,0),ROUND(試算シート!$AL49*$B$5,0)))</f>
        <v>0</v>
      </c>
      <c r="AL13" s="88">
        <f>IF(試算シート!$E49="",0,計算基準!$B$6/12*試算シート!$AH49)</f>
        <v>0</v>
      </c>
      <c r="AM13" s="88">
        <f>IF(試算シート!$E49="",0,IF($AH$4&lt;=12,計算基準!$B$7/12*$AH$4/$AH$2,計算基準!$B$7/$AH$4*試算シート!$AH49))</f>
        <v>0</v>
      </c>
      <c r="AN13" s="89">
        <f t="shared" si="11"/>
        <v>0</v>
      </c>
      <c r="AO13" s="88">
        <f>IF(試算シート!$J49&gt;=7,0,AL13*0.5)</f>
        <v>0</v>
      </c>
      <c r="AP13" s="88">
        <f t="shared" si="9"/>
        <v>0</v>
      </c>
      <c r="AQ13" s="88">
        <f t="shared" si="10"/>
        <v>0</v>
      </c>
      <c r="AR13" s="78">
        <f t="shared" si="12"/>
        <v>0</v>
      </c>
      <c r="AS13" s="90">
        <f t="shared" si="2"/>
        <v>0</v>
      </c>
      <c r="AT13" s="76"/>
      <c r="AU13" s="77"/>
      <c r="AV13" s="77"/>
      <c r="AW13" s="66"/>
      <c r="AX13" s="66"/>
      <c r="AY13" s="66"/>
      <c r="AZ13" s="66"/>
      <c r="BA13" s="66"/>
      <c r="BB13" s="66"/>
      <c r="BC13" s="66"/>
      <c r="BD13" s="65"/>
      <c r="BE13" s="65"/>
    </row>
    <row r="14" spans="1:57" ht="19.899999999999999" customHeight="1" x14ac:dyDescent="0.4">
      <c r="A14" s="5">
        <v>25000001</v>
      </c>
      <c r="B14" s="5">
        <v>0</v>
      </c>
      <c r="G14" s="10">
        <v>18718</v>
      </c>
      <c r="H14" s="11" t="str">
        <f t="shared" si="0"/>
        <v>75年0ヶ月</v>
      </c>
      <c r="I14" s="1">
        <v>11</v>
      </c>
      <c r="K14" s="10">
        <v>22372</v>
      </c>
      <c r="L14" s="11" t="str">
        <f t="shared" si="1"/>
        <v>65年0ヶ月</v>
      </c>
      <c r="M14" s="1">
        <v>11</v>
      </c>
      <c r="O14" s="8"/>
      <c r="P14" s="8"/>
      <c r="Q14" s="15"/>
      <c r="S14" s="82">
        <f>IF(試算シート!$L50="",0,IF(試算シート!$L50&gt;=8500000,試算シート!$L50-1950000,IF(試算シート!$L50&gt;=6600000,ROUNDDOWN((試算シート!$L50*0.9),0)-1100000,IF(試算シート!$L50&gt;=3600000,((ROUNDDOWN(試算シート!$L50/4,-3)*4)*0.8)-440000,IF(試算シート!$L50&gt;=1800000,((ROUNDDOWN(試算シート!$L50/4,-3)*4)*0.7)-80000,IF(試算シート!$L50&gt;=1628000,((ROUNDDOWN(試算シート!$L50/4,-3)*4)*0.6)+100000,IF(試算シート!$L50&gt;=1624000,1074000,IF(試算シート!$L50&gt;=1622000,1072000,IF(試算シート!$L50&gt;=1620000,1070000,IF(試算シート!$L50&gt;=1619000,1069000,IF(試算シート!$L50&gt;=551000,試算シート!$L50-550000,0)))))))))))</f>
        <v>0</v>
      </c>
      <c r="T14" s="82">
        <f>IF(試算シート!$L50="",0,ROUNDDOWN(($S14*0.3),0))</f>
        <v>0</v>
      </c>
      <c r="U14" s="82">
        <f>IF(試算シート!$L50="",0,IF(AND(試算シート!$Q50="○",試算シート!$J50&lt;=66),$T14,$S14))</f>
        <v>0</v>
      </c>
      <c r="V14" s="83">
        <f>IF(AND((S14+Y14)&lt;=10000000,試算シート!S50&lt;600001),0,IF(AND((S14+Y14)&lt;=10000000,試算シート!S50&lt;1300000),試算シート!S50-600000,IF(AND((S14+Y14)&lt;=10000000,試算シート!S50&lt;4100000),ROUNDDOWN(試算シート!S50*0.75,0)-275000,IF(AND((S14+Y14)&lt;=10000000,試算シート!S50&lt;7700000),ROUNDDOWN(試算シート!S50*0.85,0)-685000,IF(AND((S14+Y14)&lt;=10000000,試算シート!S50&lt;10000000),ROUNDDOWN(試算シート!S50*0.95,0)-1455000,IF(AND((S14+Y14)&lt;=10000000,10000000&lt;=試算シート!S50),試算シート!S50-1955000,IF(AND((S14+Y14)&lt;=20000000,試算シート!S50&lt;500001),0,IF(AND((S14+Y14)&lt;=20000000,試算シート!S50&lt;1300000),試算シート!S50-500000,IF(AND((S14+Y14)&lt;=20000000,試算シート!S50&lt;4100000),ROUNDDOWN(試算シート!S50*0.75,0)-175000,IF(AND((S14+Y14)&lt;=20000000,試算シート!S50&lt;7700000),ROUNDDOWN(試算シート!S50*0.85,0)-585000,IF(AND((S14+Y14)&lt;=20000000,試算シート!S50&lt;10000000),ROUNDDOWN(試算シート!S50*0.95,0)-1355000,IF(AND((S14+Y14)&lt;=20000000,10000000&lt;=試算シート!S50),試算シート!S50-1855000,IF(AND(20000000&lt;(S14+Y14),試算シート!S50&lt;400001),0,IF(AND(20000000&lt;(S14+Y14),試算シート!S50&lt;1300000),試算シート!S50-400000,IF(AND(20000000&lt;(S14+Y14),試算シート!S50&lt;4100000),ROUNDDOWN(試算シート!S50*0.75,0)-75000,IF(AND(20000000&lt;(S14+Y14),試算シート!S50&lt;7700000),ROUNDDOWN(試算シート!S50*0.85,0)-485000,IF(AND(20000000&lt;(S14+Y14),試算シート!S50&lt;10000000),ROUNDDOWN(試算シート!S50*0.95,0)-1255000,IF(AND(20000000&lt;(S14+Y14),10000000&lt;=試算シート!S50),試算シート!S50-1755000))))))))))))))))))</f>
        <v>0</v>
      </c>
      <c r="W14" s="83">
        <f>IF(AND((S14+Y14)&lt;=10000000,試算シート!S50&lt;1100001),0,IF(AND((S14+Y14)&lt;=10000000,試算シート!S50&lt;3300000),試算シート!S50-1100000,IF(AND((S14+Y14)&lt;=10000000,試算シート!S50&lt;4100000),ROUNDDOWN(試算シート!S50*0.75,0)-275000,IF(AND((S14+Y14)&lt;=10000000,試算シート!S50&lt;7700000),ROUNDDOWN(試算シート!S50*0.85,0)-685000,IF(AND((S14+Y14)&lt;=10000000,試算シート!S50&lt;10000000),ROUNDDOWN(試算シート!S50*0.95,0)-1455000,IF(AND((S14+Y14)&lt;=10000000,10000000&lt;=試算シート!S50),試算シート!S50-1955000,IF(AND((S14+Y14)&lt;=20000000,試算シート!S50&lt;1000001),0,IF(AND((S14+Y14)&lt;=20000000,試算シート!S50&lt;3300000),試算シート!S50-1000000,IF(AND((S14+Y14)&lt;=20000000,試算シート!S50&lt;4100000),ROUNDDOWN(試算シート!S50*0.75,0)-175000,IF(AND((S14+Y14)&lt;=20000000,試算シート!S50&lt;7700000),ROUNDDOWN(試算シート!S50*0.85,0)-585000,IF(AND((S14+Y14)&lt;=20000000,試算シート!S50&lt;10000000),ROUNDDOWN(試算シート!S50*0.95,0)-1355000,IF(AND((S14+Y14)&lt;=20000000,10000000&lt;=試算シート!S50),試算シート!S50-1855000,IF(AND(20000000&lt;(S14+Y14),試算シート!S50&lt;900001),0,IF(AND(20000000&lt;(S14+Y14),試算シート!S50&lt;3300000),試算シート!S50-900000,IF(AND(20000000&lt;(S14+Y14),試算シート!S50&lt;4100000),ROUNDDOWN(試算シート!S50*0.75,0)-75000,IF(AND(20000000&lt;(S14+Y14),試算シート!S50&lt;7700000),ROUNDDOWN(試算シート!S50*0.85,0)-485000,IF(AND(20000000&lt;(S14+Y14),試算シート!S50&lt;10000000),ROUNDDOWN(試算シート!S50*0.95,0)-1255000,IF(AND(20000000&lt;(S14+Y14),10000000&lt;=試算シート!S50),試算シート!S50-1755000))))))))))))))))))</f>
        <v>0</v>
      </c>
      <c r="X14" s="82">
        <f>IF(試算シート!$E50&lt;=$C$2,$W14,$V14)</f>
        <v>0</v>
      </c>
      <c r="Y14" s="82">
        <f>IF(試算シート!$X50="",0,試算シート!$X50)</f>
        <v>0</v>
      </c>
      <c r="Z14" s="82">
        <f t="shared" si="3"/>
        <v>0</v>
      </c>
      <c r="AA14" s="82">
        <f t="shared" si="4"/>
        <v>0</v>
      </c>
      <c r="AB14" s="82">
        <f t="shared" si="5"/>
        <v>0</v>
      </c>
      <c r="AC14" s="82">
        <f>IF(AND($U14+$X14&gt;0,試算シート!$X50&lt;0),SUM($U14,$X14,試算シート!$X50)-$AB14,SUM($U14,$X14,$Y14)-$AB14)</f>
        <v>0</v>
      </c>
      <c r="AD14" s="82">
        <f t="shared" si="6"/>
        <v>0</v>
      </c>
      <c r="AE14" s="82">
        <f t="shared" si="7"/>
        <v>0</v>
      </c>
      <c r="AF14" s="84"/>
      <c r="AG14" s="84"/>
      <c r="AH14" s="84"/>
      <c r="AI14" s="84"/>
      <c r="AJ14" s="87">
        <v>10</v>
      </c>
      <c r="AK14" s="88">
        <f>IF(試算シート!$AL50=0,0,IF(試算シート!$AH50&lt;12,ROUND(試算シート!$AL50*$B$5/12*試算シート!$AH50,0),ROUND(試算シート!$AL50*$B$5,0)))</f>
        <v>0</v>
      </c>
      <c r="AL14" s="88">
        <f>IF(試算シート!$E50="",0,計算基準!$B$6/12*試算シート!$AH50)</f>
        <v>0</v>
      </c>
      <c r="AM14" s="88">
        <f>IF(試算シート!$E50="",0,IF($AH$4&lt;=12,計算基準!$B$7/12*$AH$4/$AH$2,計算基準!$B$7/$AH$4*試算シート!$AH50))</f>
        <v>0</v>
      </c>
      <c r="AN14" s="89">
        <f t="shared" si="11"/>
        <v>0</v>
      </c>
      <c r="AO14" s="88">
        <f>IF(試算シート!$J50&gt;=7,0,AL14*0.5)</f>
        <v>0</v>
      </c>
      <c r="AP14" s="88">
        <f t="shared" si="9"/>
        <v>0</v>
      </c>
      <c r="AQ14" s="88">
        <f t="shared" si="10"/>
        <v>0</v>
      </c>
      <c r="AR14" s="78">
        <f t="shared" si="12"/>
        <v>0</v>
      </c>
      <c r="AS14" s="90">
        <f t="shared" si="2"/>
        <v>0</v>
      </c>
      <c r="AT14" s="76"/>
      <c r="AU14" s="77"/>
      <c r="AV14" s="77"/>
      <c r="AW14" s="66"/>
      <c r="AX14" s="66"/>
      <c r="AY14" s="66"/>
      <c r="AZ14" s="66"/>
      <c r="BA14" s="66"/>
      <c r="BB14" s="66"/>
      <c r="BC14" s="66"/>
      <c r="BD14" s="65"/>
      <c r="BE14" s="65"/>
    </row>
    <row r="15" spans="1:57" ht="19.899999999999999" customHeight="1" x14ac:dyDescent="0.4">
      <c r="G15" s="10">
        <v>18719</v>
      </c>
      <c r="H15" s="11" t="str">
        <f t="shared" si="0"/>
        <v>75年0ヶ月</v>
      </c>
      <c r="I15" s="1">
        <v>12</v>
      </c>
      <c r="K15" s="10">
        <v>22402</v>
      </c>
      <c r="L15" s="11" t="str">
        <f t="shared" si="1"/>
        <v>64年11ヶ月</v>
      </c>
      <c r="M15" s="1">
        <v>12</v>
      </c>
      <c r="O15" s="8"/>
      <c r="P15" s="8"/>
      <c r="Q15" s="15"/>
      <c r="S15" s="72"/>
      <c r="T15" s="72"/>
      <c r="U15" s="72"/>
      <c r="V15" s="72"/>
      <c r="W15" s="72"/>
      <c r="X15" s="72"/>
      <c r="Y15" s="72"/>
      <c r="Z15" s="72"/>
      <c r="AA15" s="72"/>
      <c r="AB15" s="72"/>
      <c r="AC15" s="72"/>
      <c r="AD15" s="72"/>
      <c r="AE15" s="72"/>
      <c r="AF15" s="75"/>
      <c r="AG15" s="75"/>
      <c r="AH15" s="75"/>
      <c r="AI15" s="75"/>
      <c r="AJ15" s="72"/>
      <c r="AK15" s="92">
        <f>SUM(AK5:AK14)</f>
        <v>0</v>
      </c>
      <c r="AL15" s="92">
        <f t="shared" ref="AL15:AR15" si="13">SUM(AL5:AL14)</f>
        <v>0</v>
      </c>
      <c r="AM15" s="92">
        <f t="shared" si="13"/>
        <v>0</v>
      </c>
      <c r="AN15" s="92">
        <f t="shared" si="13"/>
        <v>0</v>
      </c>
      <c r="AO15" s="92">
        <f t="shared" si="13"/>
        <v>0</v>
      </c>
      <c r="AP15" s="92">
        <f t="shared" si="13"/>
        <v>0</v>
      </c>
      <c r="AQ15" s="92">
        <f t="shared" si="13"/>
        <v>0</v>
      </c>
      <c r="AR15" s="92">
        <f t="shared" si="13"/>
        <v>0</v>
      </c>
      <c r="AS15" s="75"/>
      <c r="AT15" s="76"/>
      <c r="AU15" s="77"/>
      <c r="AV15" s="77"/>
      <c r="AW15" s="66"/>
      <c r="AX15" s="66"/>
      <c r="AY15" s="66"/>
      <c r="AZ15" s="66"/>
      <c r="BA15" s="66"/>
      <c r="BB15" s="66"/>
      <c r="BC15" s="66"/>
      <c r="BD15" s="65"/>
      <c r="BE15" s="65"/>
    </row>
    <row r="16" spans="1:57" ht="19.899999999999999" customHeight="1" x14ac:dyDescent="0.4">
      <c r="A16" s="16"/>
      <c r="G16" s="13">
        <v>45748</v>
      </c>
      <c r="H16" s="11" t="str">
        <f t="shared" si="0"/>
        <v>1年0ヶ月</v>
      </c>
      <c r="I16" s="1">
        <v>12</v>
      </c>
      <c r="K16" s="13">
        <v>31138</v>
      </c>
      <c r="L16" s="11" t="str">
        <f t="shared" si="1"/>
        <v>41年0ヶ月</v>
      </c>
      <c r="M16" s="1">
        <v>12</v>
      </c>
      <c r="O16" s="8"/>
      <c r="P16" s="8"/>
      <c r="Q16" s="8"/>
      <c r="S16" s="75"/>
      <c r="T16" s="75"/>
      <c r="U16" s="75"/>
      <c r="V16" s="75"/>
      <c r="W16" s="75"/>
      <c r="X16" s="75"/>
      <c r="Y16" s="75"/>
      <c r="Z16" s="75"/>
      <c r="AA16" s="75"/>
      <c r="AB16" s="75"/>
      <c r="AC16" s="75"/>
      <c r="AD16" s="75"/>
      <c r="AE16" s="75"/>
      <c r="AF16" s="75"/>
      <c r="AG16" s="75"/>
      <c r="AH16" s="75"/>
      <c r="AI16" s="75"/>
      <c r="AJ16" s="72"/>
      <c r="AK16" s="77">
        <f>ROUND(SUM(試算シート!$AL$41:$AL$50)*$B$5,0)</f>
        <v>0</v>
      </c>
      <c r="AL16" s="92"/>
      <c r="AM16" s="92"/>
      <c r="AN16" s="92"/>
      <c r="AO16" s="92"/>
      <c r="AP16" s="77">
        <f>IF(AP15&gt;$B$8,$B$8,ROUNDDOWN(AP15,-2))</f>
        <v>0</v>
      </c>
      <c r="AQ16" s="92"/>
      <c r="AR16" s="77"/>
      <c r="AS16" s="75"/>
      <c r="AT16" s="76"/>
      <c r="AU16" s="77"/>
      <c r="AV16" s="77"/>
      <c r="AW16" s="66"/>
      <c r="AX16" s="66"/>
      <c r="AY16" s="66"/>
      <c r="AZ16" s="66"/>
      <c r="BA16" s="66"/>
      <c r="BB16" s="66"/>
      <c r="BC16" s="66"/>
      <c r="BD16" s="65"/>
      <c r="BE16" s="65"/>
    </row>
    <row r="17" spans="1:57" ht="19.899999999999999" customHeight="1" x14ac:dyDescent="0.4">
      <c r="A17" s="16"/>
      <c r="G17" s="13">
        <v>45778</v>
      </c>
      <c r="H17" s="11" t="str">
        <f t="shared" si="0"/>
        <v>0年11ヶ月</v>
      </c>
      <c r="I17" s="1">
        <v>11</v>
      </c>
      <c r="K17" s="13">
        <v>31169</v>
      </c>
      <c r="L17" s="11" t="str">
        <f t="shared" si="1"/>
        <v>40年10ヶ月</v>
      </c>
      <c r="M17" s="1">
        <v>11</v>
      </c>
      <c r="O17" s="8"/>
      <c r="P17" s="8"/>
      <c r="Q17" s="8"/>
      <c r="S17" s="75"/>
      <c r="T17" s="75"/>
      <c r="U17" s="75"/>
      <c r="V17" s="75"/>
      <c r="W17" s="75"/>
      <c r="X17" s="75"/>
      <c r="Y17" s="75"/>
      <c r="Z17" s="75"/>
      <c r="AA17" s="75"/>
      <c r="AB17" s="75"/>
      <c r="AC17" s="75"/>
      <c r="AD17" s="75"/>
      <c r="AE17" s="75"/>
      <c r="AF17" s="75"/>
      <c r="AG17" s="75"/>
      <c r="AH17" s="75"/>
      <c r="AI17" s="75"/>
      <c r="AJ17" s="72"/>
      <c r="AK17" s="75"/>
      <c r="AL17" s="75"/>
      <c r="AM17" s="75"/>
      <c r="AN17" s="75"/>
      <c r="AO17" s="75"/>
      <c r="AP17" s="92"/>
      <c r="AQ17" s="92"/>
      <c r="AR17" s="75"/>
      <c r="AS17" s="75"/>
      <c r="AT17" s="76"/>
      <c r="AU17" s="77"/>
      <c r="AV17" s="77"/>
      <c r="AW17" s="66"/>
      <c r="AX17" s="66"/>
      <c r="AY17" s="66"/>
      <c r="AZ17" s="66"/>
      <c r="BA17" s="66"/>
      <c r="BB17" s="66"/>
      <c r="BC17" s="66"/>
      <c r="BD17" s="65"/>
      <c r="BE17" s="65"/>
    </row>
    <row r="18" spans="1:57" ht="19.899999999999999" customHeight="1" x14ac:dyDescent="0.4">
      <c r="A18" s="16"/>
      <c r="G18" s="13">
        <v>45809</v>
      </c>
      <c r="H18" s="11" t="str">
        <f t="shared" si="0"/>
        <v>0年10ヶ月</v>
      </c>
      <c r="I18" s="1">
        <v>10</v>
      </c>
      <c r="K18" s="13">
        <v>31200</v>
      </c>
      <c r="L18" s="11" t="str">
        <f t="shared" si="1"/>
        <v>40年9ヶ月</v>
      </c>
      <c r="M18" s="1">
        <v>10</v>
      </c>
      <c r="O18" s="8"/>
      <c r="P18" s="8"/>
      <c r="Q18" s="8"/>
      <c r="S18" s="75"/>
      <c r="T18" s="75"/>
      <c r="U18" s="75"/>
      <c r="V18" s="75"/>
      <c r="W18" s="75"/>
      <c r="X18" s="75"/>
      <c r="Y18" s="75"/>
      <c r="Z18" s="75"/>
      <c r="AA18" s="75"/>
      <c r="AB18" s="75"/>
      <c r="AC18" s="75"/>
      <c r="AD18" s="75"/>
      <c r="AE18" s="75"/>
      <c r="AF18" s="75"/>
      <c r="AG18" s="75"/>
      <c r="AH18" s="75"/>
      <c r="AI18" s="75"/>
      <c r="AJ18" s="70"/>
      <c r="AK18" s="114" t="s">
        <v>73</v>
      </c>
      <c r="AL18" s="115"/>
      <c r="AM18" s="115"/>
      <c r="AN18" s="115"/>
      <c r="AO18" s="115"/>
      <c r="AP18" s="115"/>
      <c r="AQ18" s="115"/>
      <c r="AR18" s="116"/>
      <c r="AS18" s="75"/>
      <c r="AT18" s="76"/>
      <c r="AU18" s="77"/>
      <c r="AV18" s="77"/>
      <c r="AW18" s="66"/>
      <c r="AX18" s="66"/>
      <c r="AY18" s="66"/>
      <c r="AZ18" s="66"/>
      <c r="BA18" s="66"/>
      <c r="BB18" s="66"/>
      <c r="BC18" s="66"/>
      <c r="BD18" s="65"/>
      <c r="BE18" s="65"/>
    </row>
    <row r="19" spans="1:57" ht="19.899999999999999" customHeight="1" x14ac:dyDescent="0.4">
      <c r="A19" s="16"/>
      <c r="G19" s="13">
        <v>45839</v>
      </c>
      <c r="H19" s="11" t="str">
        <f t="shared" si="0"/>
        <v>0年9ヶ月</v>
      </c>
      <c r="I19" s="1">
        <v>9</v>
      </c>
      <c r="K19" s="13">
        <v>31230</v>
      </c>
      <c r="L19" s="11" t="str">
        <f t="shared" si="1"/>
        <v>40年8ヶ月</v>
      </c>
      <c r="M19" s="1">
        <v>9</v>
      </c>
      <c r="O19" s="8"/>
      <c r="P19" s="8"/>
      <c r="Q19" s="8"/>
      <c r="S19" s="75"/>
      <c r="T19" s="75"/>
      <c r="U19" s="75"/>
      <c r="V19" s="75"/>
      <c r="W19" s="75"/>
      <c r="X19" s="75"/>
      <c r="Y19" s="75"/>
      <c r="Z19" s="75"/>
      <c r="AA19" s="75"/>
      <c r="AB19" s="75"/>
      <c r="AC19" s="75"/>
      <c r="AD19" s="75"/>
      <c r="AE19" s="75"/>
      <c r="AF19" s="75"/>
      <c r="AG19" s="75"/>
      <c r="AH19" s="75"/>
      <c r="AI19" s="75"/>
      <c r="AJ19" s="79"/>
      <c r="AK19" s="117" t="s">
        <v>1</v>
      </c>
      <c r="AL19" s="117" t="s">
        <v>0</v>
      </c>
      <c r="AM19" s="117" t="s">
        <v>2</v>
      </c>
      <c r="AN19" s="117" t="s">
        <v>3</v>
      </c>
      <c r="AO19" s="80" t="s">
        <v>5</v>
      </c>
      <c r="AP19" s="119" t="s">
        <v>7</v>
      </c>
      <c r="AQ19" s="119" t="s">
        <v>112</v>
      </c>
      <c r="AR19" s="119" t="s">
        <v>103</v>
      </c>
      <c r="AS19" s="75"/>
      <c r="AT19" s="76"/>
      <c r="AU19" s="77"/>
      <c r="AV19" s="77"/>
      <c r="AW19" s="66"/>
      <c r="AX19" s="66"/>
      <c r="AY19" s="66"/>
      <c r="AZ19" s="66"/>
      <c r="BA19" s="66"/>
      <c r="BB19" s="66"/>
      <c r="BC19" s="66"/>
      <c r="BD19" s="65"/>
      <c r="BE19" s="65"/>
    </row>
    <row r="20" spans="1:57" ht="19.899999999999999" customHeight="1" x14ac:dyDescent="0.4">
      <c r="A20" s="16"/>
      <c r="G20" s="13">
        <v>45870</v>
      </c>
      <c r="H20" s="11" t="str">
        <f t="shared" si="0"/>
        <v>0年8ヶ月</v>
      </c>
      <c r="I20" s="1">
        <v>8</v>
      </c>
      <c r="K20" s="13">
        <v>31261</v>
      </c>
      <c r="L20" s="11" t="str">
        <f t="shared" si="1"/>
        <v>40年7ヶ月</v>
      </c>
      <c r="M20" s="1">
        <v>8</v>
      </c>
      <c r="O20" s="8"/>
      <c r="P20" s="8"/>
      <c r="Q20" s="8"/>
      <c r="S20" s="75"/>
      <c r="T20" s="75"/>
      <c r="U20" s="75"/>
      <c r="V20" s="75"/>
      <c r="W20" s="75"/>
      <c r="X20" s="75"/>
      <c r="Y20" s="75"/>
      <c r="Z20" s="75"/>
      <c r="AA20" s="75"/>
      <c r="AB20" s="75"/>
      <c r="AC20" s="75"/>
      <c r="AD20" s="75"/>
      <c r="AE20" s="75"/>
      <c r="AF20" s="75"/>
      <c r="AG20" s="75"/>
      <c r="AH20" s="75"/>
      <c r="AI20" s="75"/>
      <c r="AJ20" s="81"/>
      <c r="AK20" s="118"/>
      <c r="AL20" s="118"/>
      <c r="AM20" s="118"/>
      <c r="AN20" s="118"/>
      <c r="AO20" s="71" t="s">
        <v>4</v>
      </c>
      <c r="AP20" s="120"/>
      <c r="AQ20" s="120"/>
      <c r="AR20" s="120"/>
      <c r="AS20" s="75"/>
      <c r="AT20" s="76"/>
      <c r="AU20" s="77"/>
      <c r="AV20" s="77"/>
      <c r="AW20" s="66"/>
      <c r="AX20" s="66"/>
      <c r="AY20" s="66"/>
      <c r="AZ20" s="66"/>
      <c r="BA20" s="66"/>
      <c r="BB20" s="66"/>
      <c r="BC20" s="66"/>
      <c r="BD20" s="65"/>
      <c r="BE20" s="65"/>
    </row>
    <row r="21" spans="1:57" ht="19.899999999999999" customHeight="1" x14ac:dyDescent="0.4">
      <c r="A21" s="16"/>
      <c r="G21" s="13">
        <v>45901</v>
      </c>
      <c r="H21" s="11" t="str">
        <f t="shared" si="0"/>
        <v>0年7ヶ月</v>
      </c>
      <c r="I21" s="1">
        <v>7</v>
      </c>
      <c r="K21" s="13">
        <v>31292</v>
      </c>
      <c r="L21" s="11" t="str">
        <f t="shared" si="1"/>
        <v>40年6ヶ月</v>
      </c>
      <c r="M21" s="1">
        <v>7</v>
      </c>
      <c r="O21" s="8"/>
      <c r="P21" s="8"/>
      <c r="Q21" s="8"/>
      <c r="S21" s="75"/>
      <c r="T21" s="75"/>
      <c r="U21" s="75"/>
      <c r="V21" s="75"/>
      <c r="W21" s="75"/>
      <c r="X21" s="75"/>
      <c r="Y21" s="75"/>
      <c r="Z21" s="75"/>
      <c r="AA21" s="75"/>
      <c r="AB21" s="75"/>
      <c r="AC21" s="75"/>
      <c r="AD21" s="75"/>
      <c r="AE21" s="75"/>
      <c r="AF21" s="75"/>
      <c r="AG21" s="75"/>
      <c r="AH21" s="75"/>
      <c r="AI21" s="75"/>
      <c r="AJ21" s="87">
        <v>1</v>
      </c>
      <c r="AK21" s="88">
        <f>IF(試算シート!$AL$41=0,0,IF(試算シート!$AH$41&lt;12,ROUND(試算シート!$AL$41*$C$5/12*試算シート!$AH$41,0),ROUND(試算シート!$AL$41*$C$5,0)))</f>
        <v>0</v>
      </c>
      <c r="AL21" s="88">
        <f>IF(試算シート!$E$41="",0,計算基準!$C$6/12*試算シート!$AH$41)</f>
        <v>0</v>
      </c>
      <c r="AM21" s="88">
        <f>IF(試算シート!$E$41="",0,IF($AH$4&lt;=12,計算基準!$C$7/12*($AH$4/$AH$2),計算基準!$C$7-SUM(AM22:AM30)))</f>
        <v>0</v>
      </c>
      <c r="AN21" s="89">
        <f>SUM(AK21:AM21)</f>
        <v>0</v>
      </c>
      <c r="AO21" s="88">
        <f>IF(試算シート!$J41&gt;=7,0,AL21*0.5)</f>
        <v>0</v>
      </c>
      <c r="AP21" s="88">
        <f>AN21-AO21</f>
        <v>0</v>
      </c>
      <c r="AQ21" s="88">
        <f>AP21-AR21</f>
        <v>0</v>
      </c>
      <c r="AR21" s="78">
        <f>AP32-SUM(AR22:AR30)</f>
        <v>0</v>
      </c>
      <c r="AS21" s="90">
        <f t="shared" ref="AS21:AS30" si="14">IF(AP21="",0,IF(AP21=0,0,ROUND(AP21/$AP$31,6)))</f>
        <v>0</v>
      </c>
      <c r="AT21" s="76" t="s">
        <v>106</v>
      </c>
      <c r="AU21" s="77">
        <f>SUM(試算シート!$AL$41:$AL$50)</f>
        <v>0</v>
      </c>
      <c r="AV21" s="77">
        <f>IF(AU21=0,0,IF($AH$4=($AH$2*12),AK32,AK31))</f>
        <v>0</v>
      </c>
      <c r="AW21" s="66"/>
      <c r="AX21" s="66"/>
      <c r="AY21" s="66"/>
      <c r="AZ21" s="66"/>
      <c r="BA21" s="66"/>
      <c r="BB21" s="66"/>
      <c r="BC21" s="66"/>
      <c r="BD21" s="65"/>
      <c r="BE21" s="65"/>
    </row>
    <row r="22" spans="1:57" ht="19.899999999999999" customHeight="1" x14ac:dyDescent="0.4">
      <c r="A22" s="16"/>
      <c r="G22" s="13">
        <v>45931</v>
      </c>
      <c r="H22" s="11" t="str">
        <f t="shared" si="0"/>
        <v>0年6ヶ月</v>
      </c>
      <c r="I22" s="1">
        <v>6</v>
      </c>
      <c r="K22" s="13">
        <v>31322</v>
      </c>
      <c r="L22" s="11" t="str">
        <f t="shared" si="1"/>
        <v>40年5ヶ月</v>
      </c>
      <c r="M22" s="1">
        <v>6</v>
      </c>
      <c r="O22" s="8"/>
      <c r="P22" s="8"/>
      <c r="Q22" s="8"/>
      <c r="S22" s="75"/>
      <c r="T22" s="75"/>
      <c r="U22" s="75"/>
      <c r="V22" s="75"/>
      <c r="W22" s="75"/>
      <c r="X22" s="75"/>
      <c r="Y22" s="75"/>
      <c r="Z22" s="75"/>
      <c r="AA22" s="75"/>
      <c r="AB22" s="75"/>
      <c r="AC22" s="75"/>
      <c r="AD22" s="75"/>
      <c r="AE22" s="75"/>
      <c r="AF22" s="75"/>
      <c r="AG22" s="75"/>
      <c r="AH22" s="75"/>
      <c r="AI22" s="75"/>
      <c r="AJ22" s="87">
        <v>2</v>
      </c>
      <c r="AK22" s="88">
        <f>IF(試算シート!$AL42=0,0,IF(試算シート!$AH42&lt;12,ROUND(試算シート!$AL42*$C$5/12*試算シート!$AH42,0),ROUND(試算シート!$AL42*$C$5,0)))</f>
        <v>0</v>
      </c>
      <c r="AL22" s="88">
        <f>IF(試算シート!$E42="",0,計算基準!$C$6/12*試算シート!$AH42)</f>
        <v>0</v>
      </c>
      <c r="AM22" s="88">
        <f>IF(試算シート!$E42="",0,IF($AH$4&lt;=12,計算基準!$C$7/12*$AH$4/$AH$2,計算基準!$C$7/$AH$4*試算シート!$AH42))</f>
        <v>0</v>
      </c>
      <c r="AN22" s="89">
        <f t="shared" ref="AN22" si="15">SUM(AK22:AM22)</f>
        <v>0</v>
      </c>
      <c r="AO22" s="88">
        <f>IF(試算シート!$J42&gt;=7,0,AL22*0.5)</f>
        <v>0</v>
      </c>
      <c r="AP22" s="88">
        <f t="shared" ref="AP22:AP30" si="16">AN22-AO22</f>
        <v>0</v>
      </c>
      <c r="AQ22" s="88">
        <f t="shared" ref="AQ22:AQ30" si="17">AP22-AR22</f>
        <v>0</v>
      </c>
      <c r="AR22" s="78">
        <f>ROUND($AP$32*AS22,0)</f>
        <v>0</v>
      </c>
      <c r="AS22" s="90">
        <f t="shared" si="14"/>
        <v>0</v>
      </c>
      <c r="AT22" s="76" t="s">
        <v>107</v>
      </c>
      <c r="AU22" s="77">
        <f>AH2-AH6</f>
        <v>0</v>
      </c>
      <c r="AV22" s="77">
        <f>ROUNDDOWN($AL$31-($AO$31*2),-2)</f>
        <v>0</v>
      </c>
      <c r="AW22" s="66"/>
      <c r="AX22" s="66"/>
      <c r="AY22" s="66"/>
      <c r="AZ22" s="66"/>
      <c r="BA22" s="66"/>
      <c r="BB22" s="66"/>
      <c r="BC22" s="66"/>
      <c r="BD22" s="65"/>
      <c r="BE22" s="65"/>
    </row>
    <row r="23" spans="1:57" ht="19.899999999999999" customHeight="1" x14ac:dyDescent="0.4">
      <c r="A23" s="16"/>
      <c r="G23" s="13">
        <v>45962</v>
      </c>
      <c r="H23" s="11" t="str">
        <f t="shared" si="0"/>
        <v>0年5ヶ月</v>
      </c>
      <c r="I23" s="1">
        <v>5</v>
      </c>
      <c r="K23" s="13">
        <v>31353</v>
      </c>
      <c r="L23" s="11" t="str">
        <f t="shared" si="1"/>
        <v>40年4ヶ月</v>
      </c>
      <c r="M23" s="1">
        <v>5</v>
      </c>
      <c r="O23" s="8"/>
      <c r="P23" s="8"/>
      <c r="Q23" s="8"/>
      <c r="S23" s="75"/>
      <c r="T23" s="75"/>
      <c r="U23" s="75"/>
      <c r="V23" s="75"/>
      <c r="W23" s="75"/>
      <c r="X23" s="75"/>
      <c r="Y23" s="75"/>
      <c r="Z23" s="75"/>
      <c r="AA23" s="75"/>
      <c r="AB23" s="75"/>
      <c r="AC23" s="75"/>
      <c r="AD23" s="75"/>
      <c r="AE23" s="75"/>
      <c r="AF23" s="75"/>
      <c r="AG23" s="75"/>
      <c r="AH23" s="75"/>
      <c r="AI23" s="75"/>
      <c r="AJ23" s="87">
        <v>3</v>
      </c>
      <c r="AK23" s="88">
        <f>IF(試算シート!$AL43=0,0,IF(試算シート!$AH43&lt;12,ROUND(試算シート!$AL43*$C$5/12*試算シート!$AH43,0),ROUND(試算シート!$AL43*$C$5,0)))</f>
        <v>0</v>
      </c>
      <c r="AL23" s="88">
        <f>IF(試算シート!$E43="",0,計算基準!$C$6/12*試算シート!$AH43)</f>
        <v>0</v>
      </c>
      <c r="AM23" s="88">
        <f>IF(試算シート!$E43="",0,IF($AH$4&lt;=12,計算基準!$C$7/12*$AH$4/$AH$2,計算基準!$C$7/$AH$4*試算シート!$AH43))</f>
        <v>0</v>
      </c>
      <c r="AN23" s="89">
        <f t="shared" ref="AN23:AN30" si="18">SUM(AK23:AM23)</f>
        <v>0</v>
      </c>
      <c r="AO23" s="88">
        <f>IF(試算シート!$J43&gt;=7,0,AL23*0.5)</f>
        <v>0</v>
      </c>
      <c r="AP23" s="88">
        <f t="shared" si="16"/>
        <v>0</v>
      </c>
      <c r="AQ23" s="88">
        <f t="shared" si="17"/>
        <v>0</v>
      </c>
      <c r="AR23" s="78">
        <f t="shared" ref="AR23:AR30" si="19">ROUND($AP$32*AS23,0)</f>
        <v>0</v>
      </c>
      <c r="AS23" s="90">
        <f t="shared" si="14"/>
        <v>0</v>
      </c>
      <c r="AT23" s="76" t="s">
        <v>104</v>
      </c>
      <c r="AU23" s="77">
        <f>AH6</f>
        <v>0</v>
      </c>
      <c r="AV23" s="77">
        <f>IF(AU23=0,0,ROUNDDOWN($AO31,-1))</f>
        <v>0</v>
      </c>
      <c r="AW23" s="66"/>
      <c r="AX23" s="66"/>
      <c r="AY23" s="66"/>
      <c r="AZ23" s="66"/>
      <c r="BA23" s="66"/>
      <c r="BB23" s="66"/>
      <c r="BC23" s="66"/>
      <c r="BD23" s="65"/>
      <c r="BE23" s="65"/>
    </row>
    <row r="24" spans="1:57" ht="19.899999999999999" customHeight="1" x14ac:dyDescent="0.4">
      <c r="A24" s="16"/>
      <c r="G24" s="13">
        <v>45992</v>
      </c>
      <c r="H24" s="11" t="str">
        <f t="shared" si="0"/>
        <v>0年4ヶ月</v>
      </c>
      <c r="I24" s="1">
        <v>4</v>
      </c>
      <c r="K24" s="13">
        <v>31383</v>
      </c>
      <c r="L24" s="11" t="str">
        <f t="shared" si="1"/>
        <v>40年3ヶ月</v>
      </c>
      <c r="M24" s="1">
        <v>4</v>
      </c>
      <c r="O24" s="8"/>
      <c r="P24" s="8"/>
      <c r="Q24" s="8"/>
      <c r="S24" s="75"/>
      <c r="T24" s="75"/>
      <c r="U24" s="75"/>
      <c r="V24" s="75"/>
      <c r="W24" s="75"/>
      <c r="X24" s="75"/>
      <c r="Y24" s="75"/>
      <c r="Z24" s="75"/>
      <c r="AA24" s="75"/>
      <c r="AB24" s="75"/>
      <c r="AC24" s="75"/>
      <c r="AD24" s="75"/>
      <c r="AE24" s="75"/>
      <c r="AF24" s="75"/>
      <c r="AG24" s="75"/>
      <c r="AH24" s="75"/>
      <c r="AI24" s="75"/>
      <c r="AJ24" s="87">
        <v>4</v>
      </c>
      <c r="AK24" s="88">
        <f>IF(試算シート!$AL44=0,0,IF(試算シート!$AH44&lt;12,ROUND(試算シート!$AL44*$C$5/12*試算シート!$AH44,0),ROUND(試算シート!$AL44*$C$5,0)))</f>
        <v>0</v>
      </c>
      <c r="AL24" s="88">
        <f>IF(試算シート!$E44="",0,計算基準!$C$6/12*試算シート!$AH44)</f>
        <v>0</v>
      </c>
      <c r="AM24" s="88">
        <f>IF(試算シート!$E44="",0,IF($AH$4&lt;=12,計算基準!$C$7/12*$AH$4/$AH$2,計算基準!$C$7/$AH$4*試算シート!$AH44))</f>
        <v>0</v>
      </c>
      <c r="AN24" s="89">
        <f t="shared" si="18"/>
        <v>0</v>
      </c>
      <c r="AO24" s="88">
        <f>IF(試算シート!$J44&gt;=7,0,AL24*0.5)</f>
        <v>0</v>
      </c>
      <c r="AP24" s="88">
        <f t="shared" si="16"/>
        <v>0</v>
      </c>
      <c r="AQ24" s="88">
        <f t="shared" si="17"/>
        <v>0</v>
      </c>
      <c r="AR24" s="78">
        <f t="shared" si="19"/>
        <v>0</v>
      </c>
      <c r="AS24" s="90">
        <f t="shared" si="14"/>
        <v>0</v>
      </c>
      <c r="AT24" s="76" t="s">
        <v>105</v>
      </c>
      <c r="AU24" s="77"/>
      <c r="AV24" s="77">
        <f>IF(AV21=0,AV25-AV22-AV23,ROUNDDOWN(AM31,-2))</f>
        <v>0</v>
      </c>
      <c r="AW24" s="66"/>
      <c r="AX24" s="66"/>
      <c r="AY24" s="66"/>
      <c r="AZ24" s="66"/>
      <c r="BA24" s="66"/>
      <c r="BB24" s="66"/>
      <c r="BC24" s="66"/>
      <c r="BD24" s="65"/>
      <c r="BE24" s="65"/>
    </row>
    <row r="25" spans="1:57" ht="19.899999999999999" customHeight="1" x14ac:dyDescent="0.4">
      <c r="A25" s="16"/>
      <c r="G25" s="13">
        <v>46023</v>
      </c>
      <c r="H25" s="11" t="str">
        <f t="shared" si="0"/>
        <v>0年3ヶ月</v>
      </c>
      <c r="I25" s="1">
        <v>3</v>
      </c>
      <c r="K25" s="13">
        <v>31414</v>
      </c>
      <c r="L25" s="11" t="str">
        <f t="shared" si="1"/>
        <v>40年2ヶ月</v>
      </c>
      <c r="M25" s="1">
        <v>3</v>
      </c>
      <c r="O25" s="8"/>
      <c r="P25" s="8"/>
      <c r="Q25" s="8"/>
      <c r="S25" s="75"/>
      <c r="T25" s="75"/>
      <c r="U25" s="75"/>
      <c r="V25" s="75"/>
      <c r="W25" s="75"/>
      <c r="X25" s="75"/>
      <c r="Y25" s="75"/>
      <c r="Z25" s="75"/>
      <c r="AA25" s="75"/>
      <c r="AB25" s="75"/>
      <c r="AC25" s="75"/>
      <c r="AD25" s="75"/>
      <c r="AE25" s="75"/>
      <c r="AF25" s="75"/>
      <c r="AG25" s="75"/>
      <c r="AH25" s="75"/>
      <c r="AI25" s="75"/>
      <c r="AJ25" s="87">
        <v>5</v>
      </c>
      <c r="AK25" s="88">
        <f>IF(試算シート!$AL45=0,0,IF(試算シート!$AH45&lt;12,ROUND(試算シート!$AL45*$C$5/12*試算シート!$AH45,0),ROUND(試算シート!$AL45*$C$5,0)))</f>
        <v>0</v>
      </c>
      <c r="AL25" s="88">
        <f>IF(試算シート!$E45="",0,計算基準!$C$6/12*試算シート!$AH45)</f>
        <v>0</v>
      </c>
      <c r="AM25" s="88">
        <f>IF(試算シート!$E45="",0,IF($AH$4&lt;=12,計算基準!$C$7/12*$AH$4/$AH$2,計算基準!$C$7/$AH$4*試算シート!$AH45))</f>
        <v>0</v>
      </c>
      <c r="AN25" s="89">
        <f t="shared" si="18"/>
        <v>0</v>
      </c>
      <c r="AO25" s="88">
        <f>IF(試算シート!$J45&gt;=7,0,AL25*0.5)</f>
        <v>0</v>
      </c>
      <c r="AP25" s="88">
        <f t="shared" si="16"/>
        <v>0</v>
      </c>
      <c r="AQ25" s="88">
        <f t="shared" si="17"/>
        <v>0</v>
      </c>
      <c r="AR25" s="78">
        <f t="shared" si="19"/>
        <v>0</v>
      </c>
      <c r="AS25" s="90">
        <f t="shared" si="14"/>
        <v>0</v>
      </c>
      <c r="AT25" s="76" t="s">
        <v>108</v>
      </c>
      <c r="AU25" s="77"/>
      <c r="AV25" s="77">
        <f>$AP$32</f>
        <v>0</v>
      </c>
      <c r="AW25" s="66"/>
      <c r="AX25" s="66"/>
      <c r="AY25" s="66"/>
      <c r="AZ25" s="66"/>
      <c r="BA25" s="66"/>
      <c r="BB25" s="66"/>
      <c r="BC25" s="66"/>
      <c r="BD25" s="65"/>
      <c r="BE25" s="65"/>
    </row>
    <row r="26" spans="1:57" ht="19.899999999999999" customHeight="1" x14ac:dyDescent="0.4">
      <c r="A26" s="16"/>
      <c r="G26" s="13">
        <v>46054</v>
      </c>
      <c r="H26" s="11" t="str">
        <f t="shared" si="0"/>
        <v>0年2ヶ月</v>
      </c>
      <c r="I26" s="1">
        <v>2</v>
      </c>
      <c r="K26" s="13">
        <v>31445</v>
      </c>
      <c r="L26" s="11" t="str">
        <f t="shared" si="1"/>
        <v>40年1ヶ月</v>
      </c>
      <c r="M26" s="1">
        <v>2</v>
      </c>
      <c r="O26" s="8"/>
      <c r="P26" s="8"/>
      <c r="Q26" s="8"/>
      <c r="S26" s="75"/>
      <c r="T26" s="75"/>
      <c r="U26" s="75"/>
      <c r="V26" s="75"/>
      <c r="W26" s="75"/>
      <c r="X26" s="75"/>
      <c r="Y26" s="75"/>
      <c r="Z26" s="75"/>
      <c r="AA26" s="75"/>
      <c r="AB26" s="75"/>
      <c r="AC26" s="75"/>
      <c r="AD26" s="75"/>
      <c r="AE26" s="75"/>
      <c r="AF26" s="75"/>
      <c r="AG26" s="75"/>
      <c r="AH26" s="75"/>
      <c r="AI26" s="75"/>
      <c r="AJ26" s="87">
        <v>6</v>
      </c>
      <c r="AK26" s="88">
        <f>IF(試算シート!$AL46=0,0,IF(試算シート!$AH46&lt;12,ROUND(試算シート!$AL46*$C$5/12*試算シート!$AH46,0),ROUND(試算シート!$AL46*$C$5,0)))</f>
        <v>0</v>
      </c>
      <c r="AL26" s="88">
        <f>IF(試算シート!$E46="",0,計算基準!$C$6/12*試算シート!$AH46)</f>
        <v>0</v>
      </c>
      <c r="AM26" s="88">
        <f>IF(試算シート!$E46="",0,IF($AH$4&lt;=12,計算基準!$C$7/12*$AH$4/$AH$2,計算基準!$C$7/$AH$4*試算シート!$AH46))</f>
        <v>0</v>
      </c>
      <c r="AN26" s="89">
        <f t="shared" si="18"/>
        <v>0</v>
      </c>
      <c r="AO26" s="88">
        <f>IF(試算シート!$J46&gt;=7,0,AL26*0.5)</f>
        <v>0</v>
      </c>
      <c r="AP26" s="88">
        <f t="shared" si="16"/>
        <v>0</v>
      </c>
      <c r="AQ26" s="88">
        <f t="shared" si="17"/>
        <v>0</v>
      </c>
      <c r="AR26" s="78">
        <f t="shared" si="19"/>
        <v>0</v>
      </c>
      <c r="AS26" s="90">
        <f t="shared" si="14"/>
        <v>0</v>
      </c>
      <c r="AT26" s="76"/>
      <c r="AU26" s="77"/>
      <c r="AV26" s="77"/>
      <c r="AW26" s="66"/>
      <c r="AX26" s="66"/>
      <c r="AY26" s="66"/>
      <c r="AZ26" s="66"/>
      <c r="BA26" s="66"/>
      <c r="BB26" s="66"/>
      <c r="BC26" s="66"/>
      <c r="BD26" s="65"/>
      <c r="BE26" s="65"/>
    </row>
    <row r="27" spans="1:57" ht="19.899999999999999" customHeight="1" x14ac:dyDescent="0.4">
      <c r="A27" s="16"/>
      <c r="G27" s="13">
        <v>46082</v>
      </c>
      <c r="H27" s="11" t="str">
        <f t="shared" si="0"/>
        <v>0年1ヶ月</v>
      </c>
      <c r="I27" s="1">
        <v>1</v>
      </c>
      <c r="K27" s="13">
        <v>31473</v>
      </c>
      <c r="L27" s="11" t="str">
        <f t="shared" si="1"/>
        <v>40年0ヶ月</v>
      </c>
      <c r="M27" s="1">
        <v>1</v>
      </c>
      <c r="O27" s="8"/>
      <c r="P27" s="8"/>
      <c r="Q27" s="8"/>
      <c r="S27" s="75"/>
      <c r="T27" s="75"/>
      <c r="U27" s="75"/>
      <c r="V27" s="75"/>
      <c r="W27" s="75"/>
      <c r="X27" s="75"/>
      <c r="Y27" s="75"/>
      <c r="Z27" s="75"/>
      <c r="AA27" s="75"/>
      <c r="AB27" s="75"/>
      <c r="AC27" s="75"/>
      <c r="AD27" s="75"/>
      <c r="AE27" s="75"/>
      <c r="AF27" s="75"/>
      <c r="AG27" s="75"/>
      <c r="AH27" s="75"/>
      <c r="AI27" s="75"/>
      <c r="AJ27" s="87">
        <v>7</v>
      </c>
      <c r="AK27" s="88">
        <f>IF(試算シート!$AL47=0,0,IF(試算シート!$AH47&lt;12,ROUND(試算シート!$AL47*$C$5/12*試算シート!$AH47,0),ROUND(試算シート!$AL47*$C$5,0)))</f>
        <v>0</v>
      </c>
      <c r="AL27" s="88">
        <f>IF(試算シート!$E47="",0,計算基準!$C$6/12*試算シート!$AH47)</f>
        <v>0</v>
      </c>
      <c r="AM27" s="88">
        <f>IF(試算シート!$E47="",0,IF($AH$4&lt;=12,計算基準!$C$7/12*$AH$4/$AH$2,計算基準!$C$7/$AH$4*試算シート!$AH47))</f>
        <v>0</v>
      </c>
      <c r="AN27" s="89">
        <f t="shared" si="18"/>
        <v>0</v>
      </c>
      <c r="AO27" s="88">
        <f>IF(試算シート!$J47&gt;=7,0,AL27*0.5)</f>
        <v>0</v>
      </c>
      <c r="AP27" s="88">
        <f t="shared" si="16"/>
        <v>0</v>
      </c>
      <c r="AQ27" s="88">
        <f t="shared" si="17"/>
        <v>0</v>
      </c>
      <c r="AR27" s="78">
        <f t="shared" si="19"/>
        <v>0</v>
      </c>
      <c r="AS27" s="90">
        <f t="shared" si="14"/>
        <v>0</v>
      </c>
      <c r="AT27" s="76"/>
      <c r="AU27" s="77"/>
      <c r="AV27" s="77"/>
      <c r="AW27" s="66"/>
      <c r="AX27" s="66"/>
      <c r="AY27" s="66"/>
      <c r="AZ27" s="66"/>
      <c r="BA27" s="66"/>
      <c r="BB27" s="66"/>
      <c r="BC27" s="66"/>
      <c r="BD27" s="65"/>
      <c r="BE27" s="65"/>
    </row>
    <row r="28" spans="1:57" ht="19.899999999999999" customHeight="1" x14ac:dyDescent="0.4">
      <c r="A28" s="2"/>
      <c r="G28" s="13">
        <v>46113</v>
      </c>
      <c r="H28" s="11" t="str">
        <f t="shared" si="0"/>
        <v>0年0ヶ月</v>
      </c>
      <c r="I28" s="1">
        <v>0</v>
      </c>
      <c r="K28" s="13">
        <v>31504</v>
      </c>
      <c r="L28" s="11" t="str">
        <f t="shared" si="1"/>
        <v>39年11ヶ月</v>
      </c>
      <c r="M28" s="1">
        <v>0</v>
      </c>
      <c r="O28" s="8"/>
      <c r="P28" s="8"/>
      <c r="Q28" s="8"/>
      <c r="S28" s="75"/>
      <c r="T28" s="75"/>
      <c r="U28" s="75"/>
      <c r="V28" s="75"/>
      <c r="W28" s="75"/>
      <c r="X28" s="75"/>
      <c r="Y28" s="75"/>
      <c r="Z28" s="75"/>
      <c r="AA28" s="75"/>
      <c r="AB28" s="75"/>
      <c r="AC28" s="75"/>
      <c r="AD28" s="75"/>
      <c r="AE28" s="75"/>
      <c r="AF28" s="75"/>
      <c r="AG28" s="75"/>
      <c r="AH28" s="75"/>
      <c r="AI28" s="75"/>
      <c r="AJ28" s="87">
        <v>8</v>
      </c>
      <c r="AK28" s="88">
        <f>IF(試算シート!$AL48=0,0,IF(試算シート!$AH48&lt;12,ROUND(試算シート!$AL48*$C$5/12*試算シート!$AH48,0),ROUND(試算シート!$AL48*$C$5,0)))</f>
        <v>0</v>
      </c>
      <c r="AL28" s="88">
        <f>IF(試算シート!$E48="",0,計算基準!$C$6/12*試算シート!$AH48)</f>
        <v>0</v>
      </c>
      <c r="AM28" s="88">
        <f>IF(試算シート!$E48="",0,IF($AH$4&lt;=12,計算基準!$C$7/12*$AH$4/$AH$2,計算基準!$C$7/$AH$4*試算シート!$AH48))</f>
        <v>0</v>
      </c>
      <c r="AN28" s="89">
        <f t="shared" si="18"/>
        <v>0</v>
      </c>
      <c r="AO28" s="88">
        <f>IF(試算シート!$J48&gt;=7,0,AL28*0.5)</f>
        <v>0</v>
      </c>
      <c r="AP28" s="88">
        <f t="shared" si="16"/>
        <v>0</v>
      </c>
      <c r="AQ28" s="88">
        <f t="shared" si="17"/>
        <v>0</v>
      </c>
      <c r="AR28" s="78">
        <f t="shared" si="19"/>
        <v>0</v>
      </c>
      <c r="AS28" s="90">
        <f t="shared" si="14"/>
        <v>0</v>
      </c>
      <c r="AT28" s="76"/>
      <c r="AU28" s="77"/>
      <c r="AV28" s="77"/>
      <c r="AW28" s="66"/>
      <c r="AX28" s="66"/>
      <c r="AY28" s="66"/>
      <c r="AZ28" s="66"/>
      <c r="BA28" s="66"/>
      <c r="BB28" s="66"/>
      <c r="BC28" s="66"/>
      <c r="BD28" s="65"/>
      <c r="BE28" s="65"/>
    </row>
    <row r="29" spans="1:57" ht="19.899999999999999" customHeight="1" x14ac:dyDescent="0.4">
      <c r="S29" s="75"/>
      <c r="T29" s="75"/>
      <c r="U29" s="75"/>
      <c r="V29" s="75"/>
      <c r="W29" s="75"/>
      <c r="X29" s="75"/>
      <c r="Y29" s="75"/>
      <c r="Z29" s="75"/>
      <c r="AA29" s="75"/>
      <c r="AB29" s="75"/>
      <c r="AC29" s="75"/>
      <c r="AD29" s="75"/>
      <c r="AE29" s="75"/>
      <c r="AF29" s="75"/>
      <c r="AG29" s="75"/>
      <c r="AH29" s="75"/>
      <c r="AI29" s="75"/>
      <c r="AJ29" s="87">
        <v>9</v>
      </c>
      <c r="AK29" s="88">
        <f>IF(試算シート!$AL49=0,0,IF(試算シート!$AH49&lt;12,ROUND(試算シート!$AL49*$C$5/12*試算シート!$AH49,0),ROUND(試算シート!$AL49*$C$5,0)))</f>
        <v>0</v>
      </c>
      <c r="AL29" s="88">
        <f>IF(試算シート!$E49="",0,計算基準!$C$6/12*試算シート!$AH49)</f>
        <v>0</v>
      </c>
      <c r="AM29" s="88">
        <f>IF(試算シート!$E49="",0,IF($AH$4&lt;=12,計算基準!$C$7/12*$AH$4/$AH$2,計算基準!$C$7/$AH$4*試算シート!$AH49))</f>
        <v>0</v>
      </c>
      <c r="AN29" s="89">
        <f t="shared" si="18"/>
        <v>0</v>
      </c>
      <c r="AO29" s="88">
        <f>IF(試算シート!$J49&gt;=7,0,AL29*0.5)</f>
        <v>0</v>
      </c>
      <c r="AP29" s="88">
        <f t="shared" si="16"/>
        <v>0</v>
      </c>
      <c r="AQ29" s="88">
        <f t="shared" si="17"/>
        <v>0</v>
      </c>
      <c r="AR29" s="78">
        <f t="shared" si="19"/>
        <v>0</v>
      </c>
      <c r="AS29" s="90">
        <f t="shared" si="14"/>
        <v>0</v>
      </c>
      <c r="AT29" s="76"/>
      <c r="AU29" s="77"/>
      <c r="AV29" s="77"/>
      <c r="AW29" s="66"/>
      <c r="AX29" s="66"/>
      <c r="AY29" s="66"/>
      <c r="AZ29" s="66"/>
      <c r="BA29" s="66"/>
      <c r="BB29" s="66"/>
      <c r="BC29" s="66"/>
      <c r="BD29" s="65"/>
      <c r="BE29" s="65"/>
    </row>
    <row r="30" spans="1:57" ht="19.899999999999999" customHeight="1" x14ac:dyDescent="0.4">
      <c r="S30" s="75"/>
      <c r="T30" s="75"/>
      <c r="U30" s="75"/>
      <c r="V30" s="75"/>
      <c r="W30" s="75"/>
      <c r="X30" s="75"/>
      <c r="Y30" s="75"/>
      <c r="Z30" s="75"/>
      <c r="AA30" s="75"/>
      <c r="AB30" s="75"/>
      <c r="AC30" s="75"/>
      <c r="AD30" s="75"/>
      <c r="AE30" s="75"/>
      <c r="AF30" s="75"/>
      <c r="AG30" s="75"/>
      <c r="AH30" s="75"/>
      <c r="AI30" s="75"/>
      <c r="AJ30" s="87">
        <v>10</v>
      </c>
      <c r="AK30" s="88">
        <f>IF(試算シート!$AL50=0,0,IF(試算シート!$AH50&lt;12,ROUND(試算シート!$AL50*$C$5/12*試算シート!$AH50,0),ROUND(試算シート!$AL50*$C$5,0)))</f>
        <v>0</v>
      </c>
      <c r="AL30" s="88">
        <f>IF(試算シート!$E50="",0,計算基準!$C$6/12*試算シート!$AH50)</f>
        <v>0</v>
      </c>
      <c r="AM30" s="88">
        <f>IF(試算シート!$E50="",0,IF($AH$4&lt;=12,計算基準!$C$7/12*$AH$4/$AH$2,計算基準!$C$7/$AH$4*試算シート!$AH50))</f>
        <v>0</v>
      </c>
      <c r="AN30" s="89">
        <f t="shared" si="18"/>
        <v>0</v>
      </c>
      <c r="AO30" s="88">
        <f>IF(試算シート!$J50&gt;=7,0,AL30*0.5)</f>
        <v>0</v>
      </c>
      <c r="AP30" s="88">
        <f t="shared" si="16"/>
        <v>0</v>
      </c>
      <c r="AQ30" s="88">
        <f t="shared" si="17"/>
        <v>0</v>
      </c>
      <c r="AR30" s="78">
        <f t="shared" si="19"/>
        <v>0</v>
      </c>
      <c r="AS30" s="90">
        <f t="shared" si="14"/>
        <v>0</v>
      </c>
      <c r="AT30" s="76"/>
      <c r="AU30" s="77"/>
      <c r="AV30" s="77"/>
      <c r="AW30" s="66"/>
      <c r="AX30" s="66"/>
      <c r="AY30" s="66"/>
      <c r="AZ30" s="66"/>
      <c r="BA30" s="66"/>
      <c r="BB30" s="66"/>
      <c r="BC30" s="66"/>
      <c r="BD30" s="65"/>
      <c r="BE30" s="65"/>
    </row>
    <row r="31" spans="1:57" ht="19.899999999999999" customHeight="1" x14ac:dyDescent="0.4">
      <c r="S31" s="75"/>
      <c r="T31" s="75"/>
      <c r="U31" s="75"/>
      <c r="V31" s="75"/>
      <c r="W31" s="75"/>
      <c r="X31" s="75"/>
      <c r="Y31" s="75"/>
      <c r="Z31" s="75"/>
      <c r="AA31" s="75"/>
      <c r="AB31" s="75"/>
      <c r="AC31" s="75"/>
      <c r="AD31" s="75"/>
      <c r="AE31" s="75"/>
      <c r="AF31" s="75"/>
      <c r="AG31" s="75"/>
      <c r="AH31" s="75"/>
      <c r="AI31" s="75"/>
      <c r="AJ31" s="72"/>
      <c r="AK31" s="92">
        <f>SUM(AK21:AK30)</f>
        <v>0</v>
      </c>
      <c r="AL31" s="92">
        <f t="shared" ref="AL31:AR31" si="20">SUM(AL21:AL30)</f>
        <v>0</v>
      </c>
      <c r="AM31" s="92">
        <f t="shared" si="20"/>
        <v>0</v>
      </c>
      <c r="AN31" s="92">
        <f t="shared" si="20"/>
        <v>0</v>
      </c>
      <c r="AO31" s="92">
        <f t="shared" si="20"/>
        <v>0</v>
      </c>
      <c r="AP31" s="92">
        <f t="shared" si="20"/>
        <v>0</v>
      </c>
      <c r="AQ31" s="92">
        <f t="shared" si="20"/>
        <v>0</v>
      </c>
      <c r="AR31" s="92">
        <f t="shared" si="20"/>
        <v>0</v>
      </c>
      <c r="AS31" s="75"/>
      <c r="AT31" s="76"/>
      <c r="AU31" s="77"/>
      <c r="AV31" s="77"/>
      <c r="AW31" s="66"/>
      <c r="AX31" s="66"/>
      <c r="AY31" s="66"/>
      <c r="AZ31" s="66"/>
      <c r="BA31" s="66"/>
      <c r="BB31" s="66"/>
      <c r="BC31" s="66"/>
      <c r="BD31" s="65"/>
      <c r="BE31" s="65"/>
    </row>
    <row r="32" spans="1:57" ht="19.899999999999999" customHeight="1" x14ac:dyDescent="0.4">
      <c r="S32" s="75"/>
      <c r="T32" s="75"/>
      <c r="U32" s="75"/>
      <c r="V32" s="75"/>
      <c r="W32" s="75"/>
      <c r="X32" s="75"/>
      <c r="Y32" s="75"/>
      <c r="Z32" s="75"/>
      <c r="AA32" s="75"/>
      <c r="AB32" s="75"/>
      <c r="AC32" s="75"/>
      <c r="AD32" s="75"/>
      <c r="AE32" s="75"/>
      <c r="AF32" s="75"/>
      <c r="AG32" s="75"/>
      <c r="AH32" s="75"/>
      <c r="AI32" s="75"/>
      <c r="AJ32" s="72"/>
      <c r="AK32" s="77">
        <f>ROUND(SUM(試算シート!$AL$41:$AL$50)*$C$5,0)</f>
        <v>0</v>
      </c>
      <c r="AL32" s="75"/>
      <c r="AM32" s="75"/>
      <c r="AN32" s="75"/>
      <c r="AO32" s="75"/>
      <c r="AP32" s="77">
        <f>IF(AP31&gt;$C$8,$C$8,ROUNDDOWN(AP31,-2))</f>
        <v>0</v>
      </c>
      <c r="AQ32" s="92"/>
      <c r="AR32" s="77"/>
      <c r="AS32" s="75"/>
      <c r="AT32" s="76"/>
      <c r="AU32" s="77"/>
      <c r="AV32" s="77"/>
      <c r="AW32" s="66"/>
      <c r="AX32" s="66"/>
      <c r="AY32" s="66"/>
      <c r="AZ32" s="66"/>
      <c r="BA32" s="66"/>
      <c r="BB32" s="66"/>
      <c r="BC32" s="66"/>
      <c r="BD32" s="65"/>
      <c r="BE32" s="65"/>
    </row>
    <row r="33" spans="19:57" ht="19.899999999999999" customHeight="1" x14ac:dyDescent="0.4">
      <c r="S33" s="75"/>
      <c r="T33" s="75"/>
      <c r="U33" s="75"/>
      <c r="V33" s="75"/>
      <c r="W33" s="75"/>
      <c r="X33" s="75"/>
      <c r="Y33" s="75"/>
      <c r="Z33" s="75"/>
      <c r="AA33" s="75"/>
      <c r="AB33" s="75"/>
      <c r="AC33" s="75"/>
      <c r="AD33" s="75"/>
      <c r="AE33" s="75"/>
      <c r="AF33" s="75"/>
      <c r="AG33" s="75"/>
      <c r="AH33" s="75"/>
      <c r="AI33" s="75"/>
      <c r="AJ33" s="72"/>
      <c r="AK33" s="75"/>
      <c r="AL33" s="75"/>
      <c r="AM33" s="75"/>
      <c r="AN33" s="75"/>
      <c r="AO33" s="75"/>
      <c r="AP33" s="75"/>
      <c r="AQ33" s="75"/>
      <c r="AR33" s="75"/>
      <c r="AS33" s="75"/>
      <c r="AT33" s="76"/>
      <c r="AU33" s="77"/>
      <c r="AV33" s="77"/>
      <c r="AW33" s="66"/>
      <c r="AX33" s="66"/>
      <c r="AY33" s="66"/>
      <c r="AZ33" s="66"/>
      <c r="BA33" s="66"/>
      <c r="BB33" s="66"/>
      <c r="BC33" s="66"/>
      <c r="BD33" s="65"/>
      <c r="BE33" s="65"/>
    </row>
    <row r="34" spans="19:57" ht="19.899999999999999" customHeight="1" x14ac:dyDescent="0.4">
      <c r="S34" s="75"/>
      <c r="T34" s="75"/>
      <c r="U34" s="75"/>
      <c r="V34" s="75"/>
      <c r="W34" s="75"/>
      <c r="X34" s="75"/>
      <c r="Y34" s="75"/>
      <c r="Z34" s="75"/>
      <c r="AA34" s="75"/>
      <c r="AB34" s="75"/>
      <c r="AC34" s="75"/>
      <c r="AD34" s="75"/>
      <c r="AE34" s="75"/>
      <c r="AF34" s="75"/>
      <c r="AG34" s="75"/>
      <c r="AH34" s="75"/>
      <c r="AI34" s="75"/>
      <c r="AJ34" s="70"/>
      <c r="AK34" s="114" t="s">
        <v>62</v>
      </c>
      <c r="AL34" s="115"/>
      <c r="AM34" s="115"/>
      <c r="AN34" s="115"/>
      <c r="AO34" s="115"/>
      <c r="AP34" s="115"/>
      <c r="AQ34" s="115"/>
      <c r="AR34" s="116"/>
      <c r="AS34" s="75"/>
      <c r="AT34" s="76"/>
      <c r="AU34" s="77"/>
      <c r="AV34" s="77"/>
      <c r="AW34" s="66"/>
      <c r="AX34" s="66"/>
      <c r="AY34" s="66"/>
      <c r="AZ34" s="66"/>
      <c r="BA34" s="66"/>
      <c r="BB34" s="66"/>
      <c r="BC34" s="66"/>
      <c r="BD34" s="65"/>
      <c r="BE34" s="65"/>
    </row>
    <row r="35" spans="19:57" ht="19.899999999999999" customHeight="1" x14ac:dyDescent="0.4">
      <c r="S35" s="75"/>
      <c r="T35" s="75"/>
      <c r="U35" s="75"/>
      <c r="V35" s="75"/>
      <c r="W35" s="75"/>
      <c r="X35" s="75"/>
      <c r="Y35" s="75"/>
      <c r="Z35" s="75"/>
      <c r="AA35" s="75"/>
      <c r="AB35" s="75"/>
      <c r="AC35" s="75"/>
      <c r="AD35" s="75"/>
      <c r="AE35" s="75"/>
      <c r="AF35" s="75"/>
      <c r="AG35" s="75"/>
      <c r="AH35" s="75"/>
      <c r="AI35" s="75"/>
      <c r="AJ35" s="79"/>
      <c r="AK35" s="117" t="s">
        <v>1</v>
      </c>
      <c r="AL35" s="117" t="s">
        <v>0</v>
      </c>
      <c r="AM35" s="117" t="s">
        <v>2</v>
      </c>
      <c r="AN35" s="117" t="s">
        <v>3</v>
      </c>
      <c r="AO35" s="80" t="s">
        <v>5</v>
      </c>
      <c r="AP35" s="119" t="s">
        <v>7</v>
      </c>
      <c r="AQ35" s="119" t="s">
        <v>112</v>
      </c>
      <c r="AR35" s="119" t="s">
        <v>103</v>
      </c>
      <c r="AS35" s="75"/>
      <c r="AT35" s="76"/>
      <c r="AU35" s="77"/>
      <c r="AV35" s="77"/>
      <c r="AW35" s="66"/>
      <c r="AX35" s="66"/>
      <c r="AY35" s="66"/>
      <c r="AZ35" s="66"/>
      <c r="BA35" s="66"/>
      <c r="BB35" s="66"/>
      <c r="BC35" s="66"/>
      <c r="BD35" s="65"/>
      <c r="BE35" s="65"/>
    </row>
    <row r="36" spans="19:57" ht="19.899999999999999" customHeight="1" x14ac:dyDescent="0.4">
      <c r="S36" s="75"/>
      <c r="T36" s="75"/>
      <c r="U36" s="75"/>
      <c r="V36" s="75"/>
      <c r="W36" s="75"/>
      <c r="X36" s="75"/>
      <c r="Y36" s="75"/>
      <c r="Z36" s="75"/>
      <c r="AA36" s="75"/>
      <c r="AB36" s="75"/>
      <c r="AC36" s="75"/>
      <c r="AD36" s="75"/>
      <c r="AE36" s="75"/>
      <c r="AF36" s="75"/>
      <c r="AG36" s="77"/>
      <c r="AH36" s="75"/>
      <c r="AI36" s="75"/>
      <c r="AJ36" s="81"/>
      <c r="AK36" s="118"/>
      <c r="AL36" s="118"/>
      <c r="AM36" s="118"/>
      <c r="AN36" s="118"/>
      <c r="AO36" s="71" t="s">
        <v>4</v>
      </c>
      <c r="AP36" s="120"/>
      <c r="AQ36" s="120"/>
      <c r="AR36" s="120"/>
      <c r="AS36" s="75"/>
      <c r="AT36" s="76"/>
      <c r="AU36" s="77"/>
      <c r="AV36" s="77"/>
      <c r="AW36" s="66"/>
      <c r="AX36" s="66"/>
      <c r="AY36" s="66"/>
      <c r="AZ36" s="66"/>
      <c r="BA36" s="66"/>
      <c r="BB36" s="66"/>
      <c r="BC36" s="66"/>
      <c r="BD36" s="65"/>
      <c r="BE36" s="65"/>
    </row>
    <row r="37" spans="19:57" ht="19.899999999999999" customHeight="1" x14ac:dyDescent="0.4">
      <c r="S37" s="75"/>
      <c r="T37" s="75"/>
      <c r="U37" s="75"/>
      <c r="V37" s="75"/>
      <c r="W37" s="75"/>
      <c r="X37" s="75"/>
      <c r="Y37" s="75"/>
      <c r="Z37" s="75"/>
      <c r="AA37" s="75"/>
      <c r="AB37" s="75"/>
      <c r="AC37" s="75"/>
      <c r="AD37" s="75"/>
      <c r="AE37" s="75"/>
      <c r="AF37" s="75"/>
      <c r="AG37" s="75"/>
      <c r="AH37" s="75"/>
      <c r="AI37" s="75"/>
      <c r="AJ37" s="87">
        <v>1</v>
      </c>
      <c r="AK37" s="88">
        <f>IF(試算シート!$AL41=0,0,IF(試算シート!$AJ41&lt;12,ROUND(試算シート!$AL41*$D$5/12*試算シート!$AJ41,0),ROUND(試算シート!$AL41*$D$5,0)))</f>
        <v>0</v>
      </c>
      <c r="AL37" s="88">
        <f>IF(試算シート!$AJ41=0,0,$D$6/12*試算シート!$AJ41)</f>
        <v>0</v>
      </c>
      <c r="AM37" s="93"/>
      <c r="AN37" s="89">
        <f>SUM(AK37:AM37)</f>
        <v>0</v>
      </c>
      <c r="AO37" s="93"/>
      <c r="AP37" s="88">
        <f>AN37-AO37</f>
        <v>0</v>
      </c>
      <c r="AQ37" s="88">
        <f>AP37-AR37</f>
        <v>0</v>
      </c>
      <c r="AR37" s="78">
        <f>AP48-SUM(AR38:AR46)</f>
        <v>0</v>
      </c>
      <c r="AS37" s="90">
        <f t="shared" ref="AS37:AS46" si="21">IF(AP37="",0,IF(AP37=0,0,ROUND(AP37/$AP$47,6)))</f>
        <v>0</v>
      </c>
      <c r="AT37" s="76" t="s">
        <v>106</v>
      </c>
      <c r="AU37" s="77">
        <f>IF(AK48=0,0,SUMIF(試算シート!$AJ$41:$AJ$50,"&gt;0",試算シート!$AL$41:$AL$50))</f>
        <v>0</v>
      </c>
      <c r="AV37" s="77">
        <f>IF(AU37=0,0,IF($AH$5=($AH$3*12),AK48,AK47))</f>
        <v>0</v>
      </c>
      <c r="AW37" s="66"/>
      <c r="AX37" s="66"/>
      <c r="AY37" s="66"/>
      <c r="AZ37" s="66"/>
      <c r="BA37" s="66"/>
      <c r="BB37" s="66"/>
      <c r="BC37" s="66"/>
      <c r="BD37" s="65"/>
      <c r="BE37" s="65"/>
    </row>
    <row r="38" spans="19:57" ht="19.899999999999999" customHeight="1" x14ac:dyDescent="0.4">
      <c r="S38" s="75"/>
      <c r="T38" s="75"/>
      <c r="U38" s="75"/>
      <c r="V38" s="75"/>
      <c r="W38" s="75"/>
      <c r="X38" s="75"/>
      <c r="Y38" s="75"/>
      <c r="Z38" s="75"/>
      <c r="AA38" s="75"/>
      <c r="AB38" s="75"/>
      <c r="AC38" s="75"/>
      <c r="AD38" s="75"/>
      <c r="AE38" s="75"/>
      <c r="AF38" s="75"/>
      <c r="AG38" s="75"/>
      <c r="AH38" s="75"/>
      <c r="AI38" s="75"/>
      <c r="AJ38" s="87">
        <v>2</v>
      </c>
      <c r="AK38" s="88">
        <f>IF(試算シート!$AL42=0,0,IF(試算シート!$AJ42&lt;12,ROUND(試算シート!$AL42*$D$5/12*試算シート!$AJ42,0),ROUND(試算シート!$AL42*$D$5,0)))</f>
        <v>0</v>
      </c>
      <c r="AL38" s="88">
        <f>IF(試算シート!$AJ42=0,0,$D$6/12*試算シート!$AJ42)</f>
        <v>0</v>
      </c>
      <c r="AM38" s="93"/>
      <c r="AN38" s="89">
        <f t="shared" ref="AN38:AN46" si="22">SUM(AK38:AM38)</f>
        <v>0</v>
      </c>
      <c r="AO38" s="93"/>
      <c r="AP38" s="88">
        <f t="shared" ref="AP38:AP46" si="23">AN38-AO38</f>
        <v>0</v>
      </c>
      <c r="AQ38" s="88">
        <f t="shared" ref="AQ38:AQ46" si="24">AP38-AR38</f>
        <v>0</v>
      </c>
      <c r="AR38" s="78">
        <f>ROUND($AP$48*AS38,0)</f>
        <v>0</v>
      </c>
      <c r="AS38" s="90">
        <f t="shared" si="21"/>
        <v>0</v>
      </c>
      <c r="AT38" s="76" t="s">
        <v>107</v>
      </c>
      <c r="AU38" s="77">
        <f>AH3</f>
        <v>0</v>
      </c>
      <c r="AV38" s="77">
        <f>AL47</f>
        <v>0</v>
      </c>
      <c r="AW38" s="66"/>
      <c r="AX38" s="66"/>
      <c r="AY38" s="66"/>
      <c r="AZ38" s="66"/>
      <c r="BA38" s="66"/>
      <c r="BB38" s="66"/>
      <c r="BC38" s="66"/>
      <c r="BD38" s="65"/>
      <c r="BE38" s="65"/>
    </row>
    <row r="39" spans="19:57" ht="19.899999999999999" customHeight="1" x14ac:dyDescent="0.4">
      <c r="S39" s="75"/>
      <c r="T39" s="75"/>
      <c r="U39" s="75"/>
      <c r="V39" s="75"/>
      <c r="W39" s="75"/>
      <c r="X39" s="75"/>
      <c r="Y39" s="75"/>
      <c r="Z39" s="75"/>
      <c r="AA39" s="75"/>
      <c r="AB39" s="75"/>
      <c r="AC39" s="75"/>
      <c r="AD39" s="75"/>
      <c r="AE39" s="75"/>
      <c r="AF39" s="75"/>
      <c r="AG39" s="75"/>
      <c r="AH39" s="75"/>
      <c r="AI39" s="75"/>
      <c r="AJ39" s="87">
        <v>3</v>
      </c>
      <c r="AK39" s="88">
        <f>IF(試算シート!$AL43=0,0,IF(試算シート!$AJ43&lt;12,ROUND(試算シート!$AL43*$D$5/12*試算シート!$AJ43,0),ROUND(試算シート!$AL43*$D$5,0)))</f>
        <v>0</v>
      </c>
      <c r="AL39" s="88">
        <f>IF(試算シート!$AJ43=0,0,$D$6/12*試算シート!$AJ43)</f>
        <v>0</v>
      </c>
      <c r="AM39" s="93"/>
      <c r="AN39" s="89">
        <f t="shared" si="22"/>
        <v>0</v>
      </c>
      <c r="AO39" s="93"/>
      <c r="AP39" s="88">
        <f t="shared" si="23"/>
        <v>0</v>
      </c>
      <c r="AQ39" s="88">
        <f t="shared" si="24"/>
        <v>0</v>
      </c>
      <c r="AR39" s="78">
        <f t="shared" ref="AR39:AR46" si="25">ROUND($AP$48*AS39,0)</f>
        <v>0</v>
      </c>
      <c r="AS39" s="90">
        <f t="shared" si="21"/>
        <v>0</v>
      </c>
      <c r="AT39" s="76" t="s">
        <v>108</v>
      </c>
      <c r="AU39" s="77"/>
      <c r="AV39" s="77">
        <f>$AP$48</f>
        <v>0</v>
      </c>
      <c r="AW39" s="66"/>
      <c r="AX39" s="66"/>
      <c r="AY39" s="66"/>
      <c r="AZ39" s="66"/>
      <c r="BA39" s="66"/>
      <c r="BB39" s="66"/>
      <c r="BC39" s="66"/>
      <c r="BD39" s="65"/>
      <c r="BE39" s="65"/>
    </row>
    <row r="40" spans="19:57" ht="19.899999999999999" customHeight="1" x14ac:dyDescent="0.4">
      <c r="S40" s="75"/>
      <c r="T40" s="75"/>
      <c r="U40" s="75"/>
      <c r="V40" s="75"/>
      <c r="W40" s="75"/>
      <c r="X40" s="75"/>
      <c r="Y40" s="75"/>
      <c r="Z40" s="75"/>
      <c r="AA40" s="75"/>
      <c r="AB40" s="75"/>
      <c r="AC40" s="75"/>
      <c r="AD40" s="75"/>
      <c r="AE40" s="75"/>
      <c r="AF40" s="75"/>
      <c r="AG40" s="75"/>
      <c r="AH40" s="75"/>
      <c r="AI40" s="75"/>
      <c r="AJ40" s="87">
        <v>4</v>
      </c>
      <c r="AK40" s="88">
        <f>IF(試算シート!$AL44=0,0,IF(試算シート!$AJ44&lt;12,ROUND(試算シート!$AL44*$D$5/12*試算シート!$AJ44,0),ROUND(試算シート!$AL44*$D$5,0)))</f>
        <v>0</v>
      </c>
      <c r="AL40" s="88">
        <f>IF(試算シート!$AJ44=0,0,$D$6/12*試算シート!$AJ44)</f>
        <v>0</v>
      </c>
      <c r="AM40" s="93"/>
      <c r="AN40" s="89">
        <f t="shared" si="22"/>
        <v>0</v>
      </c>
      <c r="AO40" s="93"/>
      <c r="AP40" s="88">
        <f t="shared" si="23"/>
        <v>0</v>
      </c>
      <c r="AQ40" s="88">
        <f t="shared" si="24"/>
        <v>0</v>
      </c>
      <c r="AR40" s="78">
        <f t="shared" si="25"/>
        <v>0</v>
      </c>
      <c r="AS40" s="90">
        <f t="shared" si="21"/>
        <v>0</v>
      </c>
      <c r="AT40" s="76"/>
      <c r="AU40" s="77"/>
      <c r="AV40" s="77"/>
      <c r="AW40" s="66"/>
      <c r="AX40" s="66"/>
      <c r="AY40" s="66"/>
      <c r="AZ40" s="66"/>
      <c r="BA40" s="66"/>
      <c r="BB40" s="66"/>
      <c r="BC40" s="66"/>
      <c r="BD40" s="65"/>
      <c r="BE40" s="65"/>
    </row>
    <row r="41" spans="19:57" ht="19.899999999999999" customHeight="1" x14ac:dyDescent="0.4">
      <c r="S41" s="75"/>
      <c r="T41" s="75"/>
      <c r="U41" s="75"/>
      <c r="V41" s="75"/>
      <c r="W41" s="75"/>
      <c r="X41" s="75"/>
      <c r="Y41" s="75"/>
      <c r="Z41" s="75"/>
      <c r="AA41" s="75"/>
      <c r="AB41" s="75"/>
      <c r="AC41" s="75"/>
      <c r="AD41" s="75"/>
      <c r="AE41" s="75"/>
      <c r="AF41" s="75"/>
      <c r="AG41" s="75"/>
      <c r="AH41" s="75"/>
      <c r="AI41" s="75"/>
      <c r="AJ41" s="87">
        <v>5</v>
      </c>
      <c r="AK41" s="88">
        <f>IF(試算シート!$AL45=0,0,IF(試算シート!$AJ45&lt;12,ROUND(試算シート!$AL45*$D$5/12*試算シート!$AJ45,0),ROUND(試算シート!$AL45*$D$5,0)))</f>
        <v>0</v>
      </c>
      <c r="AL41" s="88">
        <f>IF(試算シート!$AJ45=0,0,$D$6/12*試算シート!$AJ45)</f>
        <v>0</v>
      </c>
      <c r="AM41" s="93"/>
      <c r="AN41" s="89">
        <f t="shared" si="22"/>
        <v>0</v>
      </c>
      <c r="AO41" s="93"/>
      <c r="AP41" s="88">
        <f t="shared" si="23"/>
        <v>0</v>
      </c>
      <c r="AQ41" s="88">
        <f t="shared" si="24"/>
        <v>0</v>
      </c>
      <c r="AR41" s="78">
        <f t="shared" si="25"/>
        <v>0</v>
      </c>
      <c r="AS41" s="90">
        <f t="shared" si="21"/>
        <v>0</v>
      </c>
      <c r="AT41" s="76"/>
      <c r="AU41" s="77"/>
      <c r="AV41" s="77"/>
      <c r="AW41" s="66"/>
      <c r="AX41" s="66"/>
      <c r="AY41" s="66"/>
      <c r="AZ41" s="66"/>
      <c r="BA41" s="66"/>
      <c r="BB41" s="66"/>
      <c r="BC41" s="66"/>
      <c r="BD41" s="65"/>
      <c r="BE41" s="65"/>
    </row>
    <row r="42" spans="19:57" ht="19.899999999999999" customHeight="1" x14ac:dyDescent="0.4">
      <c r="S42" s="75"/>
      <c r="T42" s="75"/>
      <c r="U42" s="75"/>
      <c r="V42" s="75"/>
      <c r="W42" s="75"/>
      <c r="X42" s="75"/>
      <c r="Y42" s="75"/>
      <c r="Z42" s="75"/>
      <c r="AA42" s="75"/>
      <c r="AB42" s="75"/>
      <c r="AC42" s="75"/>
      <c r="AD42" s="75"/>
      <c r="AE42" s="75"/>
      <c r="AF42" s="75"/>
      <c r="AG42" s="94"/>
      <c r="AH42" s="75"/>
      <c r="AI42" s="75"/>
      <c r="AJ42" s="87">
        <v>6</v>
      </c>
      <c r="AK42" s="88">
        <f>IF(試算シート!$AL46=0,0,IF(試算シート!$AJ46&lt;12,ROUND(試算シート!$AL46*$D$5/12*試算シート!$AJ46,0),ROUND(試算シート!$AL46*$D$5,0)))</f>
        <v>0</v>
      </c>
      <c r="AL42" s="88">
        <f>IF(試算シート!$AJ46=0,0,$D$6/12*試算シート!$AJ46)</f>
        <v>0</v>
      </c>
      <c r="AM42" s="93"/>
      <c r="AN42" s="89">
        <f t="shared" si="22"/>
        <v>0</v>
      </c>
      <c r="AO42" s="93"/>
      <c r="AP42" s="88">
        <f t="shared" si="23"/>
        <v>0</v>
      </c>
      <c r="AQ42" s="88">
        <f t="shared" si="24"/>
        <v>0</v>
      </c>
      <c r="AR42" s="78">
        <f t="shared" si="25"/>
        <v>0</v>
      </c>
      <c r="AS42" s="90">
        <f t="shared" si="21"/>
        <v>0</v>
      </c>
      <c r="AT42" s="76"/>
      <c r="AU42" s="77"/>
      <c r="AV42" s="77"/>
      <c r="AW42" s="66"/>
      <c r="AX42" s="66"/>
      <c r="AY42" s="66"/>
      <c r="AZ42" s="66"/>
      <c r="BA42" s="66"/>
      <c r="BB42" s="66"/>
      <c r="BC42" s="66"/>
      <c r="BD42" s="65"/>
      <c r="BE42" s="65"/>
    </row>
    <row r="43" spans="19:57" ht="19.899999999999999" customHeight="1" x14ac:dyDescent="0.4">
      <c r="S43" s="75"/>
      <c r="T43" s="75"/>
      <c r="U43" s="75"/>
      <c r="V43" s="75"/>
      <c r="W43" s="75"/>
      <c r="X43" s="75"/>
      <c r="Y43" s="75"/>
      <c r="Z43" s="75"/>
      <c r="AA43" s="75"/>
      <c r="AB43" s="75"/>
      <c r="AC43" s="75"/>
      <c r="AD43" s="75"/>
      <c r="AE43" s="75"/>
      <c r="AF43" s="75"/>
      <c r="AG43" s="77"/>
      <c r="AH43" s="75"/>
      <c r="AI43" s="75"/>
      <c r="AJ43" s="87">
        <v>7</v>
      </c>
      <c r="AK43" s="88">
        <f>IF(試算シート!$AL47=0,0,IF(試算シート!$AJ47&lt;12,ROUND(試算シート!$AL47*$D$5/12*試算シート!$AJ47,0),ROUND(試算シート!$AL47*$D$5,0)))</f>
        <v>0</v>
      </c>
      <c r="AL43" s="88">
        <f>IF(試算シート!$AJ47=0,0,$D$6/12*試算シート!$AJ47)</f>
        <v>0</v>
      </c>
      <c r="AM43" s="93"/>
      <c r="AN43" s="89">
        <f t="shared" si="22"/>
        <v>0</v>
      </c>
      <c r="AO43" s="93"/>
      <c r="AP43" s="88">
        <f t="shared" si="23"/>
        <v>0</v>
      </c>
      <c r="AQ43" s="88">
        <f t="shared" si="24"/>
        <v>0</v>
      </c>
      <c r="AR43" s="78">
        <f t="shared" si="25"/>
        <v>0</v>
      </c>
      <c r="AS43" s="90">
        <f t="shared" si="21"/>
        <v>0</v>
      </c>
      <c r="AT43" s="76"/>
      <c r="AU43" s="77"/>
      <c r="AV43" s="77"/>
      <c r="AW43" s="66"/>
      <c r="AX43" s="66"/>
      <c r="AY43" s="66"/>
      <c r="AZ43" s="66"/>
      <c r="BA43" s="66"/>
      <c r="BB43" s="66"/>
      <c r="BC43" s="66"/>
      <c r="BD43" s="65"/>
      <c r="BE43" s="65"/>
    </row>
    <row r="44" spans="19:57" ht="19.899999999999999" customHeight="1" x14ac:dyDescent="0.4">
      <c r="S44" s="75"/>
      <c r="T44" s="75"/>
      <c r="U44" s="75"/>
      <c r="V44" s="75"/>
      <c r="W44" s="75"/>
      <c r="X44" s="75"/>
      <c r="Y44" s="75"/>
      <c r="Z44" s="75"/>
      <c r="AA44" s="75"/>
      <c r="AB44" s="75"/>
      <c r="AC44" s="75"/>
      <c r="AD44" s="75"/>
      <c r="AE44" s="75"/>
      <c r="AF44" s="75"/>
      <c r="AG44" s="75"/>
      <c r="AH44" s="75"/>
      <c r="AI44" s="75"/>
      <c r="AJ44" s="87">
        <v>8</v>
      </c>
      <c r="AK44" s="88">
        <f>IF(試算シート!$AL48=0,0,IF(試算シート!$AJ48&lt;12,ROUND(試算シート!$AL48*$D$5/12*試算シート!$AJ48,0),ROUND(試算シート!$AL48*$D$5,0)))</f>
        <v>0</v>
      </c>
      <c r="AL44" s="88">
        <f>IF(試算シート!$AJ48=0,0,$D$6/12*試算シート!$AJ48)</f>
        <v>0</v>
      </c>
      <c r="AM44" s="93"/>
      <c r="AN44" s="89">
        <f t="shared" si="22"/>
        <v>0</v>
      </c>
      <c r="AO44" s="93"/>
      <c r="AP44" s="88">
        <f t="shared" si="23"/>
        <v>0</v>
      </c>
      <c r="AQ44" s="88">
        <f t="shared" si="24"/>
        <v>0</v>
      </c>
      <c r="AR44" s="78">
        <f t="shared" si="25"/>
        <v>0</v>
      </c>
      <c r="AS44" s="90">
        <f t="shared" si="21"/>
        <v>0</v>
      </c>
      <c r="AT44" s="76"/>
      <c r="AU44" s="77"/>
      <c r="AV44" s="77"/>
      <c r="AW44" s="66"/>
      <c r="AX44" s="66"/>
      <c r="AY44" s="66"/>
      <c r="AZ44" s="66"/>
      <c r="BA44" s="66"/>
      <c r="BB44" s="66"/>
      <c r="BC44" s="66"/>
      <c r="BD44" s="65"/>
      <c r="BE44" s="65"/>
    </row>
    <row r="45" spans="19:57" ht="19.899999999999999" customHeight="1" x14ac:dyDescent="0.4">
      <c r="S45" s="75"/>
      <c r="T45" s="75"/>
      <c r="U45" s="75"/>
      <c r="V45" s="75"/>
      <c r="W45" s="75"/>
      <c r="X45" s="75"/>
      <c r="Y45" s="75"/>
      <c r="Z45" s="75"/>
      <c r="AA45" s="75"/>
      <c r="AB45" s="75"/>
      <c r="AC45" s="75"/>
      <c r="AD45" s="75"/>
      <c r="AE45" s="75"/>
      <c r="AF45" s="75"/>
      <c r="AG45" s="75"/>
      <c r="AH45" s="75"/>
      <c r="AI45" s="75"/>
      <c r="AJ45" s="87">
        <v>9</v>
      </c>
      <c r="AK45" s="88">
        <f>IF(試算シート!$AL49=0,0,IF(試算シート!$AJ49&lt;12,ROUND(試算シート!$AL49*$D$5/12*試算シート!$AJ49,0),ROUND(試算シート!$AL49*$D$5,0)))</f>
        <v>0</v>
      </c>
      <c r="AL45" s="88">
        <f>IF(試算シート!$AJ49=0,0,$D$6/12*試算シート!$AJ49)</f>
        <v>0</v>
      </c>
      <c r="AM45" s="93"/>
      <c r="AN45" s="89">
        <f t="shared" si="22"/>
        <v>0</v>
      </c>
      <c r="AO45" s="93"/>
      <c r="AP45" s="88">
        <f t="shared" si="23"/>
        <v>0</v>
      </c>
      <c r="AQ45" s="88">
        <f t="shared" si="24"/>
        <v>0</v>
      </c>
      <c r="AR45" s="78">
        <f t="shared" si="25"/>
        <v>0</v>
      </c>
      <c r="AS45" s="90">
        <f t="shared" si="21"/>
        <v>0</v>
      </c>
      <c r="AT45" s="76"/>
      <c r="AU45" s="77"/>
      <c r="AV45" s="77"/>
      <c r="AW45" s="66"/>
      <c r="AX45" s="66"/>
      <c r="AY45" s="66"/>
      <c r="AZ45" s="66"/>
      <c r="BA45" s="66"/>
      <c r="BB45" s="66"/>
      <c r="BC45" s="66"/>
      <c r="BD45" s="65"/>
      <c r="BE45" s="65"/>
    </row>
    <row r="46" spans="19:57" ht="19.899999999999999" customHeight="1" x14ac:dyDescent="0.4">
      <c r="S46" s="75"/>
      <c r="T46" s="75"/>
      <c r="U46" s="75"/>
      <c r="V46" s="75"/>
      <c r="W46" s="75"/>
      <c r="X46" s="75"/>
      <c r="Y46" s="75"/>
      <c r="Z46" s="75"/>
      <c r="AA46" s="75"/>
      <c r="AB46" s="75"/>
      <c r="AC46" s="75"/>
      <c r="AD46" s="75"/>
      <c r="AE46" s="75"/>
      <c r="AF46" s="75"/>
      <c r="AG46" s="75"/>
      <c r="AH46" s="75"/>
      <c r="AI46" s="75"/>
      <c r="AJ46" s="87">
        <v>10</v>
      </c>
      <c r="AK46" s="88">
        <f>IF(試算シート!$AL50=0,0,IF(試算シート!$AJ50&lt;12,ROUND(試算シート!$AL50*$D$5/12*試算シート!$AJ50,0),ROUND(試算シート!$AL50*$D$5,0)))</f>
        <v>0</v>
      </c>
      <c r="AL46" s="88">
        <f>IF(試算シート!$AJ50=0,0,$D$6/12*試算シート!$AJ50)</f>
        <v>0</v>
      </c>
      <c r="AM46" s="93"/>
      <c r="AN46" s="89">
        <f t="shared" si="22"/>
        <v>0</v>
      </c>
      <c r="AO46" s="93"/>
      <c r="AP46" s="88">
        <f t="shared" si="23"/>
        <v>0</v>
      </c>
      <c r="AQ46" s="88">
        <f t="shared" si="24"/>
        <v>0</v>
      </c>
      <c r="AR46" s="78">
        <f t="shared" si="25"/>
        <v>0</v>
      </c>
      <c r="AS46" s="90">
        <f t="shared" si="21"/>
        <v>0</v>
      </c>
      <c r="AT46" s="76"/>
      <c r="AU46" s="77"/>
      <c r="AV46" s="77"/>
      <c r="AW46" s="66"/>
      <c r="AX46" s="66"/>
      <c r="AY46" s="66"/>
      <c r="AZ46" s="66"/>
      <c r="BA46" s="66"/>
      <c r="BB46" s="66"/>
      <c r="BC46" s="66"/>
      <c r="BD46" s="65"/>
      <c r="BE46" s="65"/>
    </row>
    <row r="47" spans="19:57" ht="19.899999999999999" customHeight="1" x14ac:dyDescent="0.4">
      <c r="S47" s="75"/>
      <c r="T47" s="75"/>
      <c r="U47" s="75"/>
      <c r="V47" s="75"/>
      <c r="W47" s="75"/>
      <c r="X47" s="75"/>
      <c r="Y47" s="75"/>
      <c r="Z47" s="75"/>
      <c r="AA47" s="75"/>
      <c r="AB47" s="75"/>
      <c r="AC47" s="75"/>
      <c r="AD47" s="75"/>
      <c r="AE47" s="75"/>
      <c r="AF47" s="75"/>
      <c r="AG47" s="75"/>
      <c r="AH47" s="75"/>
      <c r="AI47" s="75"/>
      <c r="AJ47" s="72"/>
      <c r="AK47" s="92">
        <f>SUM(AK37:AK46)</f>
        <v>0</v>
      </c>
      <c r="AL47" s="92">
        <f t="shared" ref="AL47:AR47" si="26">SUM(AL37:AL46)</f>
        <v>0</v>
      </c>
      <c r="AM47" s="92">
        <f t="shared" si="26"/>
        <v>0</v>
      </c>
      <c r="AN47" s="92">
        <f t="shared" si="26"/>
        <v>0</v>
      </c>
      <c r="AO47" s="92">
        <f t="shared" si="26"/>
        <v>0</v>
      </c>
      <c r="AP47" s="92">
        <f t="shared" si="26"/>
        <v>0</v>
      </c>
      <c r="AQ47" s="92">
        <f t="shared" si="26"/>
        <v>0</v>
      </c>
      <c r="AR47" s="92">
        <f t="shared" si="26"/>
        <v>0</v>
      </c>
      <c r="AS47" s="75"/>
      <c r="AT47" s="76"/>
      <c r="AU47" s="77"/>
      <c r="AV47" s="77"/>
      <c r="AW47" s="66"/>
      <c r="AX47" s="66"/>
      <c r="AY47" s="66"/>
      <c r="AZ47" s="66"/>
      <c r="BA47" s="66"/>
      <c r="BB47" s="66"/>
      <c r="BC47" s="66"/>
      <c r="BD47" s="65"/>
      <c r="BE47" s="65"/>
    </row>
    <row r="48" spans="19:57" ht="19.899999999999999" customHeight="1" x14ac:dyDescent="0.4">
      <c r="S48" s="75"/>
      <c r="T48" s="75"/>
      <c r="U48" s="75"/>
      <c r="V48" s="75"/>
      <c r="W48" s="75"/>
      <c r="X48" s="75"/>
      <c r="Y48" s="75"/>
      <c r="Z48" s="75"/>
      <c r="AA48" s="75"/>
      <c r="AB48" s="75"/>
      <c r="AC48" s="75"/>
      <c r="AD48" s="75"/>
      <c r="AE48" s="75"/>
      <c r="AF48" s="75"/>
      <c r="AG48" s="75"/>
      <c r="AH48" s="75"/>
      <c r="AI48" s="75"/>
      <c r="AJ48" s="72"/>
      <c r="AK48" s="77">
        <f>ROUND(SUM(試算シート!$AL$41:$AL$50)*$D$5,0)</f>
        <v>0</v>
      </c>
      <c r="AL48" s="75"/>
      <c r="AM48" s="75"/>
      <c r="AN48" s="75"/>
      <c r="AO48" s="75"/>
      <c r="AP48" s="77">
        <f>IF(AP47&gt;$D$8,$D$8,ROUNDDOWN(AP47,-2))</f>
        <v>0</v>
      </c>
      <c r="AQ48" s="92"/>
      <c r="AR48" s="77"/>
      <c r="AS48" s="75"/>
      <c r="AT48" s="76"/>
      <c r="AU48" s="77"/>
      <c r="AV48" s="77"/>
      <c r="AW48" s="66"/>
      <c r="AX48" s="66"/>
      <c r="AY48" s="66"/>
      <c r="AZ48" s="66"/>
      <c r="BA48" s="66"/>
      <c r="BB48" s="66"/>
      <c r="BC48" s="66"/>
      <c r="BD48" s="65"/>
      <c r="BE48" s="65"/>
    </row>
  </sheetData>
  <sheetProtection password="EE79" sheet="1" objects="1" scenarios="1"/>
  <mergeCells count="29">
    <mergeCell ref="AK34:AR34"/>
    <mergeCell ref="AK35:AK36"/>
    <mergeCell ref="AL35:AL36"/>
    <mergeCell ref="AM35:AM36"/>
    <mergeCell ref="AN35:AN36"/>
    <mergeCell ref="AP35:AP36"/>
    <mergeCell ref="AQ35:AQ36"/>
    <mergeCell ref="AR35:AR36"/>
    <mergeCell ref="AK18:AR18"/>
    <mergeCell ref="AK19:AK20"/>
    <mergeCell ref="AL19:AL20"/>
    <mergeCell ref="AM19:AM20"/>
    <mergeCell ref="AN19:AN20"/>
    <mergeCell ref="AP19:AP20"/>
    <mergeCell ref="AQ19:AQ20"/>
    <mergeCell ref="AR19:AR20"/>
    <mergeCell ref="S2:U3"/>
    <mergeCell ref="V2:X3"/>
    <mergeCell ref="Y2:Y4"/>
    <mergeCell ref="Z2:AB3"/>
    <mergeCell ref="AC2:AE3"/>
    <mergeCell ref="AK2:AR2"/>
    <mergeCell ref="AK3:AK4"/>
    <mergeCell ref="AL3:AL4"/>
    <mergeCell ref="AM3:AM4"/>
    <mergeCell ref="AN3:AN4"/>
    <mergeCell ref="AP3:AP4"/>
    <mergeCell ref="AQ3:AQ4"/>
    <mergeCell ref="AR3:AR4"/>
  </mergeCells>
  <phoneticPr fontId="2"/>
  <pageMargins left="0.7" right="0.7" top="0.75" bottom="0.75" header="0.3" footer="0.3"/>
  <pageSetup paperSize="9" orientation="portrait" r:id="rId1"/>
  <ignoredErrors>
    <ignoredError sqref="S5:T5 Y5:AB5 U5 AH2:AH6 AD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I118"/>
  <sheetViews>
    <sheetView showGridLines="0" tabSelected="1" zoomScale="80" zoomScaleNormal="80" workbookViewId="0">
      <selection activeCell="A5" sqref="A5:AP5"/>
    </sheetView>
  </sheetViews>
  <sheetFormatPr defaultColWidth="2.75" defaultRowHeight="15" customHeight="1" x14ac:dyDescent="0.4"/>
  <cols>
    <col min="1" max="1" width="2.75" style="1"/>
    <col min="2" max="3" width="3.25" style="1" customWidth="1"/>
    <col min="4" max="16" width="2.75" style="1"/>
    <col min="17" max="18" width="3.25" style="1" customWidth="1"/>
    <col min="19" max="30" width="2.75" style="1"/>
    <col min="31" max="32" width="2.75" style="20"/>
    <col min="33" max="45" width="2.75" style="1"/>
    <col min="46" max="139" width="2.75" style="29"/>
    <col min="140" max="16384" width="2.75" style="1"/>
  </cols>
  <sheetData>
    <row r="1" spans="1:139" ht="15" customHeight="1" x14ac:dyDescent="0.4">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30"/>
      <c r="AF1" s="30"/>
      <c r="AG1" s="29"/>
      <c r="AH1" s="29"/>
      <c r="AI1" s="29"/>
      <c r="AJ1" s="29"/>
      <c r="AK1" s="29"/>
      <c r="AL1" s="29"/>
      <c r="AM1" s="29"/>
      <c r="AN1" s="29"/>
      <c r="AO1" s="29"/>
      <c r="AP1" s="29"/>
      <c r="AQ1" s="29"/>
      <c r="AR1" s="29"/>
    </row>
    <row r="2" spans="1:139" ht="15" customHeight="1" x14ac:dyDescent="0.4">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30"/>
      <c r="AF2" s="30"/>
      <c r="AG2" s="29"/>
      <c r="AH2" s="29"/>
      <c r="AI2" s="29"/>
      <c r="AJ2" s="29"/>
      <c r="AK2" s="29"/>
      <c r="AL2" s="29"/>
      <c r="AM2" s="29"/>
      <c r="AN2" s="29"/>
      <c r="AO2" s="29"/>
      <c r="AP2" s="29"/>
      <c r="AQ2" s="29"/>
      <c r="AR2" s="29"/>
    </row>
    <row r="3" spans="1:139" ht="15" customHeight="1" x14ac:dyDescent="0.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30"/>
      <c r="AF3" s="30"/>
      <c r="AG3" s="29"/>
      <c r="AH3" s="29"/>
      <c r="AI3" s="29"/>
      <c r="AJ3" s="29"/>
      <c r="AK3" s="29"/>
      <c r="AL3" s="29"/>
      <c r="AM3" s="29"/>
      <c r="AN3" s="29"/>
      <c r="AO3" s="29"/>
      <c r="AP3" s="29"/>
      <c r="AQ3" s="29"/>
      <c r="AR3" s="29"/>
    </row>
    <row r="4" spans="1:139" ht="15" customHeight="1" x14ac:dyDescent="0.4">
      <c r="A4" s="29"/>
      <c r="B4" s="29"/>
      <c r="C4" s="29"/>
      <c r="D4" s="29"/>
      <c r="E4" s="29"/>
      <c r="F4" s="29"/>
      <c r="G4" s="29"/>
      <c r="H4" s="29"/>
      <c r="I4" s="29"/>
      <c r="J4" s="51"/>
      <c r="K4" s="51"/>
      <c r="L4" s="51"/>
      <c r="M4" s="51"/>
      <c r="N4" s="51"/>
      <c r="O4" s="51"/>
      <c r="P4" s="51"/>
      <c r="Q4" s="51"/>
      <c r="R4" s="51"/>
      <c r="S4" s="51"/>
      <c r="T4" s="51"/>
      <c r="U4" s="51"/>
      <c r="V4" s="51"/>
      <c r="W4" s="51"/>
      <c r="X4" s="51"/>
      <c r="Y4" s="51"/>
      <c r="Z4" s="51"/>
      <c r="AA4" s="51"/>
      <c r="AB4" s="51"/>
      <c r="AC4" s="51"/>
      <c r="AD4" s="51"/>
      <c r="AE4" s="52"/>
      <c r="AF4" s="52"/>
      <c r="AG4" s="51"/>
      <c r="AH4" s="51"/>
      <c r="AI4" s="51"/>
      <c r="AJ4" s="51"/>
      <c r="AK4" s="51"/>
      <c r="AL4" s="51"/>
      <c r="AM4" s="51"/>
      <c r="AN4" s="51"/>
      <c r="AO4" s="51"/>
      <c r="AP4" s="29"/>
      <c r="AQ4" s="29"/>
      <c r="AR4" s="29"/>
    </row>
    <row r="5" spans="1:139" s="21" customFormat="1" ht="34.15" customHeight="1" x14ac:dyDescent="0.4">
      <c r="A5" s="130" t="s">
        <v>131</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31"/>
      <c r="AR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row>
    <row r="6" spans="1:139" ht="16.899999999999999" customHeight="1" x14ac:dyDescent="0.4">
      <c r="A6" s="134" t="s">
        <v>113</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29"/>
      <c r="AR6" s="29"/>
    </row>
    <row r="7" spans="1:139" ht="40.15" customHeight="1" x14ac:dyDescent="0.4">
      <c r="A7" s="129" t="s">
        <v>109</v>
      </c>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29"/>
      <c r="AR7" s="29"/>
    </row>
    <row r="8" spans="1:139" ht="16.899999999999999" customHeight="1" x14ac:dyDescent="0.4">
      <c r="A8" s="31"/>
      <c r="B8" s="31" t="s">
        <v>86</v>
      </c>
      <c r="C8" s="31"/>
      <c r="D8" s="31"/>
      <c r="E8" s="31"/>
      <c r="F8" s="31"/>
      <c r="G8" s="31"/>
      <c r="H8" s="31"/>
      <c r="I8" s="31"/>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29"/>
      <c r="AQ8" s="29"/>
      <c r="AR8" s="29"/>
    </row>
    <row r="9" spans="1:139" ht="16.899999999999999" customHeight="1" x14ac:dyDescent="0.4">
      <c r="A9" s="45"/>
      <c r="B9" s="106" t="s">
        <v>82</v>
      </c>
      <c r="C9" s="45"/>
      <c r="D9" s="45"/>
      <c r="E9" s="45"/>
      <c r="F9" s="45"/>
      <c r="G9" s="45"/>
      <c r="H9" s="45"/>
      <c r="I9" s="45"/>
      <c r="J9" s="107"/>
      <c r="K9" s="107"/>
      <c r="L9" s="107"/>
      <c r="M9" s="107"/>
      <c r="N9" s="107"/>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29"/>
      <c r="AQ9" s="29"/>
      <c r="AR9" s="29"/>
    </row>
    <row r="10" spans="1:139" ht="16.899999999999999" customHeight="1" x14ac:dyDescent="0.4">
      <c r="A10" s="106" t="s">
        <v>87</v>
      </c>
      <c r="B10" s="106"/>
      <c r="C10" s="106"/>
      <c r="D10" s="106"/>
      <c r="E10" s="106"/>
      <c r="F10" s="106"/>
      <c r="G10" s="106"/>
      <c r="H10" s="106"/>
      <c r="I10" s="106"/>
      <c r="J10" s="107"/>
      <c r="K10" s="107"/>
      <c r="L10" s="107"/>
      <c r="M10" s="107"/>
      <c r="N10" s="107"/>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29"/>
      <c r="AQ10" s="29"/>
      <c r="AR10" s="29"/>
    </row>
    <row r="11" spans="1:139" ht="16.899999999999999" customHeight="1" x14ac:dyDescent="0.4">
      <c r="A11" s="106"/>
      <c r="B11" s="108" t="s">
        <v>121</v>
      </c>
      <c r="C11" s="106"/>
      <c r="D11" s="106"/>
      <c r="E11" s="106"/>
      <c r="F11" s="106"/>
      <c r="G11" s="106"/>
      <c r="H11" s="106"/>
      <c r="I11" s="106"/>
      <c r="J11" s="107"/>
      <c r="K11" s="107"/>
      <c r="L11" s="107"/>
      <c r="M11" s="107"/>
      <c r="N11" s="107"/>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29"/>
      <c r="AQ11" s="29"/>
      <c r="AR11" s="29"/>
    </row>
    <row r="12" spans="1:139" ht="16.899999999999999" customHeight="1" x14ac:dyDescent="0.4">
      <c r="A12" s="31"/>
      <c r="B12" s="31" t="s">
        <v>83</v>
      </c>
      <c r="C12" s="31" t="s">
        <v>132</v>
      </c>
      <c r="D12" s="31"/>
      <c r="E12" s="31"/>
      <c r="F12" s="31"/>
      <c r="G12" s="31"/>
      <c r="H12" s="31"/>
      <c r="I12" s="31"/>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29"/>
      <c r="AQ12" s="29"/>
      <c r="AR12" s="29"/>
    </row>
    <row r="13" spans="1:139" ht="16.899999999999999" customHeight="1" x14ac:dyDescent="0.4">
      <c r="A13" s="31"/>
      <c r="B13" s="31" t="s">
        <v>83</v>
      </c>
      <c r="C13" s="31" t="s">
        <v>84</v>
      </c>
      <c r="D13" s="31"/>
      <c r="E13" s="31"/>
      <c r="F13" s="31"/>
      <c r="G13" s="31"/>
      <c r="H13" s="31"/>
      <c r="I13" s="31"/>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29"/>
      <c r="AQ13" s="29"/>
      <c r="AR13" s="29"/>
    </row>
    <row r="14" spans="1:139" ht="16.899999999999999" customHeight="1" x14ac:dyDescent="0.4">
      <c r="A14" s="31"/>
      <c r="B14" s="31" t="s">
        <v>83</v>
      </c>
      <c r="C14" s="31" t="s">
        <v>85</v>
      </c>
      <c r="D14" s="31"/>
      <c r="E14" s="31"/>
      <c r="F14" s="31"/>
      <c r="G14" s="31"/>
      <c r="H14" s="31"/>
      <c r="I14" s="31"/>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29"/>
      <c r="AQ14" s="29"/>
      <c r="AR14" s="29"/>
    </row>
    <row r="15" spans="1:139" ht="16.899999999999999" customHeight="1" x14ac:dyDescent="0.4">
      <c r="A15" s="31"/>
      <c r="B15" s="31"/>
      <c r="C15" s="31"/>
      <c r="D15" s="31"/>
      <c r="E15" s="31"/>
      <c r="F15" s="31"/>
      <c r="G15" s="31"/>
      <c r="H15" s="31"/>
      <c r="I15" s="31"/>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29"/>
      <c r="AQ15" s="29"/>
      <c r="AR15" s="29"/>
    </row>
    <row r="16" spans="1:139" ht="16.899999999999999" customHeight="1" x14ac:dyDescent="0.4">
      <c r="A16" s="31"/>
      <c r="B16" s="31"/>
      <c r="C16" s="31"/>
      <c r="D16" s="31"/>
      <c r="E16" s="31"/>
      <c r="F16" s="31"/>
      <c r="G16" s="31"/>
      <c r="H16" s="31"/>
      <c r="I16" s="31"/>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29"/>
      <c r="AQ16" s="29"/>
      <c r="AR16" s="29"/>
    </row>
    <row r="17" spans="1:130" ht="16.899999999999999" customHeight="1" x14ac:dyDescent="0.4">
      <c r="A17" s="31"/>
      <c r="B17" s="31"/>
      <c r="C17" s="31"/>
      <c r="D17" s="31"/>
      <c r="E17" s="31"/>
      <c r="F17" s="31"/>
      <c r="G17" s="31"/>
      <c r="H17" s="31"/>
      <c r="I17" s="31"/>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29"/>
      <c r="AQ17" s="29"/>
      <c r="AR17" s="29"/>
    </row>
    <row r="18" spans="1:130" ht="16.149999999999999" customHeight="1" x14ac:dyDescent="0.4">
      <c r="A18" s="31"/>
      <c r="B18" s="31"/>
      <c r="C18" s="31"/>
      <c r="D18" s="31"/>
      <c r="E18" s="31"/>
      <c r="F18" s="31"/>
      <c r="G18" s="31"/>
      <c r="H18" s="31"/>
      <c r="I18" s="31"/>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29"/>
      <c r="AQ18" s="29"/>
      <c r="AR18" s="29"/>
    </row>
    <row r="19" spans="1:130" ht="18" customHeight="1" x14ac:dyDescent="0.4">
      <c r="A19" s="29"/>
      <c r="B19" s="29"/>
      <c r="C19" s="29"/>
      <c r="D19" s="29"/>
      <c r="E19" s="29"/>
      <c r="F19" s="29"/>
      <c r="G19" s="29"/>
      <c r="H19" s="29"/>
      <c r="I19" s="29"/>
      <c r="J19" s="51"/>
      <c r="K19" s="51"/>
      <c r="L19" s="51"/>
      <c r="M19" s="51"/>
      <c r="N19" s="51"/>
      <c r="O19" s="51"/>
      <c r="P19" s="51"/>
      <c r="Q19" s="51"/>
      <c r="R19" s="51"/>
      <c r="S19" s="51"/>
      <c r="T19" s="51"/>
      <c r="U19" s="51"/>
      <c r="V19" s="51"/>
      <c r="W19" s="51"/>
      <c r="X19" s="51"/>
      <c r="Y19" s="51"/>
      <c r="Z19" s="51"/>
      <c r="AA19" s="51"/>
      <c r="AB19" s="51"/>
      <c r="AC19" s="51"/>
      <c r="AD19" s="51"/>
      <c r="AE19" s="52"/>
      <c r="AF19" s="52"/>
      <c r="AG19" s="51"/>
      <c r="AH19" s="51"/>
      <c r="AI19" s="51"/>
      <c r="AJ19" s="51"/>
      <c r="AK19" s="51"/>
      <c r="AL19" s="51"/>
      <c r="AM19" s="51"/>
      <c r="AN19" s="51"/>
      <c r="AO19" s="51"/>
      <c r="AP19" s="29"/>
      <c r="AQ19" s="29"/>
      <c r="AR19" s="29"/>
    </row>
    <row r="20" spans="1:130" ht="18" customHeight="1" x14ac:dyDescent="0.4">
      <c r="A20" s="29"/>
      <c r="B20" s="29"/>
      <c r="C20" s="29"/>
      <c r="D20" s="29"/>
      <c r="E20" s="29"/>
      <c r="F20" s="29"/>
      <c r="G20" s="29"/>
      <c r="H20" s="29"/>
      <c r="I20" s="29"/>
      <c r="J20" s="51"/>
      <c r="K20" s="51"/>
      <c r="L20" s="51"/>
      <c r="M20" s="51"/>
      <c r="N20" s="51"/>
      <c r="O20" s="51"/>
      <c r="P20" s="51"/>
      <c r="Q20" s="51"/>
      <c r="R20" s="51"/>
      <c r="S20" s="51"/>
      <c r="T20" s="51"/>
      <c r="U20" s="51"/>
      <c r="V20" s="51"/>
      <c r="W20" s="51"/>
      <c r="X20" s="51"/>
      <c r="Y20" s="51"/>
      <c r="Z20" s="51"/>
      <c r="AA20" s="51"/>
      <c r="AB20" s="51"/>
      <c r="AC20" s="51"/>
      <c r="AD20" s="51"/>
      <c r="AE20" s="52"/>
      <c r="AF20" s="52"/>
      <c r="AG20" s="51"/>
      <c r="AH20" s="51"/>
      <c r="AI20" s="51"/>
      <c r="AJ20" s="51"/>
      <c r="AK20" s="51"/>
      <c r="AL20" s="51"/>
      <c r="AM20" s="51"/>
      <c r="AN20" s="51"/>
      <c r="AO20" s="51"/>
      <c r="AP20" s="29"/>
      <c r="AQ20" s="29"/>
      <c r="AR20" s="29"/>
    </row>
    <row r="21" spans="1:130" ht="18" customHeight="1" x14ac:dyDescent="0.4">
      <c r="A21" s="29"/>
      <c r="B21" s="29"/>
      <c r="C21" s="29"/>
      <c r="D21" s="29"/>
      <c r="E21" s="29"/>
      <c r="F21" s="29"/>
      <c r="G21" s="29"/>
      <c r="H21" s="29"/>
      <c r="I21" s="29"/>
      <c r="J21" s="51"/>
      <c r="K21" s="51"/>
      <c r="L21" s="51"/>
      <c r="M21" s="51"/>
      <c r="N21" s="51"/>
      <c r="O21" s="51"/>
      <c r="P21" s="51"/>
      <c r="Q21" s="51"/>
      <c r="R21" s="51"/>
      <c r="S21" s="51"/>
      <c r="T21" s="51"/>
      <c r="U21" s="51"/>
      <c r="V21" s="51"/>
      <c r="W21" s="51"/>
      <c r="X21" s="51"/>
      <c r="Y21" s="51"/>
      <c r="Z21" s="51"/>
      <c r="AA21" s="51"/>
      <c r="AB21" s="51"/>
      <c r="AC21" s="51"/>
      <c r="AD21" s="51"/>
      <c r="AE21" s="52"/>
      <c r="AF21" s="52"/>
      <c r="AG21" s="51"/>
      <c r="AH21" s="51"/>
      <c r="AI21" s="51"/>
      <c r="AJ21" s="51"/>
      <c r="AK21" s="51"/>
      <c r="AL21" s="51"/>
      <c r="AM21" s="51"/>
      <c r="AN21" s="51"/>
      <c r="AO21" s="51"/>
      <c r="AP21" s="29"/>
      <c r="AQ21" s="29"/>
      <c r="AR21" s="29"/>
    </row>
    <row r="22" spans="1:130" ht="18" customHeight="1" x14ac:dyDescent="0.4">
      <c r="A22" s="29"/>
      <c r="B22" s="29"/>
      <c r="C22" s="29"/>
      <c r="D22" s="29"/>
      <c r="E22" s="29"/>
      <c r="F22" s="29"/>
      <c r="G22" s="29"/>
      <c r="H22" s="29"/>
      <c r="I22" s="29"/>
      <c r="J22" s="51"/>
      <c r="K22" s="51"/>
      <c r="L22" s="51"/>
      <c r="M22" s="51"/>
      <c r="N22" s="51"/>
      <c r="O22" s="51"/>
      <c r="P22" s="51"/>
      <c r="Q22" s="51"/>
      <c r="R22" s="51"/>
      <c r="S22" s="51"/>
      <c r="T22" s="51"/>
      <c r="U22" s="51"/>
      <c r="V22" s="51"/>
      <c r="W22" s="51"/>
      <c r="X22" s="51"/>
      <c r="Y22" s="51"/>
      <c r="Z22" s="51"/>
      <c r="AA22" s="51"/>
      <c r="AB22" s="51"/>
      <c r="AC22" s="51"/>
      <c r="AD22" s="51"/>
      <c r="AE22" s="52"/>
      <c r="AF22" s="52"/>
      <c r="AG22" s="51"/>
      <c r="AH22" s="51"/>
      <c r="AI22" s="51"/>
      <c r="AJ22" s="51"/>
      <c r="AK22" s="51"/>
      <c r="AL22" s="51"/>
      <c r="AM22" s="51"/>
      <c r="AN22" s="51"/>
      <c r="AO22" s="51"/>
      <c r="AP22" s="29"/>
      <c r="AQ22" s="29"/>
      <c r="AR22" s="29"/>
      <c r="AT22" s="131" t="s">
        <v>122</v>
      </c>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1"/>
      <c r="CG22" s="131"/>
      <c r="CH22" s="131"/>
      <c r="CI22" s="131"/>
      <c r="CJ22" s="131"/>
      <c r="CK22" s="131"/>
      <c r="CL22" s="131"/>
      <c r="CM22" s="131"/>
      <c r="CN22" s="131"/>
      <c r="CO22" s="131"/>
      <c r="CP22" s="131"/>
      <c r="CQ22" s="131"/>
      <c r="CR22" s="131"/>
      <c r="CS22" s="131"/>
      <c r="CT22" s="131"/>
      <c r="CU22" s="131"/>
      <c r="CV22" s="131"/>
      <c r="CW22" s="131"/>
      <c r="CX22" s="131"/>
      <c r="CY22" s="131"/>
      <c r="CZ22" s="131"/>
      <c r="DA22" s="131"/>
      <c r="DB22" s="131"/>
      <c r="DC22" s="131"/>
      <c r="DD22" s="131"/>
      <c r="DE22" s="131"/>
      <c r="DF22" s="131"/>
      <c r="DG22" s="131"/>
      <c r="DH22" s="131"/>
      <c r="DI22" s="131"/>
      <c r="DJ22" s="131"/>
      <c r="DK22" s="131"/>
      <c r="DL22" s="131"/>
      <c r="DM22" s="131"/>
      <c r="DN22" s="131"/>
      <c r="DO22" s="131"/>
      <c r="DP22" s="131"/>
      <c r="DQ22" s="131"/>
      <c r="DR22" s="131"/>
      <c r="DS22" s="131"/>
      <c r="DT22" s="131"/>
      <c r="DU22" s="131"/>
      <c r="DV22" s="131"/>
      <c r="DW22" s="131"/>
      <c r="DX22" s="131"/>
      <c r="DY22" s="131"/>
      <c r="DZ22" s="95"/>
    </row>
    <row r="23" spans="1:130" ht="18" customHeight="1" x14ac:dyDescent="0.4">
      <c r="A23" s="29"/>
      <c r="B23" s="29"/>
      <c r="C23" s="29"/>
      <c r="D23" s="29"/>
      <c r="E23" s="29"/>
      <c r="F23" s="29"/>
      <c r="G23" s="29"/>
      <c r="H23" s="29"/>
      <c r="I23" s="29"/>
      <c r="J23" s="51"/>
      <c r="K23" s="51"/>
      <c r="L23" s="51"/>
      <c r="M23" s="51"/>
      <c r="N23" s="51"/>
      <c r="O23" s="51"/>
      <c r="P23" s="51"/>
      <c r="Q23" s="51"/>
      <c r="R23" s="51"/>
      <c r="S23" s="51"/>
      <c r="T23" s="51"/>
      <c r="U23" s="51"/>
      <c r="V23" s="51"/>
      <c r="W23" s="51"/>
      <c r="X23" s="51"/>
      <c r="Y23" s="51"/>
      <c r="Z23" s="51"/>
      <c r="AA23" s="51"/>
      <c r="AB23" s="51"/>
      <c r="AC23" s="51"/>
      <c r="AD23" s="51"/>
      <c r="AE23" s="52"/>
      <c r="AF23" s="52"/>
      <c r="AG23" s="51"/>
      <c r="AH23" s="51"/>
      <c r="AI23" s="51"/>
      <c r="AJ23" s="51"/>
      <c r="AK23" s="51"/>
      <c r="AL23" s="51"/>
      <c r="AM23" s="51"/>
      <c r="AN23" s="51"/>
      <c r="AO23" s="51"/>
      <c r="AP23" s="29"/>
      <c r="AQ23" s="29"/>
      <c r="AR23" s="29"/>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c r="CJ23" s="131"/>
      <c r="CK23" s="131"/>
      <c r="CL23" s="131"/>
      <c r="CM23" s="131"/>
      <c r="CN23" s="131"/>
      <c r="CO23" s="131"/>
      <c r="CP23" s="131"/>
      <c r="CQ23" s="131"/>
      <c r="CR23" s="131"/>
      <c r="CS23" s="131"/>
      <c r="CT23" s="131"/>
      <c r="CU23" s="131"/>
      <c r="CV23" s="131"/>
      <c r="CW23" s="131"/>
      <c r="CX23" s="131"/>
      <c r="CY23" s="131"/>
      <c r="CZ23" s="131"/>
      <c r="DA23" s="131"/>
      <c r="DB23" s="131"/>
      <c r="DC23" s="131"/>
      <c r="DD23" s="131"/>
      <c r="DE23" s="131"/>
      <c r="DF23" s="131"/>
      <c r="DG23" s="131"/>
      <c r="DH23" s="131"/>
      <c r="DI23" s="131"/>
      <c r="DJ23" s="131"/>
      <c r="DK23" s="131"/>
      <c r="DL23" s="131"/>
      <c r="DM23" s="131"/>
      <c r="DN23" s="131"/>
      <c r="DO23" s="131"/>
      <c r="DP23" s="131"/>
      <c r="DQ23" s="131"/>
      <c r="DR23" s="131"/>
      <c r="DS23" s="131"/>
      <c r="DT23" s="131"/>
      <c r="DU23" s="131"/>
      <c r="DV23" s="131"/>
      <c r="DW23" s="131"/>
      <c r="DX23" s="131"/>
      <c r="DY23" s="131"/>
      <c r="DZ23" s="95"/>
    </row>
    <row r="24" spans="1:130" ht="18" customHeight="1" x14ac:dyDescent="0.4">
      <c r="A24" s="29"/>
      <c r="B24" s="29"/>
      <c r="C24" s="29"/>
      <c r="D24" s="29"/>
      <c r="E24" s="29"/>
      <c r="F24" s="29"/>
      <c r="G24" s="29"/>
      <c r="H24" s="29"/>
      <c r="I24" s="29"/>
      <c r="J24" s="51"/>
      <c r="K24" s="51"/>
      <c r="L24" s="51"/>
      <c r="M24" s="51"/>
      <c r="N24" s="51"/>
      <c r="O24" s="51"/>
      <c r="P24" s="51"/>
      <c r="Q24" s="51"/>
      <c r="R24" s="51"/>
      <c r="S24" s="51"/>
      <c r="T24" s="51"/>
      <c r="U24" s="51"/>
      <c r="V24" s="51"/>
      <c r="W24" s="51"/>
      <c r="X24" s="51"/>
      <c r="Y24" s="51"/>
      <c r="Z24" s="51"/>
      <c r="AA24" s="51"/>
      <c r="AB24" s="51"/>
      <c r="AC24" s="51"/>
      <c r="AD24" s="51"/>
      <c r="AE24" s="52"/>
      <c r="AF24" s="52"/>
      <c r="AG24" s="51"/>
      <c r="AH24" s="51"/>
      <c r="AI24" s="51"/>
      <c r="AJ24" s="51"/>
      <c r="AK24" s="51"/>
      <c r="AL24" s="51"/>
      <c r="AM24" s="51"/>
      <c r="AN24" s="51"/>
      <c r="AO24" s="51"/>
      <c r="AP24" s="29"/>
      <c r="AQ24" s="29"/>
      <c r="AR24" s="29"/>
      <c r="AT24" s="96"/>
      <c r="AU24" s="132" t="s">
        <v>111</v>
      </c>
      <c r="AV24" s="132"/>
      <c r="AW24" s="132"/>
      <c r="AX24" s="132"/>
      <c r="AY24" s="132"/>
      <c r="AZ24" s="132"/>
      <c r="BA24" s="132"/>
      <c r="BB24" s="132"/>
      <c r="BC24" s="132"/>
      <c r="BD24" s="132"/>
      <c r="BE24" s="132"/>
      <c r="BF24" s="132"/>
      <c r="BG24" s="132"/>
      <c r="BH24" s="132"/>
      <c r="BI24" s="132"/>
      <c r="BJ24" s="132"/>
      <c r="BK24" s="132"/>
      <c r="BL24" s="132"/>
      <c r="BM24" s="132"/>
      <c r="BN24" s="132"/>
      <c r="BO24" s="97"/>
      <c r="BP24" s="97"/>
      <c r="BQ24" s="96"/>
      <c r="BR24" s="133" t="s">
        <v>119</v>
      </c>
      <c r="BS24" s="133"/>
      <c r="BT24" s="133"/>
      <c r="BU24" s="133"/>
      <c r="BV24" s="133"/>
      <c r="BW24" s="133"/>
      <c r="BX24" s="133"/>
      <c r="BY24" s="133"/>
      <c r="BZ24" s="133"/>
      <c r="CA24" s="133"/>
      <c r="CB24" s="133"/>
      <c r="CC24" s="133"/>
      <c r="CD24" s="133"/>
      <c r="CE24" s="133"/>
      <c r="CF24" s="133"/>
      <c r="CG24" s="133"/>
      <c r="CH24" s="133"/>
      <c r="CI24" s="133"/>
      <c r="CJ24" s="133"/>
      <c r="CK24" s="133"/>
      <c r="CL24" s="133"/>
      <c r="CM24" s="133"/>
      <c r="CN24" s="133"/>
      <c r="CO24" s="133"/>
      <c r="CP24" s="133"/>
      <c r="CQ24" s="133"/>
      <c r="CR24" s="96"/>
      <c r="CS24" s="96"/>
      <c r="CT24" s="96"/>
      <c r="CU24" s="96"/>
      <c r="CV24" s="133" t="s">
        <v>114</v>
      </c>
      <c r="CW24" s="133"/>
      <c r="CX24" s="133"/>
      <c r="CY24" s="133"/>
      <c r="CZ24" s="133"/>
      <c r="DA24" s="133"/>
      <c r="DB24" s="133"/>
      <c r="DC24" s="133"/>
      <c r="DD24" s="133"/>
      <c r="DE24" s="133"/>
      <c r="DF24" s="133"/>
      <c r="DG24" s="133"/>
      <c r="DH24" s="133"/>
      <c r="DI24" s="133"/>
      <c r="DJ24" s="133"/>
      <c r="DK24" s="133"/>
      <c r="DL24" s="133"/>
      <c r="DM24" s="133"/>
      <c r="DN24" s="133"/>
      <c r="DO24" s="133"/>
      <c r="DP24" s="133"/>
      <c r="DQ24" s="133"/>
      <c r="DR24" s="133"/>
      <c r="DS24" s="133"/>
      <c r="DT24" s="133"/>
      <c r="DU24" s="133"/>
      <c r="DV24" s="98"/>
      <c r="DW24" s="98"/>
      <c r="DX24" s="98"/>
      <c r="DY24" s="98"/>
      <c r="DZ24" s="95"/>
    </row>
    <row r="25" spans="1:130" ht="18" customHeight="1" x14ac:dyDescent="0.4">
      <c r="A25" s="29"/>
      <c r="B25" s="29"/>
      <c r="C25" s="29"/>
      <c r="D25" s="29"/>
      <c r="E25" s="29"/>
      <c r="F25" s="29"/>
      <c r="G25" s="29"/>
      <c r="H25" s="29"/>
      <c r="I25" s="29"/>
      <c r="J25" s="51"/>
      <c r="K25" s="51"/>
      <c r="L25" s="51"/>
      <c r="M25" s="51"/>
      <c r="N25" s="51"/>
      <c r="O25" s="51"/>
      <c r="P25" s="51"/>
      <c r="Q25" s="51"/>
      <c r="R25" s="51"/>
      <c r="S25" s="51"/>
      <c r="T25" s="51"/>
      <c r="U25" s="51"/>
      <c r="V25" s="51"/>
      <c r="W25" s="51"/>
      <c r="X25" s="51"/>
      <c r="Y25" s="51"/>
      <c r="Z25" s="51"/>
      <c r="AA25" s="51"/>
      <c r="AB25" s="51"/>
      <c r="AC25" s="51"/>
      <c r="AD25" s="51"/>
      <c r="AE25" s="52"/>
      <c r="AF25" s="52"/>
      <c r="AG25" s="51"/>
      <c r="AH25" s="51"/>
      <c r="AI25" s="51"/>
      <c r="AJ25" s="51"/>
      <c r="AK25" s="51"/>
      <c r="AL25" s="51"/>
      <c r="AM25" s="51"/>
      <c r="AN25" s="51"/>
      <c r="AO25" s="51"/>
      <c r="AP25" s="29"/>
      <c r="AQ25" s="29"/>
      <c r="AR25" s="29"/>
      <c r="AT25" s="99"/>
      <c r="AU25" s="132"/>
      <c r="AV25" s="132"/>
      <c r="AW25" s="132"/>
      <c r="AX25" s="132"/>
      <c r="AY25" s="132"/>
      <c r="AZ25" s="132"/>
      <c r="BA25" s="132"/>
      <c r="BB25" s="132"/>
      <c r="BC25" s="132"/>
      <c r="BD25" s="132"/>
      <c r="BE25" s="132"/>
      <c r="BF25" s="132"/>
      <c r="BG25" s="132"/>
      <c r="BH25" s="132"/>
      <c r="BI25" s="132"/>
      <c r="BJ25" s="132"/>
      <c r="BK25" s="132"/>
      <c r="BL25" s="132"/>
      <c r="BM25" s="132"/>
      <c r="BN25" s="132"/>
      <c r="BO25" s="97"/>
      <c r="BP25" s="97"/>
      <c r="BQ25" s="99"/>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c r="CP25" s="133"/>
      <c r="CQ25" s="133"/>
      <c r="CR25" s="99"/>
      <c r="CS25" s="99"/>
      <c r="CT25" s="99"/>
      <c r="CU25" s="99"/>
      <c r="CV25" s="133"/>
      <c r="CW25" s="133"/>
      <c r="CX25" s="133"/>
      <c r="CY25" s="133"/>
      <c r="CZ25" s="133"/>
      <c r="DA25" s="133"/>
      <c r="DB25" s="133"/>
      <c r="DC25" s="133"/>
      <c r="DD25" s="133"/>
      <c r="DE25" s="133"/>
      <c r="DF25" s="133"/>
      <c r="DG25" s="133"/>
      <c r="DH25" s="133"/>
      <c r="DI25" s="133"/>
      <c r="DJ25" s="133"/>
      <c r="DK25" s="133"/>
      <c r="DL25" s="133"/>
      <c r="DM25" s="133"/>
      <c r="DN25" s="133"/>
      <c r="DO25" s="133"/>
      <c r="DP25" s="133"/>
      <c r="DQ25" s="133"/>
      <c r="DR25" s="133"/>
      <c r="DS25" s="133"/>
      <c r="DT25" s="133"/>
      <c r="DU25" s="133"/>
      <c r="DV25" s="100"/>
      <c r="DW25" s="100"/>
      <c r="DX25" s="100"/>
      <c r="DY25" s="100"/>
      <c r="DZ25" s="95"/>
    </row>
    <row r="26" spans="1:130" ht="18" customHeight="1" x14ac:dyDescent="0.4">
      <c r="A26" s="29"/>
      <c r="B26" s="29"/>
      <c r="C26" s="29"/>
      <c r="D26" s="29"/>
      <c r="E26" s="29"/>
      <c r="F26" s="29"/>
      <c r="G26" s="29"/>
      <c r="H26" s="29"/>
      <c r="I26" s="29"/>
      <c r="J26" s="51"/>
      <c r="K26" s="51"/>
      <c r="L26" s="51"/>
      <c r="M26" s="51"/>
      <c r="N26" s="51"/>
      <c r="O26" s="51"/>
      <c r="P26" s="51"/>
      <c r="Q26" s="51"/>
      <c r="R26" s="51"/>
      <c r="S26" s="51"/>
      <c r="T26" s="51"/>
      <c r="U26" s="51"/>
      <c r="V26" s="51"/>
      <c r="W26" s="51"/>
      <c r="X26" s="51"/>
      <c r="Y26" s="51"/>
      <c r="Z26" s="51"/>
      <c r="AA26" s="51"/>
      <c r="AB26" s="51"/>
      <c r="AC26" s="51"/>
      <c r="AD26" s="51"/>
      <c r="AE26" s="52"/>
      <c r="AF26" s="52"/>
      <c r="AG26" s="51"/>
      <c r="AH26" s="51"/>
      <c r="AI26" s="51"/>
      <c r="AJ26" s="51"/>
      <c r="AK26" s="51"/>
      <c r="AL26" s="51"/>
      <c r="AM26" s="51"/>
      <c r="AN26" s="51"/>
      <c r="AO26" s="51"/>
      <c r="AP26" s="29"/>
      <c r="AQ26" s="29"/>
      <c r="AR26" s="29"/>
      <c r="AT26" s="99"/>
      <c r="AU26" s="132"/>
      <c r="AV26" s="132"/>
      <c r="AW26" s="132"/>
      <c r="AX26" s="132"/>
      <c r="AY26" s="132"/>
      <c r="AZ26" s="132"/>
      <c r="BA26" s="132"/>
      <c r="BB26" s="132"/>
      <c r="BC26" s="132"/>
      <c r="BD26" s="132"/>
      <c r="BE26" s="132"/>
      <c r="BF26" s="132"/>
      <c r="BG26" s="132"/>
      <c r="BH26" s="132"/>
      <c r="BI26" s="132"/>
      <c r="BJ26" s="132"/>
      <c r="BK26" s="132"/>
      <c r="BL26" s="132"/>
      <c r="BM26" s="132"/>
      <c r="BN26" s="132"/>
      <c r="BO26" s="97"/>
      <c r="BP26" s="97"/>
      <c r="BQ26" s="99"/>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3"/>
      <c r="CN26" s="133"/>
      <c r="CO26" s="133"/>
      <c r="CP26" s="133"/>
      <c r="CQ26" s="133"/>
      <c r="CR26" s="99"/>
      <c r="CS26" s="99"/>
      <c r="CT26" s="99"/>
      <c r="CU26" s="99"/>
      <c r="CV26" s="133"/>
      <c r="CW26" s="133"/>
      <c r="CX26" s="133"/>
      <c r="CY26" s="133"/>
      <c r="CZ26" s="133"/>
      <c r="DA26" s="133"/>
      <c r="DB26" s="133"/>
      <c r="DC26" s="133"/>
      <c r="DD26" s="133"/>
      <c r="DE26" s="133"/>
      <c r="DF26" s="133"/>
      <c r="DG26" s="133"/>
      <c r="DH26" s="133"/>
      <c r="DI26" s="133"/>
      <c r="DJ26" s="133"/>
      <c r="DK26" s="133"/>
      <c r="DL26" s="133"/>
      <c r="DM26" s="133"/>
      <c r="DN26" s="133"/>
      <c r="DO26" s="133"/>
      <c r="DP26" s="133"/>
      <c r="DQ26" s="133"/>
      <c r="DR26" s="133"/>
      <c r="DS26" s="133"/>
      <c r="DT26" s="133"/>
      <c r="DU26" s="133"/>
      <c r="DV26" s="98"/>
      <c r="DW26" s="98"/>
      <c r="DX26" s="98"/>
      <c r="DY26" s="98"/>
      <c r="DZ26" s="95"/>
    </row>
    <row r="27" spans="1:130" ht="18" customHeight="1" x14ac:dyDescent="0.4">
      <c r="A27" s="29"/>
      <c r="B27" s="29"/>
      <c r="C27" s="29"/>
      <c r="D27" s="29"/>
      <c r="E27" s="29"/>
      <c r="F27" s="29"/>
      <c r="G27" s="29"/>
      <c r="H27" s="29"/>
      <c r="I27" s="29"/>
      <c r="J27" s="51"/>
      <c r="K27" s="51"/>
      <c r="L27" s="51"/>
      <c r="M27" s="51"/>
      <c r="N27" s="51"/>
      <c r="O27" s="51"/>
      <c r="P27" s="51"/>
      <c r="Q27" s="51"/>
      <c r="R27" s="51"/>
      <c r="S27" s="51"/>
      <c r="T27" s="51"/>
      <c r="U27" s="51"/>
      <c r="V27" s="51"/>
      <c r="W27" s="51"/>
      <c r="X27" s="51"/>
      <c r="Y27" s="51"/>
      <c r="Z27" s="51"/>
      <c r="AA27" s="51"/>
      <c r="AB27" s="51"/>
      <c r="AC27" s="51"/>
      <c r="AD27" s="51"/>
      <c r="AE27" s="52"/>
      <c r="AF27" s="52"/>
      <c r="AG27" s="51"/>
      <c r="AH27" s="51"/>
      <c r="AI27" s="51"/>
      <c r="AJ27" s="51"/>
      <c r="AK27" s="51"/>
      <c r="AL27" s="51"/>
      <c r="AM27" s="51"/>
      <c r="AN27" s="51"/>
      <c r="AO27" s="51"/>
      <c r="AP27" s="29"/>
      <c r="AQ27" s="29"/>
      <c r="AR27" s="29"/>
      <c r="AT27" s="99"/>
      <c r="AU27" s="132"/>
      <c r="AV27" s="132"/>
      <c r="AW27" s="132"/>
      <c r="AX27" s="132"/>
      <c r="AY27" s="132"/>
      <c r="AZ27" s="132"/>
      <c r="BA27" s="132"/>
      <c r="BB27" s="132"/>
      <c r="BC27" s="132"/>
      <c r="BD27" s="132"/>
      <c r="BE27" s="132"/>
      <c r="BF27" s="132"/>
      <c r="BG27" s="132"/>
      <c r="BH27" s="132"/>
      <c r="BI27" s="132"/>
      <c r="BJ27" s="132"/>
      <c r="BK27" s="132"/>
      <c r="BL27" s="132"/>
      <c r="BM27" s="132"/>
      <c r="BN27" s="132"/>
      <c r="BO27" s="97"/>
      <c r="BP27" s="97"/>
      <c r="BQ27" s="99"/>
      <c r="BR27" s="133"/>
      <c r="BS27" s="133"/>
      <c r="BT27" s="133"/>
      <c r="BU27" s="133"/>
      <c r="BV27" s="133"/>
      <c r="BW27" s="133"/>
      <c r="BX27" s="133"/>
      <c r="BY27" s="133"/>
      <c r="BZ27" s="133"/>
      <c r="CA27" s="133"/>
      <c r="CB27" s="133"/>
      <c r="CC27" s="133"/>
      <c r="CD27" s="133"/>
      <c r="CE27" s="133"/>
      <c r="CF27" s="133"/>
      <c r="CG27" s="133"/>
      <c r="CH27" s="133"/>
      <c r="CI27" s="133"/>
      <c r="CJ27" s="133"/>
      <c r="CK27" s="133"/>
      <c r="CL27" s="133"/>
      <c r="CM27" s="133"/>
      <c r="CN27" s="133"/>
      <c r="CO27" s="133"/>
      <c r="CP27" s="133"/>
      <c r="CQ27" s="133"/>
      <c r="CR27" s="99"/>
      <c r="CS27" s="99"/>
      <c r="CT27" s="99"/>
      <c r="CU27" s="99"/>
      <c r="CV27" s="133"/>
      <c r="CW27" s="133"/>
      <c r="CX27" s="133"/>
      <c r="CY27" s="133"/>
      <c r="CZ27" s="133"/>
      <c r="DA27" s="133"/>
      <c r="DB27" s="133"/>
      <c r="DC27" s="133"/>
      <c r="DD27" s="133"/>
      <c r="DE27" s="133"/>
      <c r="DF27" s="133"/>
      <c r="DG27" s="133"/>
      <c r="DH27" s="133"/>
      <c r="DI27" s="133"/>
      <c r="DJ27" s="133"/>
      <c r="DK27" s="133"/>
      <c r="DL27" s="133"/>
      <c r="DM27" s="133"/>
      <c r="DN27" s="133"/>
      <c r="DO27" s="133"/>
      <c r="DP27" s="133"/>
      <c r="DQ27" s="133"/>
      <c r="DR27" s="133"/>
      <c r="DS27" s="133"/>
      <c r="DT27" s="133"/>
      <c r="DU27" s="133"/>
      <c r="DV27" s="99"/>
      <c r="DW27" s="99"/>
      <c r="DX27" s="99"/>
      <c r="DY27" s="99"/>
      <c r="DZ27" s="95"/>
    </row>
    <row r="28" spans="1:130" ht="18" customHeight="1" x14ac:dyDescent="0.4">
      <c r="A28" s="29"/>
      <c r="B28" s="29"/>
      <c r="C28" s="29"/>
      <c r="D28" s="29"/>
      <c r="E28" s="29"/>
      <c r="F28" s="29"/>
      <c r="G28" s="29"/>
      <c r="H28" s="29"/>
      <c r="I28" s="29"/>
      <c r="J28" s="51"/>
      <c r="K28" s="51"/>
      <c r="L28" s="51"/>
      <c r="M28" s="51"/>
      <c r="N28" s="51"/>
      <c r="O28" s="51"/>
      <c r="P28" s="51"/>
      <c r="Q28" s="51"/>
      <c r="R28" s="51"/>
      <c r="S28" s="51"/>
      <c r="T28" s="51"/>
      <c r="U28" s="51"/>
      <c r="V28" s="51"/>
      <c r="W28" s="51"/>
      <c r="X28" s="51"/>
      <c r="Y28" s="51"/>
      <c r="Z28" s="51"/>
      <c r="AA28" s="51"/>
      <c r="AB28" s="51"/>
      <c r="AC28" s="51"/>
      <c r="AD28" s="51"/>
      <c r="AE28" s="52"/>
      <c r="AF28" s="52"/>
      <c r="AG28" s="51"/>
      <c r="AH28" s="51"/>
      <c r="AI28" s="51"/>
      <c r="AJ28" s="51"/>
      <c r="AK28" s="51"/>
      <c r="AL28" s="51"/>
      <c r="AM28" s="51"/>
      <c r="AN28" s="51"/>
      <c r="AO28" s="51"/>
      <c r="AP28" s="29"/>
      <c r="AQ28" s="29"/>
      <c r="AR28" s="29"/>
      <c r="AT28" s="99"/>
      <c r="AU28" s="132"/>
      <c r="AV28" s="132"/>
      <c r="AW28" s="132"/>
      <c r="AX28" s="132"/>
      <c r="AY28" s="132"/>
      <c r="AZ28" s="132"/>
      <c r="BA28" s="132"/>
      <c r="BB28" s="132"/>
      <c r="BC28" s="132"/>
      <c r="BD28" s="132"/>
      <c r="BE28" s="132"/>
      <c r="BF28" s="132"/>
      <c r="BG28" s="132"/>
      <c r="BH28" s="132"/>
      <c r="BI28" s="132"/>
      <c r="BJ28" s="132"/>
      <c r="BK28" s="132"/>
      <c r="BL28" s="132"/>
      <c r="BM28" s="132"/>
      <c r="BN28" s="132"/>
      <c r="BO28" s="97"/>
      <c r="BP28" s="97"/>
      <c r="BQ28" s="99"/>
      <c r="BR28" s="133"/>
      <c r="BS28" s="133"/>
      <c r="BT28" s="133"/>
      <c r="BU28" s="133"/>
      <c r="BV28" s="133"/>
      <c r="BW28" s="133"/>
      <c r="BX28" s="133"/>
      <c r="BY28" s="133"/>
      <c r="BZ28" s="133"/>
      <c r="CA28" s="133"/>
      <c r="CB28" s="133"/>
      <c r="CC28" s="133"/>
      <c r="CD28" s="133"/>
      <c r="CE28" s="133"/>
      <c r="CF28" s="133"/>
      <c r="CG28" s="133"/>
      <c r="CH28" s="133"/>
      <c r="CI28" s="133"/>
      <c r="CJ28" s="133"/>
      <c r="CK28" s="133"/>
      <c r="CL28" s="133"/>
      <c r="CM28" s="133"/>
      <c r="CN28" s="133"/>
      <c r="CO28" s="133"/>
      <c r="CP28" s="133"/>
      <c r="CQ28" s="133"/>
      <c r="CR28" s="99"/>
      <c r="CS28" s="99"/>
      <c r="CT28" s="99"/>
      <c r="CU28" s="99"/>
      <c r="CV28" s="133"/>
      <c r="CW28" s="133"/>
      <c r="CX28" s="133"/>
      <c r="CY28" s="133"/>
      <c r="CZ28" s="133"/>
      <c r="DA28" s="133"/>
      <c r="DB28" s="133"/>
      <c r="DC28" s="133"/>
      <c r="DD28" s="133"/>
      <c r="DE28" s="133"/>
      <c r="DF28" s="133"/>
      <c r="DG28" s="133"/>
      <c r="DH28" s="133"/>
      <c r="DI28" s="133"/>
      <c r="DJ28" s="133"/>
      <c r="DK28" s="133"/>
      <c r="DL28" s="133"/>
      <c r="DM28" s="133"/>
      <c r="DN28" s="133"/>
      <c r="DO28" s="133"/>
      <c r="DP28" s="133"/>
      <c r="DQ28" s="133"/>
      <c r="DR28" s="133"/>
      <c r="DS28" s="133"/>
      <c r="DT28" s="133"/>
      <c r="DU28" s="133"/>
      <c r="DV28" s="99"/>
      <c r="DW28" s="99"/>
      <c r="DX28" s="99"/>
      <c r="DY28" s="99"/>
      <c r="DZ28" s="95"/>
    </row>
    <row r="29" spans="1:130" ht="18" customHeight="1" x14ac:dyDescent="0.4">
      <c r="A29" s="29"/>
      <c r="B29" s="29"/>
      <c r="C29" s="29"/>
      <c r="D29" s="29"/>
      <c r="E29" s="29"/>
      <c r="F29" s="29"/>
      <c r="G29" s="29"/>
      <c r="H29" s="29"/>
      <c r="I29" s="29"/>
      <c r="J29" s="51"/>
      <c r="K29" s="51"/>
      <c r="L29" s="51"/>
      <c r="M29" s="51"/>
      <c r="N29" s="51"/>
      <c r="O29" s="51"/>
      <c r="P29" s="51"/>
      <c r="Q29" s="51"/>
      <c r="R29" s="51"/>
      <c r="S29" s="51"/>
      <c r="T29" s="51"/>
      <c r="U29" s="51"/>
      <c r="V29" s="51"/>
      <c r="W29" s="51"/>
      <c r="X29" s="51"/>
      <c r="Y29" s="51"/>
      <c r="Z29" s="51"/>
      <c r="AA29" s="51"/>
      <c r="AB29" s="51"/>
      <c r="AC29" s="51"/>
      <c r="AD29" s="51"/>
      <c r="AE29" s="52"/>
      <c r="AF29" s="52"/>
      <c r="AG29" s="51"/>
      <c r="AH29" s="51"/>
      <c r="AI29" s="51"/>
      <c r="AJ29" s="51"/>
      <c r="AK29" s="51"/>
      <c r="AL29" s="51"/>
      <c r="AM29" s="51"/>
      <c r="AN29" s="51"/>
      <c r="AO29" s="51"/>
      <c r="AP29" s="29"/>
      <c r="AQ29" s="29"/>
      <c r="AR29" s="29"/>
      <c r="AT29" s="99"/>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99"/>
      <c r="CV29" s="99"/>
      <c r="CW29" s="99"/>
      <c r="CX29" s="99"/>
      <c r="CY29" s="99"/>
      <c r="CZ29" s="99"/>
      <c r="DA29" s="99"/>
      <c r="DB29" s="99"/>
      <c r="DC29" s="99"/>
      <c r="DD29" s="99"/>
      <c r="DE29" s="99"/>
      <c r="DF29" s="99"/>
      <c r="DG29" s="99"/>
      <c r="DH29" s="99"/>
      <c r="DI29" s="99"/>
      <c r="DJ29" s="99"/>
      <c r="DK29" s="99"/>
      <c r="DL29" s="99"/>
      <c r="DM29" s="99"/>
      <c r="DN29" s="99"/>
      <c r="DO29" s="99"/>
      <c r="DP29" s="99"/>
      <c r="DQ29" s="99"/>
      <c r="DR29" s="99"/>
      <c r="DS29" s="99"/>
      <c r="DT29" s="99"/>
      <c r="DU29" s="99"/>
      <c r="DV29" s="99"/>
      <c r="DW29" s="99"/>
      <c r="DX29" s="99"/>
      <c r="DY29" s="99"/>
      <c r="DZ29" s="95"/>
    </row>
    <row r="30" spans="1:130" ht="18" customHeight="1" x14ac:dyDescent="0.4">
      <c r="A30" s="29"/>
      <c r="B30" s="29"/>
      <c r="C30" s="29"/>
      <c r="D30" s="29"/>
      <c r="E30" s="29"/>
      <c r="F30" s="29"/>
      <c r="G30" s="29"/>
      <c r="H30" s="29"/>
      <c r="I30" s="29"/>
      <c r="J30" s="51"/>
      <c r="K30" s="51"/>
      <c r="L30" s="51"/>
      <c r="M30" s="51"/>
      <c r="N30" s="51"/>
      <c r="O30" s="51"/>
      <c r="P30" s="51"/>
      <c r="Q30" s="51"/>
      <c r="R30" s="51"/>
      <c r="S30" s="51"/>
      <c r="T30" s="51"/>
      <c r="U30" s="51"/>
      <c r="V30" s="51"/>
      <c r="W30" s="51"/>
      <c r="X30" s="51"/>
      <c r="Y30" s="51"/>
      <c r="Z30" s="51"/>
      <c r="AA30" s="51"/>
      <c r="AB30" s="51"/>
      <c r="AC30" s="51"/>
      <c r="AD30" s="51"/>
      <c r="AE30" s="52"/>
      <c r="AF30" s="52"/>
      <c r="AG30" s="51"/>
      <c r="AH30" s="51"/>
      <c r="AI30" s="51"/>
      <c r="AJ30" s="51"/>
      <c r="AK30" s="51"/>
      <c r="AL30" s="51"/>
      <c r="AM30" s="51"/>
      <c r="AN30" s="51"/>
      <c r="AO30" s="51"/>
      <c r="AP30" s="29"/>
      <c r="AQ30" s="29"/>
      <c r="AR30" s="2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c r="CG30" s="99"/>
      <c r="CH30" s="99"/>
      <c r="CI30" s="99"/>
      <c r="CJ30" s="99"/>
      <c r="CK30" s="99"/>
      <c r="CL30" s="99"/>
      <c r="CM30" s="99"/>
      <c r="CN30" s="99"/>
      <c r="CO30" s="99"/>
      <c r="CP30" s="99"/>
      <c r="CQ30" s="99"/>
      <c r="CR30" s="99"/>
      <c r="CS30" s="99"/>
      <c r="CT30" s="99"/>
      <c r="CU30" s="99"/>
      <c r="CV30" s="99"/>
      <c r="CW30" s="99"/>
      <c r="CX30" s="99"/>
      <c r="CY30" s="99"/>
      <c r="CZ30" s="99"/>
      <c r="DA30" s="99"/>
      <c r="DB30" s="99"/>
      <c r="DC30" s="99"/>
      <c r="DD30" s="99"/>
      <c r="DE30" s="99"/>
      <c r="DF30" s="99"/>
      <c r="DG30" s="99"/>
      <c r="DH30" s="99"/>
      <c r="DI30" s="99"/>
      <c r="DJ30" s="99"/>
      <c r="DK30" s="99"/>
      <c r="DL30" s="99"/>
      <c r="DM30" s="99"/>
      <c r="DN30" s="99"/>
      <c r="DO30" s="99"/>
      <c r="DP30" s="99"/>
      <c r="DQ30" s="99"/>
      <c r="DR30" s="99"/>
      <c r="DS30" s="99"/>
      <c r="DT30" s="99"/>
      <c r="DU30" s="99"/>
      <c r="DV30" s="99"/>
      <c r="DW30" s="99"/>
      <c r="DX30" s="99"/>
      <c r="DY30" s="99"/>
      <c r="DZ30" s="95"/>
    </row>
    <row r="31" spans="1:130" ht="15" customHeight="1" x14ac:dyDescent="0.4">
      <c r="A31" s="29"/>
      <c r="B31" s="29"/>
      <c r="C31" s="29"/>
      <c r="D31" s="29"/>
      <c r="E31" s="29"/>
      <c r="F31" s="29"/>
      <c r="G31" s="29"/>
      <c r="H31" s="29"/>
      <c r="I31" s="29"/>
      <c r="J31" s="51"/>
      <c r="K31" s="51"/>
      <c r="L31" s="51"/>
      <c r="M31" s="51"/>
      <c r="N31" s="51"/>
      <c r="O31" s="51"/>
      <c r="P31" s="51"/>
      <c r="Q31" s="51"/>
      <c r="R31" s="51"/>
      <c r="S31" s="51"/>
      <c r="T31" s="51"/>
      <c r="U31" s="51"/>
      <c r="V31" s="51"/>
      <c r="W31" s="51"/>
      <c r="X31" s="51"/>
      <c r="Y31" s="51"/>
      <c r="Z31" s="51"/>
      <c r="AA31" s="51"/>
      <c r="AB31" s="51"/>
      <c r="AC31" s="51"/>
      <c r="AD31" s="51"/>
      <c r="AE31" s="52"/>
      <c r="AF31" s="52"/>
      <c r="AG31" s="51"/>
      <c r="AH31" s="51"/>
      <c r="AI31" s="51"/>
      <c r="AJ31" s="51"/>
      <c r="AK31" s="51"/>
      <c r="AL31" s="51"/>
      <c r="AM31" s="51"/>
      <c r="AN31" s="51"/>
      <c r="AO31" s="51"/>
      <c r="AP31" s="29"/>
      <c r="AQ31" s="29"/>
      <c r="AR31" s="2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99"/>
      <c r="CU31" s="99"/>
      <c r="CV31" s="99"/>
      <c r="CW31" s="99"/>
      <c r="CX31" s="99"/>
      <c r="CY31" s="99"/>
      <c r="CZ31" s="99"/>
      <c r="DA31" s="99"/>
      <c r="DB31" s="99"/>
      <c r="DC31" s="99"/>
      <c r="DD31" s="99"/>
      <c r="DE31" s="99"/>
      <c r="DF31" s="99"/>
      <c r="DG31" s="99"/>
      <c r="DH31" s="99"/>
      <c r="DI31" s="99"/>
      <c r="DJ31" s="99"/>
      <c r="DK31" s="99"/>
      <c r="DL31" s="99"/>
      <c r="DM31" s="99"/>
      <c r="DN31" s="99"/>
      <c r="DO31" s="99"/>
      <c r="DP31" s="99"/>
      <c r="DQ31" s="99"/>
      <c r="DR31" s="99"/>
      <c r="DS31" s="99"/>
      <c r="DT31" s="99"/>
      <c r="DU31" s="99"/>
      <c r="DV31" s="99"/>
      <c r="DW31" s="99"/>
      <c r="DX31" s="99"/>
      <c r="DY31" s="99"/>
      <c r="DZ31" s="95"/>
    </row>
    <row r="32" spans="1:130" ht="15" customHeight="1" x14ac:dyDescent="0.4">
      <c r="A32" s="29"/>
      <c r="B32" s="29"/>
      <c r="C32" s="29"/>
      <c r="D32" s="29"/>
      <c r="E32" s="29"/>
      <c r="F32" s="29"/>
      <c r="G32" s="29"/>
      <c r="H32" s="29"/>
      <c r="I32" s="29"/>
      <c r="J32" s="51"/>
      <c r="K32" s="51"/>
      <c r="L32" s="51"/>
      <c r="M32" s="51"/>
      <c r="N32" s="51"/>
      <c r="O32" s="51"/>
      <c r="P32" s="51"/>
      <c r="Q32" s="51"/>
      <c r="R32" s="51"/>
      <c r="S32" s="51"/>
      <c r="T32" s="51"/>
      <c r="U32" s="51"/>
      <c r="V32" s="51"/>
      <c r="W32" s="51"/>
      <c r="X32" s="51"/>
      <c r="Y32" s="51"/>
      <c r="Z32" s="51"/>
      <c r="AA32" s="51"/>
      <c r="AB32" s="51"/>
      <c r="AC32" s="51"/>
      <c r="AD32" s="51"/>
      <c r="AE32" s="52"/>
      <c r="AF32" s="52"/>
      <c r="AG32" s="51"/>
      <c r="AH32" s="51"/>
      <c r="AI32" s="51"/>
      <c r="AJ32" s="51"/>
      <c r="AK32" s="51"/>
      <c r="AL32" s="51"/>
      <c r="AM32" s="51"/>
      <c r="AN32" s="51"/>
      <c r="AO32" s="51"/>
      <c r="AP32" s="29"/>
      <c r="AQ32" s="29"/>
      <c r="AR32" s="2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c r="CG32" s="99"/>
      <c r="CH32" s="99"/>
      <c r="CI32" s="99"/>
      <c r="CJ32" s="99"/>
      <c r="CK32" s="99"/>
      <c r="CL32" s="99"/>
      <c r="CM32" s="99"/>
      <c r="CN32" s="99"/>
      <c r="CO32" s="99"/>
      <c r="CP32" s="99"/>
      <c r="CQ32" s="99"/>
      <c r="CR32" s="99"/>
      <c r="CS32" s="99"/>
      <c r="CT32" s="99"/>
      <c r="CU32" s="99"/>
      <c r="CV32" s="99"/>
      <c r="CW32" s="99"/>
      <c r="CX32" s="99"/>
      <c r="CY32" s="99"/>
      <c r="CZ32" s="99"/>
      <c r="DA32" s="99"/>
      <c r="DB32" s="99"/>
      <c r="DC32" s="99"/>
      <c r="DD32" s="99"/>
      <c r="DE32" s="99"/>
      <c r="DF32" s="99"/>
      <c r="DG32" s="99"/>
      <c r="DH32" s="99"/>
      <c r="DI32" s="99"/>
      <c r="DJ32" s="99"/>
      <c r="DK32" s="99"/>
      <c r="DL32" s="99"/>
      <c r="DM32" s="99"/>
      <c r="DN32" s="99"/>
      <c r="DO32" s="99"/>
      <c r="DP32" s="99"/>
      <c r="DQ32" s="99"/>
      <c r="DR32" s="99"/>
      <c r="DS32" s="99"/>
      <c r="DT32" s="99"/>
      <c r="DU32" s="99"/>
      <c r="DV32" s="99"/>
      <c r="DW32" s="99"/>
      <c r="DX32" s="99"/>
      <c r="DY32" s="99"/>
      <c r="DZ32" s="95"/>
    </row>
    <row r="33" spans="1:130" ht="15" customHeight="1" x14ac:dyDescent="0.4">
      <c r="A33" s="29"/>
      <c r="B33" s="29"/>
      <c r="C33" s="29"/>
      <c r="D33" s="29"/>
      <c r="E33" s="29"/>
      <c r="F33" s="29"/>
      <c r="G33" s="29"/>
      <c r="H33" s="29"/>
      <c r="I33" s="29"/>
      <c r="J33" s="51"/>
      <c r="K33" s="51"/>
      <c r="L33" s="51"/>
      <c r="M33" s="51"/>
      <c r="N33" s="51"/>
      <c r="O33" s="51"/>
      <c r="P33" s="51"/>
      <c r="Q33" s="51"/>
      <c r="R33" s="51"/>
      <c r="S33" s="51"/>
      <c r="T33" s="51"/>
      <c r="U33" s="51"/>
      <c r="V33" s="51"/>
      <c r="W33" s="51"/>
      <c r="X33" s="51"/>
      <c r="Y33" s="51"/>
      <c r="Z33" s="51"/>
      <c r="AA33" s="51"/>
      <c r="AB33" s="51"/>
      <c r="AC33" s="51"/>
      <c r="AD33" s="51"/>
      <c r="AE33" s="52"/>
      <c r="AF33" s="52"/>
      <c r="AG33" s="51"/>
      <c r="AH33" s="51"/>
      <c r="AI33" s="51"/>
      <c r="AJ33" s="51"/>
      <c r="AK33" s="51"/>
      <c r="AL33" s="51"/>
      <c r="AM33" s="51"/>
      <c r="AN33" s="51"/>
      <c r="AO33" s="51"/>
      <c r="AP33" s="29"/>
      <c r="AQ33" s="29"/>
      <c r="AR33" s="2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c r="CG33" s="99"/>
      <c r="CH33" s="99"/>
      <c r="CI33" s="99"/>
      <c r="CJ33" s="99"/>
      <c r="CK33" s="99"/>
      <c r="CL33" s="99"/>
      <c r="CM33" s="99"/>
      <c r="CN33" s="99"/>
      <c r="CO33" s="99"/>
      <c r="CP33" s="99"/>
      <c r="CQ33" s="99"/>
      <c r="CR33" s="99"/>
      <c r="CS33" s="99"/>
      <c r="CT33" s="99"/>
      <c r="CU33" s="99"/>
      <c r="CV33" s="99"/>
      <c r="CW33" s="99"/>
      <c r="CX33" s="99"/>
      <c r="CY33" s="99"/>
      <c r="CZ33" s="99"/>
      <c r="DA33" s="99"/>
      <c r="DB33" s="99"/>
      <c r="DC33" s="99"/>
      <c r="DD33" s="99"/>
      <c r="DE33" s="99"/>
      <c r="DF33" s="99"/>
      <c r="DG33" s="99"/>
      <c r="DH33" s="99"/>
      <c r="DI33" s="99"/>
      <c r="DJ33" s="99"/>
      <c r="DK33" s="99"/>
      <c r="DL33" s="99"/>
      <c r="DM33" s="99"/>
      <c r="DN33" s="99"/>
      <c r="DO33" s="99"/>
      <c r="DP33" s="99"/>
      <c r="DQ33" s="99"/>
      <c r="DR33" s="99"/>
      <c r="DS33" s="99"/>
      <c r="DT33" s="99"/>
      <c r="DU33" s="99"/>
      <c r="DV33" s="99"/>
      <c r="DW33" s="99"/>
      <c r="DX33" s="99"/>
      <c r="DY33" s="99"/>
      <c r="DZ33" s="95"/>
    </row>
    <row r="34" spans="1:130" ht="15" customHeight="1" x14ac:dyDescent="0.4">
      <c r="A34" s="29"/>
      <c r="B34" s="29"/>
      <c r="C34" s="29"/>
      <c r="D34" s="29"/>
      <c r="E34" s="29"/>
      <c r="F34" s="29"/>
      <c r="G34" s="29"/>
      <c r="H34" s="29"/>
      <c r="I34" s="29"/>
      <c r="J34" s="51"/>
      <c r="K34" s="51"/>
      <c r="L34" s="51"/>
      <c r="M34" s="51"/>
      <c r="N34" s="51"/>
      <c r="O34" s="51"/>
      <c r="P34" s="51"/>
      <c r="Q34" s="51"/>
      <c r="R34" s="51"/>
      <c r="S34" s="51"/>
      <c r="T34" s="51"/>
      <c r="U34" s="51"/>
      <c r="V34" s="51"/>
      <c r="W34" s="51"/>
      <c r="X34" s="51"/>
      <c r="Y34" s="51"/>
      <c r="Z34" s="51"/>
      <c r="AA34" s="51"/>
      <c r="AB34" s="51"/>
      <c r="AC34" s="51"/>
      <c r="AD34" s="51"/>
      <c r="AE34" s="52"/>
      <c r="AF34" s="52"/>
      <c r="AG34" s="51"/>
      <c r="AH34" s="51"/>
      <c r="AI34" s="51"/>
      <c r="AJ34" s="51"/>
      <c r="AK34" s="51"/>
      <c r="AL34" s="51"/>
      <c r="AM34" s="51"/>
      <c r="AN34" s="51"/>
      <c r="AO34" s="51"/>
      <c r="AP34" s="29"/>
      <c r="AQ34" s="29"/>
      <c r="AR34" s="2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99"/>
      <c r="CD34" s="99"/>
      <c r="CE34" s="99"/>
      <c r="CF34" s="99"/>
      <c r="CG34" s="99"/>
      <c r="CH34" s="99"/>
      <c r="CI34" s="99"/>
      <c r="CJ34" s="99"/>
      <c r="CK34" s="99"/>
      <c r="CL34" s="99"/>
      <c r="CM34" s="99"/>
      <c r="CN34" s="99"/>
      <c r="CO34" s="99"/>
      <c r="CP34" s="99"/>
      <c r="CQ34" s="99"/>
      <c r="CR34" s="99"/>
      <c r="CS34" s="99"/>
      <c r="CT34" s="99"/>
      <c r="CU34" s="99"/>
      <c r="CV34" s="99"/>
      <c r="CW34" s="99"/>
      <c r="CX34" s="99"/>
      <c r="CY34" s="99"/>
      <c r="CZ34" s="99"/>
      <c r="DA34" s="99"/>
      <c r="DB34" s="99"/>
      <c r="DC34" s="99"/>
      <c r="DD34" s="99"/>
      <c r="DE34" s="99"/>
      <c r="DF34" s="99"/>
      <c r="DG34" s="99"/>
      <c r="DH34" s="99"/>
      <c r="DI34" s="99"/>
      <c r="DJ34" s="99"/>
      <c r="DK34" s="99"/>
      <c r="DL34" s="99"/>
      <c r="DM34" s="99"/>
      <c r="DN34" s="99"/>
      <c r="DO34" s="99"/>
      <c r="DP34" s="99"/>
      <c r="DQ34" s="99"/>
      <c r="DR34" s="99"/>
      <c r="DS34" s="99"/>
      <c r="DT34" s="99"/>
      <c r="DU34" s="99"/>
      <c r="DV34" s="99"/>
      <c r="DW34" s="99"/>
      <c r="DX34" s="99"/>
      <c r="DY34" s="99"/>
      <c r="DZ34" s="95"/>
    </row>
    <row r="35" spans="1:130" ht="15" customHeight="1" x14ac:dyDescent="0.4">
      <c r="A35" s="29"/>
      <c r="B35" s="29"/>
      <c r="C35" s="29"/>
      <c r="D35" s="29"/>
      <c r="E35" s="29"/>
      <c r="F35" s="29"/>
      <c r="G35" s="29"/>
      <c r="H35" s="29"/>
      <c r="I35" s="29"/>
      <c r="J35" s="51"/>
      <c r="K35" s="51"/>
      <c r="L35" s="51"/>
      <c r="M35" s="51"/>
      <c r="N35" s="51"/>
      <c r="O35" s="51"/>
      <c r="P35" s="51"/>
      <c r="Q35" s="51"/>
      <c r="R35" s="51"/>
      <c r="S35" s="51"/>
      <c r="T35" s="51"/>
      <c r="U35" s="51"/>
      <c r="V35" s="51"/>
      <c r="W35" s="51"/>
      <c r="X35" s="51"/>
      <c r="Y35" s="51"/>
      <c r="Z35" s="51"/>
      <c r="AA35" s="51"/>
      <c r="AB35" s="51"/>
      <c r="AC35" s="51"/>
      <c r="AD35" s="51"/>
      <c r="AE35" s="52"/>
      <c r="AF35" s="52"/>
      <c r="AG35" s="51"/>
      <c r="AH35" s="51"/>
      <c r="AI35" s="51"/>
      <c r="AJ35" s="51"/>
      <c r="AK35" s="51"/>
      <c r="AL35" s="51"/>
      <c r="AM35" s="51"/>
      <c r="AN35" s="51"/>
      <c r="AO35" s="51"/>
      <c r="AP35" s="29"/>
      <c r="AQ35" s="29"/>
      <c r="AR35" s="29"/>
      <c r="AT35" s="99"/>
      <c r="AU35" s="99"/>
      <c r="AV35" s="102"/>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99"/>
      <c r="CV35" s="99"/>
      <c r="CW35" s="99"/>
      <c r="CX35" s="99"/>
      <c r="CY35" s="99"/>
      <c r="CZ35" s="99"/>
      <c r="DA35" s="99"/>
      <c r="DB35" s="99"/>
      <c r="DC35" s="99"/>
      <c r="DD35" s="99"/>
      <c r="DE35" s="99"/>
      <c r="DF35" s="99"/>
      <c r="DG35" s="99"/>
      <c r="DH35" s="99"/>
      <c r="DI35" s="99"/>
      <c r="DJ35" s="99"/>
      <c r="DK35" s="99"/>
      <c r="DL35" s="99"/>
      <c r="DM35" s="99"/>
      <c r="DN35" s="99"/>
      <c r="DO35" s="99"/>
      <c r="DP35" s="99"/>
      <c r="DQ35" s="99"/>
      <c r="DR35" s="99"/>
      <c r="DS35" s="99"/>
      <c r="DT35" s="99"/>
      <c r="DU35" s="99"/>
      <c r="DV35" s="99"/>
      <c r="DW35" s="99"/>
      <c r="DX35" s="99"/>
      <c r="DY35" s="99"/>
      <c r="DZ35" s="95"/>
    </row>
    <row r="36" spans="1:130" ht="15" customHeight="1" x14ac:dyDescent="0.4">
      <c r="A36" s="29"/>
      <c r="B36" s="29"/>
      <c r="C36" s="29"/>
      <c r="D36" s="29"/>
      <c r="E36" s="29"/>
      <c r="F36" s="29"/>
      <c r="G36" s="29"/>
      <c r="H36" s="29"/>
      <c r="I36" s="29"/>
      <c r="J36" s="51"/>
      <c r="K36" s="51"/>
      <c r="L36" s="51"/>
      <c r="M36" s="51"/>
      <c r="N36" s="51"/>
      <c r="O36" s="51"/>
      <c r="P36" s="51"/>
      <c r="Q36" s="51"/>
      <c r="R36" s="51"/>
      <c r="S36" s="51"/>
      <c r="T36" s="51"/>
      <c r="U36" s="51"/>
      <c r="V36" s="51"/>
      <c r="W36" s="51"/>
      <c r="X36" s="51"/>
      <c r="Y36" s="51"/>
      <c r="Z36" s="51"/>
      <c r="AA36" s="51"/>
      <c r="AB36" s="51"/>
      <c r="AC36" s="51"/>
      <c r="AD36" s="51"/>
      <c r="AE36" s="52"/>
      <c r="AF36" s="52"/>
      <c r="AG36" s="51"/>
      <c r="AH36" s="51"/>
      <c r="AI36" s="51"/>
      <c r="AJ36" s="51"/>
      <c r="AK36" s="51"/>
      <c r="AL36" s="51"/>
      <c r="AM36" s="51"/>
      <c r="AN36" s="51"/>
      <c r="AO36" s="51"/>
      <c r="AP36" s="29"/>
      <c r="AQ36" s="29"/>
      <c r="AR36" s="29"/>
      <c r="AT36" s="103"/>
      <c r="AU36" s="103"/>
      <c r="AV36" s="103"/>
      <c r="AW36" s="103"/>
      <c r="AX36" s="103"/>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99"/>
      <c r="CT36" s="99"/>
      <c r="CU36" s="99"/>
      <c r="CV36" s="99"/>
      <c r="CW36" s="99"/>
      <c r="CX36" s="99"/>
      <c r="CY36" s="99"/>
      <c r="CZ36" s="99"/>
      <c r="DA36" s="99"/>
      <c r="DB36" s="99"/>
      <c r="DC36" s="99"/>
      <c r="DD36" s="99"/>
      <c r="DE36" s="99"/>
      <c r="DF36" s="99"/>
      <c r="DG36" s="99"/>
      <c r="DH36" s="99"/>
      <c r="DI36" s="99"/>
      <c r="DJ36" s="99"/>
      <c r="DK36" s="99"/>
      <c r="DL36" s="99"/>
      <c r="DM36" s="99"/>
      <c r="DN36" s="99"/>
      <c r="DO36" s="99"/>
      <c r="DP36" s="99"/>
      <c r="DQ36" s="99"/>
      <c r="DR36" s="99"/>
      <c r="DS36" s="99"/>
      <c r="DT36" s="99"/>
      <c r="DU36" s="99"/>
      <c r="DV36" s="99"/>
      <c r="DW36" s="99"/>
      <c r="DX36" s="99"/>
      <c r="DY36" s="99"/>
      <c r="DZ36" s="95"/>
    </row>
    <row r="37" spans="1:130" ht="19.899999999999999" customHeight="1" x14ac:dyDescent="0.4">
      <c r="A37" s="206"/>
      <c r="B37" s="250"/>
      <c r="C37" s="250"/>
      <c r="D37" s="207"/>
      <c r="E37" s="253" t="s">
        <v>110</v>
      </c>
      <c r="F37" s="254"/>
      <c r="G37" s="254"/>
      <c r="H37" s="254"/>
      <c r="I37" s="255"/>
      <c r="J37" s="206" t="s">
        <v>38</v>
      </c>
      <c r="K37" s="207"/>
      <c r="L37" s="279" t="s">
        <v>117</v>
      </c>
      <c r="M37" s="280"/>
      <c r="N37" s="280"/>
      <c r="O37" s="280"/>
      <c r="P37" s="280"/>
      <c r="Q37" s="280"/>
      <c r="R37" s="280"/>
      <c r="S37" s="280"/>
      <c r="T37" s="280"/>
      <c r="U37" s="280"/>
      <c r="V37" s="280"/>
      <c r="W37" s="280"/>
      <c r="X37" s="280"/>
      <c r="Y37" s="280"/>
      <c r="Z37" s="280"/>
      <c r="AA37" s="280"/>
      <c r="AB37" s="281"/>
      <c r="AC37" s="228" t="s">
        <v>24</v>
      </c>
      <c r="AD37" s="234"/>
      <c r="AE37" s="234"/>
      <c r="AF37" s="234"/>
      <c r="AG37" s="229"/>
      <c r="AH37" s="228" t="s">
        <v>26</v>
      </c>
      <c r="AI37" s="207"/>
      <c r="AJ37" s="228" t="s">
        <v>27</v>
      </c>
      <c r="AK37" s="229"/>
      <c r="AL37" s="219" t="s">
        <v>91</v>
      </c>
      <c r="AM37" s="220"/>
      <c r="AN37" s="220"/>
      <c r="AO37" s="220"/>
      <c r="AP37" s="221"/>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99"/>
      <c r="CT37" s="99"/>
      <c r="CU37" s="99"/>
      <c r="CV37" s="99"/>
      <c r="CW37" s="99"/>
      <c r="CX37" s="99"/>
      <c r="CY37" s="99"/>
      <c r="CZ37" s="99"/>
      <c r="DA37" s="99"/>
      <c r="DB37" s="99"/>
      <c r="DC37" s="99"/>
      <c r="DD37" s="99"/>
      <c r="DE37" s="99"/>
      <c r="DF37" s="99"/>
      <c r="DG37" s="99"/>
      <c r="DH37" s="99"/>
      <c r="DI37" s="99"/>
      <c r="DJ37" s="99"/>
      <c r="DK37" s="99"/>
      <c r="DL37" s="99"/>
      <c r="DM37" s="99"/>
      <c r="DN37" s="99"/>
      <c r="DO37" s="99"/>
      <c r="DP37" s="99"/>
      <c r="DQ37" s="99"/>
      <c r="DR37" s="99"/>
      <c r="DS37" s="99"/>
      <c r="DT37" s="99"/>
      <c r="DU37" s="99"/>
      <c r="DV37" s="99"/>
      <c r="DW37" s="99"/>
      <c r="DX37" s="99"/>
      <c r="DY37" s="99"/>
      <c r="DZ37" s="95"/>
    </row>
    <row r="38" spans="1:130" ht="19.899999999999999" customHeight="1" x14ac:dyDescent="0.4">
      <c r="A38" s="208"/>
      <c r="B38" s="251"/>
      <c r="C38" s="251"/>
      <c r="D38" s="209"/>
      <c r="E38" s="256"/>
      <c r="F38" s="257"/>
      <c r="G38" s="257"/>
      <c r="H38" s="257"/>
      <c r="I38" s="258"/>
      <c r="J38" s="208"/>
      <c r="K38" s="209"/>
      <c r="L38" s="282" t="s">
        <v>118</v>
      </c>
      <c r="M38" s="283"/>
      <c r="N38" s="283"/>
      <c r="O38" s="283"/>
      <c r="P38" s="283"/>
      <c r="Q38" s="104"/>
      <c r="R38" s="105"/>
      <c r="S38" s="288" t="s">
        <v>120</v>
      </c>
      <c r="T38" s="289"/>
      <c r="U38" s="289"/>
      <c r="V38" s="289"/>
      <c r="W38" s="290"/>
      <c r="X38" s="297" t="s">
        <v>116</v>
      </c>
      <c r="Y38" s="298"/>
      <c r="Z38" s="298"/>
      <c r="AA38" s="298"/>
      <c r="AB38" s="299"/>
      <c r="AC38" s="230"/>
      <c r="AD38" s="235"/>
      <c r="AE38" s="235"/>
      <c r="AF38" s="235"/>
      <c r="AG38" s="231"/>
      <c r="AH38" s="230"/>
      <c r="AI38" s="209"/>
      <c r="AJ38" s="230"/>
      <c r="AK38" s="231"/>
      <c r="AL38" s="222"/>
      <c r="AM38" s="223"/>
      <c r="AN38" s="223"/>
      <c r="AO38" s="223"/>
      <c r="AP38" s="224"/>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c r="CZ38" s="99"/>
      <c r="DA38" s="99"/>
      <c r="DB38" s="99"/>
      <c r="DC38" s="99"/>
      <c r="DD38" s="99"/>
      <c r="DE38" s="99"/>
      <c r="DF38" s="99"/>
      <c r="DG38" s="99"/>
      <c r="DH38" s="99"/>
      <c r="DI38" s="99"/>
      <c r="DJ38" s="99"/>
      <c r="DK38" s="99"/>
      <c r="DL38" s="99"/>
      <c r="DM38" s="99"/>
      <c r="DN38" s="99"/>
      <c r="DO38" s="99"/>
      <c r="DP38" s="99"/>
      <c r="DQ38" s="99"/>
      <c r="DR38" s="99"/>
      <c r="DS38" s="99"/>
      <c r="DT38" s="99"/>
      <c r="DU38" s="99"/>
      <c r="DV38" s="99"/>
      <c r="DW38" s="99"/>
      <c r="DX38" s="99"/>
      <c r="DY38" s="99"/>
      <c r="DZ38" s="95"/>
    </row>
    <row r="39" spans="1:130" ht="19.899999999999999" customHeight="1" x14ac:dyDescent="0.4">
      <c r="A39" s="208"/>
      <c r="B39" s="251"/>
      <c r="C39" s="251"/>
      <c r="D39" s="209"/>
      <c r="E39" s="256"/>
      <c r="F39" s="257"/>
      <c r="G39" s="257"/>
      <c r="H39" s="257"/>
      <c r="I39" s="258"/>
      <c r="J39" s="208"/>
      <c r="K39" s="209"/>
      <c r="L39" s="284"/>
      <c r="M39" s="285"/>
      <c r="N39" s="285"/>
      <c r="O39" s="285"/>
      <c r="P39" s="285"/>
      <c r="Q39" s="215" t="s">
        <v>115</v>
      </c>
      <c r="R39" s="216"/>
      <c r="S39" s="291"/>
      <c r="T39" s="292"/>
      <c r="U39" s="292"/>
      <c r="V39" s="292"/>
      <c r="W39" s="293"/>
      <c r="X39" s="300"/>
      <c r="Y39" s="301"/>
      <c r="Z39" s="301"/>
      <c r="AA39" s="301"/>
      <c r="AB39" s="302"/>
      <c r="AC39" s="230"/>
      <c r="AD39" s="235"/>
      <c r="AE39" s="235"/>
      <c r="AF39" s="235"/>
      <c r="AG39" s="231"/>
      <c r="AH39" s="208"/>
      <c r="AI39" s="209"/>
      <c r="AJ39" s="230"/>
      <c r="AK39" s="231"/>
      <c r="AL39" s="222"/>
      <c r="AM39" s="223"/>
      <c r="AN39" s="223"/>
      <c r="AO39" s="223"/>
      <c r="AP39" s="224"/>
      <c r="AT39" s="95"/>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row>
    <row r="40" spans="1:130" ht="19.899999999999999" customHeight="1" x14ac:dyDescent="0.4">
      <c r="A40" s="210"/>
      <c r="B40" s="252"/>
      <c r="C40" s="252"/>
      <c r="D40" s="211"/>
      <c r="E40" s="259"/>
      <c r="F40" s="260"/>
      <c r="G40" s="260"/>
      <c r="H40" s="260"/>
      <c r="I40" s="261"/>
      <c r="J40" s="210"/>
      <c r="K40" s="211"/>
      <c r="L40" s="286"/>
      <c r="M40" s="287"/>
      <c r="N40" s="287"/>
      <c r="O40" s="287"/>
      <c r="P40" s="287"/>
      <c r="Q40" s="217"/>
      <c r="R40" s="218"/>
      <c r="S40" s="294"/>
      <c r="T40" s="295"/>
      <c r="U40" s="295"/>
      <c r="V40" s="295"/>
      <c r="W40" s="296"/>
      <c r="X40" s="303"/>
      <c r="Y40" s="304"/>
      <c r="Z40" s="304"/>
      <c r="AA40" s="304"/>
      <c r="AB40" s="305"/>
      <c r="AC40" s="232"/>
      <c r="AD40" s="236"/>
      <c r="AE40" s="236"/>
      <c r="AF40" s="236"/>
      <c r="AG40" s="233"/>
      <c r="AH40" s="210"/>
      <c r="AI40" s="211"/>
      <c r="AJ40" s="232"/>
      <c r="AK40" s="233"/>
      <c r="AL40" s="225"/>
      <c r="AM40" s="226"/>
      <c r="AN40" s="226"/>
      <c r="AO40" s="226"/>
      <c r="AP40" s="227"/>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5"/>
      <c r="DV40" s="95"/>
      <c r="DW40" s="95"/>
      <c r="DX40" s="95"/>
      <c r="DY40" s="95"/>
      <c r="DZ40" s="95"/>
    </row>
    <row r="41" spans="1:130" ht="19.899999999999999" customHeight="1" x14ac:dyDescent="0.4">
      <c r="A41" s="242" t="s">
        <v>28</v>
      </c>
      <c r="B41" s="243"/>
      <c r="C41" s="243"/>
      <c r="D41" s="244"/>
      <c r="E41" s="247"/>
      <c r="F41" s="248"/>
      <c r="G41" s="248"/>
      <c r="H41" s="248"/>
      <c r="I41" s="249"/>
      <c r="J41" s="245" t="str">
        <f>IF(E41="","",DATEDIF(E41,計算基準!$B$2,"Y"))</f>
        <v/>
      </c>
      <c r="K41" s="246"/>
      <c r="L41" s="262"/>
      <c r="M41" s="263"/>
      <c r="N41" s="263"/>
      <c r="O41" s="263"/>
      <c r="P41" s="263"/>
      <c r="Q41" s="264"/>
      <c r="R41" s="265"/>
      <c r="S41" s="212"/>
      <c r="T41" s="213"/>
      <c r="U41" s="213"/>
      <c r="V41" s="213"/>
      <c r="W41" s="214"/>
      <c r="X41" s="212"/>
      <c r="Y41" s="213"/>
      <c r="Z41" s="213"/>
      <c r="AA41" s="213"/>
      <c r="AB41" s="214"/>
      <c r="AC41" s="239">
        <f>IF(E41="",0,IF(E41&lt;=計算基準!$G$3,"75歳以上です",計算基準!$AE5))</f>
        <v>0</v>
      </c>
      <c r="AD41" s="240"/>
      <c r="AE41" s="240"/>
      <c r="AF41" s="240"/>
      <c r="AG41" s="241"/>
      <c r="AH41" s="237">
        <f>IF(OR($E41&lt;=計算基準!$G$3,$E41&gt;=計算基準!$G$28),0,IF(OR($E41&lt;=計算基準!$G$4,$E41&gt;=計算基準!$G$27),1,IF(OR($E41&lt;=計算基準!$G$5,$E41&gt;=計算基準!$G$26),2,IF(OR($E41&lt;=計算基準!$G$6,$E41&gt;=計算基準!$G$25),3,IF(OR($E41&lt;=計算基準!$G$7,$E41&gt;=計算基準!$G$24),4,IF(OR($E41&lt;=計算基準!$G$8,$E41&gt;=計算基準!$G$23),5,IF(OR($E41&lt;=計算基準!$G$9,$E41&gt;=計算基準!$G$22),6,IF(OR($E41&lt;=計算基準!$G$10,$E41&gt;=計算基準!$G$21),7,IF(OR($E41&lt;=計算基準!$G$11,$E41&gt;=計算基準!$G$20),8,IF(OR($E41&lt;=計算基準!$G$12,$E41&gt;=計算基準!$G$19),9,IF(OR($E41&lt;=計算基準!$G$13,$E41&gt;=計算基準!$G$18),10,IF(OR($E41&lt;=計算基準!$G$14,$E41&gt;=計算基準!$G$17),11,12))))))))))))</f>
        <v>0</v>
      </c>
      <c r="AI41" s="238"/>
      <c r="AJ41" s="204">
        <f>IF(OR($E41&lt;=計算基準!$K$3,$E41&gt;=計算基準!$K$28),0,IF(OR($E41&lt;=計算基準!$K$4,$E41&gt;=計算基準!$K$27),1,IF(OR($E41&lt;=計算基準!$K$5,$E41&gt;=計算基準!$K$26),2,IF(OR($E41&lt;=計算基準!$K$6,$E41&gt;=計算基準!$K$25),3,IF(OR($E41&lt;=計算基準!$K$7,$E41&gt;=計算基準!$K$24),4,IF(OR($E41&lt;=計算基準!$K$8,$E41&gt;=計算基準!$K$23),5,IF(OR($E41&lt;=計算基準!$K$9,$E41&gt;=計算基準!$K$22),6,IF(OR($E41&lt;=計算基準!$K$10,$E41&gt;=計算基準!$K$21),7,IF(OR($E41&lt;=計算基準!$K$11,$E41&gt;=計算基準!$K$20),8,IF(OR($E41&lt;=計算基準!$K$12,$E41&gt;=計算基準!$K$19),9,IF(OR($E41&lt;=計算基準!$K$13,$E41&gt;=計算基準!$K$18),10,IF(OR($E41&lt;=計算基準!$K$14,$E41&gt;=計算基準!$K$17),11,12))))))))))))</f>
        <v>0</v>
      </c>
      <c r="AK41" s="205"/>
      <c r="AL41" s="201">
        <f>IF(AC41="","",IF($AC41&lt;=計算基準!$B$11,0,IF($AC41&gt;=計算基準!$A$14,AC41,IF($AC41&gt;=計算基準!$A$13,$AC41-計算基準!$B$13,IF($AC41&gt;=計算基準!$A$12,$AC41-計算基準!$B$12,IF($AC41&lt;=計算基準!$A$11,$AC41-計算基準!$B$11))))))</f>
        <v>0</v>
      </c>
      <c r="AM41" s="202"/>
      <c r="AN41" s="202"/>
      <c r="AO41" s="202"/>
      <c r="AP41" s="203"/>
      <c r="AQ41" s="17"/>
      <c r="AR41" s="3"/>
      <c r="AS41" s="3"/>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5"/>
      <c r="DV41" s="95"/>
      <c r="DW41" s="95"/>
      <c r="DX41" s="95"/>
      <c r="DY41" s="95"/>
      <c r="DZ41" s="95"/>
    </row>
    <row r="42" spans="1:130" ht="19.899999999999999" customHeight="1" x14ac:dyDescent="0.4">
      <c r="A42" s="242" t="s">
        <v>29</v>
      </c>
      <c r="B42" s="243"/>
      <c r="C42" s="243"/>
      <c r="D42" s="244"/>
      <c r="E42" s="247"/>
      <c r="F42" s="248"/>
      <c r="G42" s="248"/>
      <c r="H42" s="248"/>
      <c r="I42" s="249"/>
      <c r="J42" s="245" t="str">
        <f>IF(E42="","",DATEDIF(E42,計算基準!$B$2,"Y"))</f>
        <v/>
      </c>
      <c r="K42" s="246"/>
      <c r="L42" s="262"/>
      <c r="M42" s="263"/>
      <c r="N42" s="263"/>
      <c r="O42" s="263"/>
      <c r="P42" s="263"/>
      <c r="Q42" s="264"/>
      <c r="R42" s="265"/>
      <c r="S42" s="212"/>
      <c r="T42" s="213"/>
      <c r="U42" s="213"/>
      <c r="V42" s="213"/>
      <c r="W42" s="214"/>
      <c r="X42" s="212"/>
      <c r="Y42" s="213"/>
      <c r="Z42" s="213"/>
      <c r="AA42" s="213"/>
      <c r="AB42" s="214"/>
      <c r="AC42" s="239">
        <f>IF(E42="",0,IF(E42&lt;=計算基準!$G$3,"75歳以上です",計算基準!$AE6))</f>
        <v>0</v>
      </c>
      <c r="AD42" s="240"/>
      <c r="AE42" s="240"/>
      <c r="AF42" s="240"/>
      <c r="AG42" s="241"/>
      <c r="AH42" s="237">
        <f>IF(OR($E42&lt;=計算基準!$G$3,$E42&gt;=計算基準!$G$28),0,IF(OR($E42&lt;=計算基準!$G$4,$E42&gt;=計算基準!$G$27),1,IF(OR($E42&lt;=計算基準!$G$5,$E42&gt;=計算基準!$G$26),2,IF(OR($E42&lt;=計算基準!$G$6,$E42&gt;=計算基準!$G$25),3,IF(OR($E42&lt;=計算基準!$G$7,$E42&gt;=計算基準!$G$24),4,IF(OR($E42&lt;=計算基準!$G$8,$E42&gt;=計算基準!$G$23),5,IF(OR($E42&lt;=計算基準!$G$9,$E42&gt;=計算基準!$G$22),6,IF(OR($E42&lt;=計算基準!$G$10,$E42&gt;=計算基準!$G$21),7,IF(OR($E42&lt;=計算基準!$G$11,$E42&gt;=計算基準!$G$20),8,IF(OR($E42&lt;=計算基準!$G$12,$E42&gt;=計算基準!$G$19),9,IF(OR($E42&lt;=計算基準!$G$13,$E42&gt;=計算基準!$G$18),10,IF(OR($E42&lt;=計算基準!$G$14,$E42&gt;=計算基準!$G$17),11,12))))))))))))</f>
        <v>0</v>
      </c>
      <c r="AI42" s="238"/>
      <c r="AJ42" s="204">
        <f>IF(OR($E42&lt;=計算基準!$K$3,$E42&gt;=計算基準!$K$28),0,IF(OR($E42&lt;=計算基準!$K$4,$E42&gt;=計算基準!$K$27),1,IF(OR($E42&lt;=計算基準!$K$5,$E42&gt;=計算基準!$K$26),2,IF(OR($E42&lt;=計算基準!$K$6,$E42&gt;=計算基準!$K$25),3,IF(OR($E42&lt;=計算基準!$K$7,$E42&gt;=計算基準!$K$24),4,IF(OR($E42&lt;=計算基準!$K$8,$E42&gt;=計算基準!$K$23),5,IF(OR($E42&lt;=計算基準!$K$9,$E42&gt;=計算基準!$K$22),6,IF(OR($E42&lt;=計算基準!$K$10,$E42&gt;=計算基準!$K$21),7,IF(OR($E42&lt;=計算基準!$K$11,$E42&gt;=計算基準!$K$20),8,IF(OR($E42&lt;=計算基準!$K$12,$E42&gt;=計算基準!$K$19),9,IF(OR($E42&lt;=計算基準!$K$13,$E42&gt;=計算基準!$K$18),10,IF(OR($E42&lt;=計算基準!$K$14,$E42&gt;=計算基準!$K$17),11,12))))))))))))</f>
        <v>0</v>
      </c>
      <c r="AK42" s="205"/>
      <c r="AL42" s="201">
        <f>IF(AC42="","",IF($AC42&lt;=計算基準!$B$11,0,IF($AC42&gt;=計算基準!$A$14,AC42,IF($AC42&gt;=計算基準!$A$13,$AC42-計算基準!$B$13,IF($AC42&gt;=計算基準!$A$12,$AC42-計算基準!$B$12,IF($AC42&lt;=計算基準!$A$11,$AC42-計算基準!$B$11))))))</f>
        <v>0</v>
      </c>
      <c r="AM42" s="202"/>
      <c r="AN42" s="202"/>
      <c r="AO42" s="202"/>
      <c r="AP42" s="203"/>
      <c r="AQ42" s="17"/>
      <c r="AR42" s="3"/>
      <c r="AS42" s="3"/>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c r="DA42" s="95"/>
      <c r="DB42" s="95"/>
      <c r="DC42" s="95"/>
      <c r="DD42" s="95"/>
      <c r="DE42" s="95"/>
      <c r="DF42" s="95"/>
      <c r="DG42" s="95"/>
      <c r="DH42" s="95"/>
      <c r="DI42" s="95"/>
      <c r="DJ42" s="95"/>
      <c r="DK42" s="95"/>
      <c r="DL42" s="95"/>
      <c r="DM42" s="95"/>
      <c r="DN42" s="95"/>
      <c r="DO42" s="95"/>
      <c r="DP42" s="95"/>
      <c r="DQ42" s="95"/>
      <c r="DR42" s="95"/>
      <c r="DS42" s="95"/>
      <c r="DT42" s="95"/>
      <c r="DU42" s="95"/>
      <c r="DV42" s="95"/>
      <c r="DW42" s="95"/>
      <c r="DX42" s="95"/>
      <c r="DY42" s="95"/>
      <c r="DZ42" s="95"/>
    </row>
    <row r="43" spans="1:130" ht="19.899999999999999" customHeight="1" x14ac:dyDescent="0.4">
      <c r="A43" s="242" t="s">
        <v>30</v>
      </c>
      <c r="B43" s="243"/>
      <c r="C43" s="243"/>
      <c r="D43" s="244"/>
      <c r="E43" s="247"/>
      <c r="F43" s="248"/>
      <c r="G43" s="248"/>
      <c r="H43" s="248"/>
      <c r="I43" s="249"/>
      <c r="J43" s="245" t="str">
        <f>IF(E43="","",DATEDIF(E43,計算基準!$B$2,"Y"))</f>
        <v/>
      </c>
      <c r="K43" s="246"/>
      <c r="L43" s="262"/>
      <c r="M43" s="263"/>
      <c r="N43" s="263"/>
      <c r="O43" s="263"/>
      <c r="P43" s="263"/>
      <c r="Q43" s="264"/>
      <c r="R43" s="265"/>
      <c r="S43" s="212"/>
      <c r="T43" s="213"/>
      <c r="U43" s="213"/>
      <c r="V43" s="213"/>
      <c r="W43" s="214"/>
      <c r="X43" s="212"/>
      <c r="Y43" s="213"/>
      <c r="Z43" s="213"/>
      <c r="AA43" s="213"/>
      <c r="AB43" s="214"/>
      <c r="AC43" s="239">
        <f>IF(E43="",0,IF(E43&lt;=計算基準!$G$3,"75歳以上です",計算基準!$AE7))</f>
        <v>0</v>
      </c>
      <c r="AD43" s="240"/>
      <c r="AE43" s="240"/>
      <c r="AF43" s="240"/>
      <c r="AG43" s="241"/>
      <c r="AH43" s="237">
        <f>IF(OR($E43&lt;=計算基準!$G$3,$E43&gt;=計算基準!$G$28),0,IF(OR($E43&lt;=計算基準!$G$4,$E43&gt;=計算基準!$G$27),1,IF(OR($E43&lt;=計算基準!$G$5,$E43&gt;=計算基準!$G$26),2,IF(OR($E43&lt;=計算基準!$G$6,$E43&gt;=計算基準!$G$25),3,IF(OR($E43&lt;=計算基準!$G$7,$E43&gt;=計算基準!$G$24),4,IF(OR($E43&lt;=計算基準!$G$8,$E43&gt;=計算基準!$G$23),5,IF(OR($E43&lt;=計算基準!$G$9,$E43&gt;=計算基準!$G$22),6,IF(OR($E43&lt;=計算基準!$G$10,$E43&gt;=計算基準!$G$21),7,IF(OR($E43&lt;=計算基準!$G$11,$E43&gt;=計算基準!$G$20),8,IF(OR($E43&lt;=計算基準!$G$12,$E43&gt;=計算基準!$G$19),9,IF(OR($E43&lt;=計算基準!$G$13,$E43&gt;=計算基準!$G$18),10,IF(OR($E43&lt;=計算基準!$G$14,$E43&gt;=計算基準!$G$17),11,12))))))))))))</f>
        <v>0</v>
      </c>
      <c r="AI43" s="238"/>
      <c r="AJ43" s="204">
        <f>IF(OR($E43&lt;=計算基準!$K$3,$E43&gt;=計算基準!$K$28),0,IF(OR($E43&lt;=計算基準!$K$4,$E43&gt;=計算基準!$K$27),1,IF(OR($E43&lt;=計算基準!$K$5,$E43&gt;=計算基準!$K$26),2,IF(OR($E43&lt;=計算基準!$K$6,$E43&gt;=計算基準!$K$25),3,IF(OR($E43&lt;=計算基準!$K$7,$E43&gt;=計算基準!$K$24),4,IF(OR($E43&lt;=計算基準!$K$8,$E43&gt;=計算基準!$K$23),5,IF(OR($E43&lt;=計算基準!$K$9,$E43&gt;=計算基準!$K$22),6,IF(OR($E43&lt;=計算基準!$K$10,$E43&gt;=計算基準!$K$21),7,IF(OR($E43&lt;=計算基準!$K$11,$E43&gt;=計算基準!$K$20),8,IF(OR($E43&lt;=計算基準!$K$12,$E43&gt;=計算基準!$K$19),9,IF(OR($E43&lt;=計算基準!$K$13,$E43&gt;=計算基準!$K$18),10,IF(OR($E43&lt;=計算基準!$K$14,$E43&gt;=計算基準!$K$17),11,12))))))))))))</f>
        <v>0</v>
      </c>
      <c r="AK43" s="205"/>
      <c r="AL43" s="201">
        <f>IF(AC43="","",IF($AC43&lt;=計算基準!$B$11,0,IF($AC43&gt;=計算基準!$A$14,AC43,IF($AC43&gt;=計算基準!$A$13,$AC43-計算基準!$B$13,IF($AC43&gt;=計算基準!$A$12,$AC43-計算基準!$B$12,IF($AC43&lt;=計算基準!$A$11,$AC43-計算基準!$B$11))))))</f>
        <v>0</v>
      </c>
      <c r="AM43" s="202"/>
      <c r="AN43" s="202"/>
      <c r="AO43" s="202"/>
      <c r="AP43" s="203"/>
      <c r="AQ43" s="17"/>
      <c r="AR43" s="3"/>
      <c r="AS43" s="3"/>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5"/>
      <c r="DD43" s="95"/>
      <c r="DE43" s="95"/>
      <c r="DF43" s="95"/>
      <c r="DG43" s="95"/>
      <c r="DH43" s="95"/>
      <c r="DI43" s="95"/>
      <c r="DJ43" s="95"/>
      <c r="DK43" s="95"/>
      <c r="DL43" s="95"/>
      <c r="DM43" s="95"/>
      <c r="DN43" s="95"/>
      <c r="DO43" s="95"/>
      <c r="DP43" s="95"/>
      <c r="DQ43" s="95"/>
      <c r="DR43" s="95"/>
      <c r="DS43" s="95"/>
      <c r="DT43" s="95"/>
      <c r="DU43" s="95"/>
      <c r="DV43" s="95"/>
      <c r="DW43" s="95"/>
      <c r="DX43" s="95"/>
      <c r="DY43" s="95"/>
      <c r="DZ43" s="95"/>
    </row>
    <row r="44" spans="1:130" ht="19.899999999999999" customHeight="1" x14ac:dyDescent="0.4">
      <c r="A44" s="242" t="s">
        <v>31</v>
      </c>
      <c r="B44" s="243"/>
      <c r="C44" s="243"/>
      <c r="D44" s="244"/>
      <c r="E44" s="247"/>
      <c r="F44" s="248"/>
      <c r="G44" s="248"/>
      <c r="H44" s="248"/>
      <c r="I44" s="249"/>
      <c r="J44" s="245" t="str">
        <f>IF(E44="","",DATEDIF(E44,計算基準!$B$2,"Y"))</f>
        <v/>
      </c>
      <c r="K44" s="246"/>
      <c r="L44" s="262"/>
      <c r="M44" s="263"/>
      <c r="N44" s="263"/>
      <c r="O44" s="263"/>
      <c r="P44" s="263"/>
      <c r="Q44" s="264"/>
      <c r="R44" s="265"/>
      <c r="S44" s="212"/>
      <c r="T44" s="213"/>
      <c r="U44" s="213"/>
      <c r="V44" s="213"/>
      <c r="W44" s="214"/>
      <c r="X44" s="212"/>
      <c r="Y44" s="213"/>
      <c r="Z44" s="213"/>
      <c r="AA44" s="213"/>
      <c r="AB44" s="214"/>
      <c r="AC44" s="239">
        <f>IF(E44="",0,IF(E44&lt;=計算基準!$G$3,"75歳以上です",計算基準!$AE8))</f>
        <v>0</v>
      </c>
      <c r="AD44" s="240"/>
      <c r="AE44" s="240"/>
      <c r="AF44" s="240"/>
      <c r="AG44" s="241"/>
      <c r="AH44" s="237">
        <f>IF(OR($E44&lt;=計算基準!$G$3,$E44&gt;=計算基準!$G$28),0,IF(OR($E44&lt;=計算基準!$G$4,$E44&gt;=計算基準!$G$27),1,IF(OR($E44&lt;=計算基準!$G$5,$E44&gt;=計算基準!$G$26),2,IF(OR($E44&lt;=計算基準!$G$6,$E44&gt;=計算基準!$G$25),3,IF(OR($E44&lt;=計算基準!$G$7,$E44&gt;=計算基準!$G$24),4,IF(OR($E44&lt;=計算基準!$G$8,$E44&gt;=計算基準!$G$23),5,IF(OR($E44&lt;=計算基準!$G$9,$E44&gt;=計算基準!$G$22),6,IF(OR($E44&lt;=計算基準!$G$10,$E44&gt;=計算基準!$G$21),7,IF(OR($E44&lt;=計算基準!$G$11,$E44&gt;=計算基準!$G$20),8,IF(OR($E44&lt;=計算基準!$G$12,$E44&gt;=計算基準!$G$19),9,IF(OR($E44&lt;=計算基準!$G$13,$E44&gt;=計算基準!$G$18),10,IF(OR($E44&lt;=計算基準!$G$14,$E44&gt;=計算基準!$G$17),11,12))))))))))))</f>
        <v>0</v>
      </c>
      <c r="AI44" s="238"/>
      <c r="AJ44" s="204">
        <f>IF(OR($E44&lt;=計算基準!$K$3,$E44&gt;=計算基準!$K$28),0,IF(OR($E44&lt;=計算基準!$K$4,$E44&gt;=計算基準!$K$27),1,IF(OR($E44&lt;=計算基準!$K$5,$E44&gt;=計算基準!$K$26),2,IF(OR($E44&lt;=計算基準!$K$6,$E44&gt;=計算基準!$K$25),3,IF(OR($E44&lt;=計算基準!$K$7,$E44&gt;=計算基準!$K$24),4,IF(OR($E44&lt;=計算基準!$K$8,$E44&gt;=計算基準!$K$23),5,IF(OR($E44&lt;=計算基準!$K$9,$E44&gt;=計算基準!$K$22),6,IF(OR($E44&lt;=計算基準!$K$10,$E44&gt;=計算基準!$K$21),7,IF(OR($E44&lt;=計算基準!$K$11,$E44&gt;=計算基準!$K$20),8,IF(OR($E44&lt;=計算基準!$K$12,$E44&gt;=計算基準!$K$19),9,IF(OR($E44&lt;=計算基準!$K$13,$E44&gt;=計算基準!$K$18),10,IF(OR($E44&lt;=計算基準!$K$14,$E44&gt;=計算基準!$K$17),11,12))))))))))))</f>
        <v>0</v>
      </c>
      <c r="AK44" s="205"/>
      <c r="AL44" s="201">
        <f>IF(AC44="","",IF($AC44&lt;=計算基準!$B$11,0,IF($AC44&gt;=計算基準!$A$14,AC44,IF($AC44&gt;=計算基準!$A$13,$AC44-計算基準!$B$13,IF($AC44&gt;=計算基準!$A$12,$AC44-計算基準!$B$12,IF($AC44&lt;=計算基準!$A$11,$AC44-計算基準!$B$11))))))</f>
        <v>0</v>
      </c>
      <c r="AM44" s="202"/>
      <c r="AN44" s="202"/>
      <c r="AO44" s="202"/>
      <c r="AP44" s="203"/>
      <c r="AQ44" s="17"/>
      <c r="AR44" s="3"/>
      <c r="AS44" s="3"/>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5"/>
      <c r="DV44" s="95"/>
      <c r="DW44" s="95"/>
      <c r="DX44" s="95"/>
      <c r="DY44" s="95"/>
      <c r="DZ44" s="95"/>
    </row>
    <row r="45" spans="1:130" ht="19.899999999999999" customHeight="1" x14ac:dyDescent="0.4">
      <c r="A45" s="242" t="s">
        <v>32</v>
      </c>
      <c r="B45" s="243"/>
      <c r="C45" s="243"/>
      <c r="D45" s="244"/>
      <c r="E45" s="247"/>
      <c r="F45" s="248"/>
      <c r="G45" s="248"/>
      <c r="H45" s="248"/>
      <c r="I45" s="249"/>
      <c r="J45" s="245" t="str">
        <f>IF(E45="","",DATEDIF(E45,計算基準!$B$2,"Y"))</f>
        <v/>
      </c>
      <c r="K45" s="246"/>
      <c r="L45" s="262"/>
      <c r="M45" s="263"/>
      <c r="N45" s="263"/>
      <c r="O45" s="263"/>
      <c r="P45" s="263"/>
      <c r="Q45" s="264"/>
      <c r="R45" s="265"/>
      <c r="S45" s="212"/>
      <c r="T45" s="213"/>
      <c r="U45" s="213"/>
      <c r="V45" s="213"/>
      <c r="W45" s="214"/>
      <c r="X45" s="212"/>
      <c r="Y45" s="213"/>
      <c r="Z45" s="213"/>
      <c r="AA45" s="213"/>
      <c r="AB45" s="214"/>
      <c r="AC45" s="239">
        <f>IF(E45="",0,IF(E45&lt;=計算基準!$G$3,"75歳以上です",計算基準!$AE9))</f>
        <v>0</v>
      </c>
      <c r="AD45" s="240"/>
      <c r="AE45" s="240"/>
      <c r="AF45" s="240"/>
      <c r="AG45" s="241"/>
      <c r="AH45" s="237">
        <f>IF(OR($E45&lt;=計算基準!$G$3,$E45&gt;=計算基準!$G$28),0,IF(OR($E45&lt;=計算基準!$G$4,$E45&gt;=計算基準!$G$27),1,IF(OR($E45&lt;=計算基準!$G$5,$E45&gt;=計算基準!$G$26),2,IF(OR($E45&lt;=計算基準!$G$6,$E45&gt;=計算基準!$G$25),3,IF(OR($E45&lt;=計算基準!$G$7,$E45&gt;=計算基準!$G$24),4,IF(OR($E45&lt;=計算基準!$G$8,$E45&gt;=計算基準!$G$23),5,IF(OR($E45&lt;=計算基準!$G$9,$E45&gt;=計算基準!$G$22),6,IF(OR($E45&lt;=計算基準!$G$10,$E45&gt;=計算基準!$G$21),7,IF(OR($E45&lt;=計算基準!$G$11,$E45&gt;=計算基準!$G$20),8,IF(OR($E45&lt;=計算基準!$G$12,$E45&gt;=計算基準!$G$19),9,IF(OR($E45&lt;=計算基準!$G$13,$E45&gt;=計算基準!$G$18),10,IF(OR($E45&lt;=計算基準!$G$14,$E45&gt;=計算基準!$G$17),11,12))))))))))))</f>
        <v>0</v>
      </c>
      <c r="AI45" s="238"/>
      <c r="AJ45" s="204">
        <f>IF(OR($E45&lt;=計算基準!$K$3,$E45&gt;=計算基準!$K$28),0,IF(OR($E45&lt;=計算基準!$K$4,$E45&gt;=計算基準!$K$27),1,IF(OR($E45&lt;=計算基準!$K$5,$E45&gt;=計算基準!$K$26),2,IF(OR($E45&lt;=計算基準!$K$6,$E45&gt;=計算基準!$K$25),3,IF(OR($E45&lt;=計算基準!$K$7,$E45&gt;=計算基準!$K$24),4,IF(OR($E45&lt;=計算基準!$K$8,$E45&gt;=計算基準!$K$23),5,IF(OR($E45&lt;=計算基準!$K$9,$E45&gt;=計算基準!$K$22),6,IF(OR($E45&lt;=計算基準!$K$10,$E45&gt;=計算基準!$K$21),7,IF(OR($E45&lt;=計算基準!$K$11,$E45&gt;=計算基準!$K$20),8,IF(OR($E45&lt;=計算基準!$K$12,$E45&gt;=計算基準!$K$19),9,IF(OR($E45&lt;=計算基準!$K$13,$E45&gt;=計算基準!$K$18),10,IF(OR($E45&lt;=計算基準!$K$14,$E45&gt;=計算基準!$K$17),11,12))))))))))))</f>
        <v>0</v>
      </c>
      <c r="AK45" s="205"/>
      <c r="AL45" s="201">
        <f>IF(AC45="","",IF($AC45&lt;=計算基準!$B$11,0,IF($AC45&gt;=計算基準!$A$14,AC45,IF($AC45&gt;=計算基準!$A$13,$AC45-計算基準!$B$13,IF($AC45&gt;=計算基準!$A$12,$AC45-計算基準!$B$12,IF($AC45&lt;=計算基準!$A$11,$AC45-計算基準!$B$11))))))</f>
        <v>0</v>
      </c>
      <c r="AM45" s="202"/>
      <c r="AN45" s="202"/>
      <c r="AO45" s="202"/>
      <c r="AP45" s="203"/>
      <c r="AQ45" s="17"/>
      <c r="AR45" s="3"/>
      <c r="AS45" s="3"/>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95"/>
      <c r="BU45" s="95"/>
      <c r="BV45" s="95"/>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5"/>
      <c r="DV45" s="95"/>
      <c r="DW45" s="95"/>
      <c r="DX45" s="95"/>
      <c r="DY45" s="95"/>
      <c r="DZ45" s="95"/>
    </row>
    <row r="46" spans="1:130" ht="19.899999999999999" customHeight="1" x14ac:dyDescent="0.4">
      <c r="A46" s="242" t="s">
        <v>33</v>
      </c>
      <c r="B46" s="243"/>
      <c r="C46" s="243"/>
      <c r="D46" s="244"/>
      <c r="E46" s="247"/>
      <c r="F46" s="248"/>
      <c r="G46" s="248"/>
      <c r="H46" s="248"/>
      <c r="I46" s="249"/>
      <c r="J46" s="245" t="str">
        <f>IF(E46="","",DATEDIF(E46,計算基準!$B$2,"Y"))</f>
        <v/>
      </c>
      <c r="K46" s="246"/>
      <c r="L46" s="262"/>
      <c r="M46" s="263"/>
      <c r="N46" s="263"/>
      <c r="O46" s="263"/>
      <c r="P46" s="263"/>
      <c r="Q46" s="264"/>
      <c r="R46" s="265"/>
      <c r="S46" s="212"/>
      <c r="T46" s="213"/>
      <c r="U46" s="213"/>
      <c r="V46" s="213"/>
      <c r="W46" s="214"/>
      <c r="X46" s="212"/>
      <c r="Y46" s="213"/>
      <c r="Z46" s="213"/>
      <c r="AA46" s="213"/>
      <c r="AB46" s="214"/>
      <c r="AC46" s="239">
        <f>IF(E46="",0,IF(E46&lt;=計算基準!$G$3,"75歳以上です",計算基準!$AE10))</f>
        <v>0</v>
      </c>
      <c r="AD46" s="240"/>
      <c r="AE46" s="240"/>
      <c r="AF46" s="240"/>
      <c r="AG46" s="241"/>
      <c r="AH46" s="237">
        <f>IF(OR($E46&lt;=計算基準!$G$3,$E46&gt;=計算基準!$G$28),0,IF(OR($E46&lt;=計算基準!$G$4,$E46&gt;=計算基準!$G$27),1,IF(OR($E46&lt;=計算基準!$G$5,$E46&gt;=計算基準!$G$26),2,IF(OR($E46&lt;=計算基準!$G$6,$E46&gt;=計算基準!$G$25),3,IF(OR($E46&lt;=計算基準!$G$7,$E46&gt;=計算基準!$G$24),4,IF(OR($E46&lt;=計算基準!$G$8,$E46&gt;=計算基準!$G$23),5,IF(OR($E46&lt;=計算基準!$G$9,$E46&gt;=計算基準!$G$22),6,IF(OR($E46&lt;=計算基準!$G$10,$E46&gt;=計算基準!$G$21),7,IF(OR($E46&lt;=計算基準!$G$11,$E46&gt;=計算基準!$G$20),8,IF(OR($E46&lt;=計算基準!$G$12,$E46&gt;=計算基準!$G$19),9,IF(OR($E46&lt;=計算基準!$G$13,$E46&gt;=計算基準!$G$18),10,IF(OR($E46&lt;=計算基準!$G$14,$E46&gt;=計算基準!$G$17),11,12))))))))))))</f>
        <v>0</v>
      </c>
      <c r="AI46" s="238"/>
      <c r="AJ46" s="204">
        <f>IF(OR($E46&lt;=計算基準!$K$3,$E46&gt;=計算基準!$K$28),0,IF(OR($E46&lt;=計算基準!$K$4,$E46&gt;=計算基準!$K$27),1,IF(OR($E46&lt;=計算基準!$K$5,$E46&gt;=計算基準!$K$26),2,IF(OR($E46&lt;=計算基準!$K$6,$E46&gt;=計算基準!$K$25),3,IF(OR($E46&lt;=計算基準!$K$7,$E46&gt;=計算基準!$K$24),4,IF(OR($E46&lt;=計算基準!$K$8,$E46&gt;=計算基準!$K$23),5,IF(OR($E46&lt;=計算基準!$K$9,$E46&gt;=計算基準!$K$22),6,IF(OR($E46&lt;=計算基準!$K$10,$E46&gt;=計算基準!$K$21),7,IF(OR($E46&lt;=計算基準!$K$11,$E46&gt;=計算基準!$K$20),8,IF(OR($E46&lt;=計算基準!$K$12,$E46&gt;=計算基準!$K$19),9,IF(OR($E46&lt;=計算基準!$K$13,$E46&gt;=計算基準!$K$18),10,IF(OR($E46&lt;=計算基準!$K$14,$E46&gt;=計算基準!$K$17),11,12))))))))))))</f>
        <v>0</v>
      </c>
      <c r="AK46" s="205"/>
      <c r="AL46" s="201">
        <f>IF(AC46="","",IF($AC46&lt;=計算基準!$B$11,0,IF($AC46&gt;=計算基準!$A$14,AC46,IF($AC46&gt;=計算基準!$A$13,$AC46-計算基準!$B$13,IF($AC46&gt;=計算基準!$A$12,$AC46-計算基準!$B$12,IF($AC46&lt;=計算基準!$A$11,$AC46-計算基準!$B$11))))))</f>
        <v>0</v>
      </c>
      <c r="AM46" s="202"/>
      <c r="AN46" s="202"/>
      <c r="AO46" s="202"/>
      <c r="AP46" s="203"/>
      <c r="AQ46" s="17"/>
      <c r="AR46" s="3"/>
      <c r="AS46" s="3"/>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95"/>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c r="DN46" s="95"/>
      <c r="DO46" s="95"/>
      <c r="DP46" s="95"/>
      <c r="DQ46" s="95"/>
      <c r="DR46" s="95"/>
      <c r="DS46" s="95"/>
      <c r="DT46" s="95"/>
      <c r="DU46" s="95"/>
      <c r="DV46" s="95"/>
      <c r="DW46" s="95"/>
      <c r="DX46" s="95"/>
      <c r="DY46" s="95"/>
      <c r="DZ46" s="95"/>
    </row>
    <row r="47" spans="1:130" ht="19.899999999999999" customHeight="1" x14ac:dyDescent="0.4">
      <c r="A47" s="242" t="s">
        <v>34</v>
      </c>
      <c r="B47" s="243"/>
      <c r="C47" s="243"/>
      <c r="D47" s="244"/>
      <c r="E47" s="247"/>
      <c r="F47" s="248"/>
      <c r="G47" s="248"/>
      <c r="H47" s="248"/>
      <c r="I47" s="249"/>
      <c r="J47" s="245" t="str">
        <f>IF(E47="","",DATEDIF(E47,計算基準!$B$2,"Y"))</f>
        <v/>
      </c>
      <c r="K47" s="246"/>
      <c r="L47" s="262"/>
      <c r="M47" s="263"/>
      <c r="N47" s="263"/>
      <c r="O47" s="263"/>
      <c r="P47" s="263"/>
      <c r="Q47" s="264"/>
      <c r="R47" s="265"/>
      <c r="S47" s="212"/>
      <c r="T47" s="213"/>
      <c r="U47" s="213"/>
      <c r="V47" s="213"/>
      <c r="W47" s="214"/>
      <c r="X47" s="212"/>
      <c r="Y47" s="213"/>
      <c r="Z47" s="213"/>
      <c r="AA47" s="213"/>
      <c r="AB47" s="214"/>
      <c r="AC47" s="239">
        <f>IF(E47="",0,IF(E47&lt;=計算基準!$G$3,"75歳以上です",計算基準!$AE11))</f>
        <v>0</v>
      </c>
      <c r="AD47" s="240"/>
      <c r="AE47" s="240"/>
      <c r="AF47" s="240"/>
      <c r="AG47" s="241"/>
      <c r="AH47" s="237">
        <f>IF(OR($E47&lt;=計算基準!$G$3,$E47&gt;=計算基準!$G$28),0,IF(OR($E47&lt;=計算基準!$G$4,$E47&gt;=計算基準!$G$27),1,IF(OR($E47&lt;=計算基準!$G$5,$E47&gt;=計算基準!$G$26),2,IF(OR($E47&lt;=計算基準!$G$6,$E47&gt;=計算基準!$G$25),3,IF(OR($E47&lt;=計算基準!$G$7,$E47&gt;=計算基準!$G$24),4,IF(OR($E47&lt;=計算基準!$G$8,$E47&gt;=計算基準!$G$23),5,IF(OR($E47&lt;=計算基準!$G$9,$E47&gt;=計算基準!$G$22),6,IF(OR($E47&lt;=計算基準!$G$10,$E47&gt;=計算基準!$G$21),7,IF(OR($E47&lt;=計算基準!$G$11,$E47&gt;=計算基準!$G$20),8,IF(OR($E47&lt;=計算基準!$G$12,$E47&gt;=計算基準!$G$19),9,IF(OR($E47&lt;=計算基準!$G$13,$E47&gt;=計算基準!$G$18),10,IF(OR($E47&lt;=計算基準!$G$14,$E47&gt;=計算基準!$G$17),11,12))))))))))))</f>
        <v>0</v>
      </c>
      <c r="AI47" s="238"/>
      <c r="AJ47" s="204">
        <f>IF(OR($E47&lt;=計算基準!$K$3,$E47&gt;=計算基準!$K$28),0,IF(OR($E47&lt;=計算基準!$K$4,$E47&gt;=計算基準!$K$27),1,IF(OR($E47&lt;=計算基準!$K$5,$E47&gt;=計算基準!$K$26),2,IF(OR($E47&lt;=計算基準!$K$6,$E47&gt;=計算基準!$K$25),3,IF(OR($E47&lt;=計算基準!$K$7,$E47&gt;=計算基準!$K$24),4,IF(OR($E47&lt;=計算基準!$K$8,$E47&gt;=計算基準!$K$23),5,IF(OR($E47&lt;=計算基準!$K$9,$E47&gt;=計算基準!$K$22),6,IF(OR($E47&lt;=計算基準!$K$10,$E47&gt;=計算基準!$K$21),7,IF(OR($E47&lt;=計算基準!$K$11,$E47&gt;=計算基準!$K$20),8,IF(OR($E47&lt;=計算基準!$K$12,$E47&gt;=計算基準!$K$19),9,IF(OR($E47&lt;=計算基準!$K$13,$E47&gt;=計算基準!$K$18),10,IF(OR($E47&lt;=計算基準!$K$14,$E47&gt;=計算基準!$K$17),11,12))))))))))))</f>
        <v>0</v>
      </c>
      <c r="AK47" s="205"/>
      <c r="AL47" s="201">
        <f>IF(AC47="","",IF($AC47&lt;=計算基準!$B$11,0,IF($AC47&gt;=計算基準!$A$14,AC47,IF($AC47&gt;=計算基準!$A$13,$AC47-計算基準!$B$13,IF($AC47&gt;=計算基準!$A$12,$AC47-計算基準!$B$12,IF($AC47&lt;=計算基準!$A$11,$AC47-計算基準!$B$11))))))</f>
        <v>0</v>
      </c>
      <c r="AM47" s="202"/>
      <c r="AN47" s="202"/>
      <c r="AO47" s="202"/>
      <c r="AP47" s="203"/>
      <c r="AQ47" s="17"/>
      <c r="AR47" s="3"/>
      <c r="AS47" s="3"/>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5"/>
      <c r="DV47" s="95"/>
      <c r="DW47" s="95"/>
      <c r="DX47" s="95"/>
      <c r="DY47" s="95"/>
      <c r="DZ47" s="95"/>
    </row>
    <row r="48" spans="1:130" ht="19.899999999999999" customHeight="1" x14ac:dyDescent="0.4">
      <c r="A48" s="242" t="s">
        <v>35</v>
      </c>
      <c r="B48" s="243"/>
      <c r="C48" s="243"/>
      <c r="D48" s="244"/>
      <c r="E48" s="247"/>
      <c r="F48" s="248"/>
      <c r="G48" s="248"/>
      <c r="H48" s="248"/>
      <c r="I48" s="249"/>
      <c r="J48" s="245" t="str">
        <f>IF(E48="","",DATEDIF(E48,計算基準!$B$2,"Y"))</f>
        <v/>
      </c>
      <c r="K48" s="246"/>
      <c r="L48" s="262"/>
      <c r="M48" s="263"/>
      <c r="N48" s="263"/>
      <c r="O48" s="263"/>
      <c r="P48" s="263"/>
      <c r="Q48" s="264"/>
      <c r="R48" s="265"/>
      <c r="S48" s="212"/>
      <c r="T48" s="213"/>
      <c r="U48" s="213"/>
      <c r="V48" s="213"/>
      <c r="W48" s="214"/>
      <c r="X48" s="212"/>
      <c r="Y48" s="213"/>
      <c r="Z48" s="213"/>
      <c r="AA48" s="213"/>
      <c r="AB48" s="214"/>
      <c r="AC48" s="239">
        <f>IF(E48="",0,IF(E48&lt;=計算基準!$G$3,"75歳以上です",計算基準!$AE12))</f>
        <v>0</v>
      </c>
      <c r="AD48" s="240"/>
      <c r="AE48" s="240"/>
      <c r="AF48" s="240"/>
      <c r="AG48" s="241"/>
      <c r="AH48" s="237">
        <f>IF(OR($E48&lt;=計算基準!$G$3,$E48&gt;=計算基準!$G$28),0,IF(OR($E48&lt;=計算基準!$G$4,$E48&gt;=計算基準!$G$27),1,IF(OR($E48&lt;=計算基準!$G$5,$E48&gt;=計算基準!$G$26),2,IF(OR($E48&lt;=計算基準!$G$6,$E48&gt;=計算基準!$G$25),3,IF(OR($E48&lt;=計算基準!$G$7,$E48&gt;=計算基準!$G$24),4,IF(OR($E48&lt;=計算基準!$G$8,$E48&gt;=計算基準!$G$23),5,IF(OR($E48&lt;=計算基準!$G$9,$E48&gt;=計算基準!$G$22),6,IF(OR($E48&lt;=計算基準!$G$10,$E48&gt;=計算基準!$G$21),7,IF(OR($E48&lt;=計算基準!$G$11,$E48&gt;=計算基準!$G$20),8,IF(OR($E48&lt;=計算基準!$G$12,$E48&gt;=計算基準!$G$19),9,IF(OR($E48&lt;=計算基準!$G$13,$E48&gt;=計算基準!$G$18),10,IF(OR($E48&lt;=計算基準!$G$14,$E48&gt;=計算基準!$G$17),11,12))))))))))))</f>
        <v>0</v>
      </c>
      <c r="AI48" s="238"/>
      <c r="AJ48" s="204">
        <f>IF(OR($E48&lt;=計算基準!$K$3,$E48&gt;=計算基準!$K$28),0,IF(OR($E48&lt;=計算基準!$K$4,$E48&gt;=計算基準!$K$27),1,IF(OR($E48&lt;=計算基準!$K$5,$E48&gt;=計算基準!$K$26),2,IF(OR($E48&lt;=計算基準!$K$6,$E48&gt;=計算基準!$K$25),3,IF(OR($E48&lt;=計算基準!$K$7,$E48&gt;=計算基準!$K$24),4,IF(OR($E48&lt;=計算基準!$K$8,$E48&gt;=計算基準!$K$23),5,IF(OR($E48&lt;=計算基準!$K$9,$E48&gt;=計算基準!$K$22),6,IF(OR($E48&lt;=計算基準!$K$10,$E48&gt;=計算基準!$K$21),7,IF(OR($E48&lt;=計算基準!$K$11,$E48&gt;=計算基準!$K$20),8,IF(OR($E48&lt;=計算基準!$K$12,$E48&gt;=計算基準!$K$19),9,IF(OR($E48&lt;=計算基準!$K$13,$E48&gt;=計算基準!$K$18),10,IF(OR($E48&lt;=計算基準!$K$14,$E48&gt;=計算基準!$K$17),11,12))))))))))))</f>
        <v>0</v>
      </c>
      <c r="AK48" s="205"/>
      <c r="AL48" s="201">
        <f>IF(AC48="","",IF($AC48&lt;=計算基準!$B$11,0,IF($AC48&gt;=計算基準!$A$14,AC48,IF($AC48&gt;=計算基準!$A$13,$AC48-計算基準!$B$13,IF($AC48&gt;=計算基準!$A$12,$AC48-計算基準!$B$12,IF($AC48&lt;=計算基準!$A$11,$AC48-計算基準!$B$11))))))</f>
        <v>0</v>
      </c>
      <c r="AM48" s="202"/>
      <c r="AN48" s="202"/>
      <c r="AO48" s="202"/>
      <c r="AP48" s="203"/>
      <c r="AQ48" s="17"/>
      <c r="AR48" s="3"/>
      <c r="AS48" s="3"/>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row>
    <row r="49" spans="1:130" ht="19.899999999999999" customHeight="1" x14ac:dyDescent="0.4">
      <c r="A49" s="242" t="s">
        <v>36</v>
      </c>
      <c r="B49" s="243"/>
      <c r="C49" s="243"/>
      <c r="D49" s="244"/>
      <c r="E49" s="247"/>
      <c r="F49" s="248"/>
      <c r="G49" s="248"/>
      <c r="H49" s="248"/>
      <c r="I49" s="249"/>
      <c r="J49" s="245" t="str">
        <f>IF(E49="","",DATEDIF(E49,計算基準!$B$2,"Y"))</f>
        <v/>
      </c>
      <c r="K49" s="246"/>
      <c r="L49" s="262"/>
      <c r="M49" s="263"/>
      <c r="N49" s="263"/>
      <c r="O49" s="263"/>
      <c r="P49" s="263"/>
      <c r="Q49" s="264"/>
      <c r="R49" s="265"/>
      <c r="S49" s="212"/>
      <c r="T49" s="213"/>
      <c r="U49" s="213"/>
      <c r="V49" s="213"/>
      <c r="W49" s="214"/>
      <c r="X49" s="212"/>
      <c r="Y49" s="213"/>
      <c r="Z49" s="213"/>
      <c r="AA49" s="213"/>
      <c r="AB49" s="214"/>
      <c r="AC49" s="239">
        <f>IF(E49="",0,IF(E49&lt;=計算基準!$G$3,"75歳以上です",計算基準!$AE13))</f>
        <v>0</v>
      </c>
      <c r="AD49" s="240"/>
      <c r="AE49" s="240"/>
      <c r="AF49" s="240"/>
      <c r="AG49" s="241"/>
      <c r="AH49" s="237">
        <f>IF(OR($E49&lt;=計算基準!$G$3,$E49&gt;=計算基準!$G$28),0,IF(OR($E49&lt;=計算基準!$G$4,$E49&gt;=計算基準!$G$27),1,IF(OR($E49&lt;=計算基準!$G$5,$E49&gt;=計算基準!$G$26),2,IF(OR($E49&lt;=計算基準!$G$6,$E49&gt;=計算基準!$G$25),3,IF(OR($E49&lt;=計算基準!$G$7,$E49&gt;=計算基準!$G$24),4,IF(OR($E49&lt;=計算基準!$G$8,$E49&gt;=計算基準!$G$23),5,IF(OR($E49&lt;=計算基準!$G$9,$E49&gt;=計算基準!$G$22),6,IF(OR($E49&lt;=計算基準!$G$10,$E49&gt;=計算基準!$G$21),7,IF(OR($E49&lt;=計算基準!$G$11,$E49&gt;=計算基準!$G$20),8,IF(OR($E49&lt;=計算基準!$G$12,$E49&gt;=計算基準!$G$19),9,IF(OR($E49&lt;=計算基準!$G$13,$E49&gt;=計算基準!$G$18),10,IF(OR($E49&lt;=計算基準!$G$14,$E49&gt;=計算基準!$G$17),11,12))))))))))))</f>
        <v>0</v>
      </c>
      <c r="AI49" s="238"/>
      <c r="AJ49" s="204">
        <f>IF(OR($E49&lt;=計算基準!$K$3,$E49&gt;=計算基準!$K$28),0,IF(OR($E49&lt;=計算基準!$K$4,$E49&gt;=計算基準!$K$27),1,IF(OR($E49&lt;=計算基準!$K$5,$E49&gt;=計算基準!$K$26),2,IF(OR($E49&lt;=計算基準!$K$6,$E49&gt;=計算基準!$K$25),3,IF(OR($E49&lt;=計算基準!$K$7,$E49&gt;=計算基準!$K$24),4,IF(OR($E49&lt;=計算基準!$K$8,$E49&gt;=計算基準!$K$23),5,IF(OR($E49&lt;=計算基準!$K$9,$E49&gt;=計算基準!$K$22),6,IF(OR($E49&lt;=計算基準!$K$10,$E49&gt;=計算基準!$K$21),7,IF(OR($E49&lt;=計算基準!$K$11,$E49&gt;=計算基準!$K$20),8,IF(OR($E49&lt;=計算基準!$K$12,$E49&gt;=計算基準!$K$19),9,IF(OR($E49&lt;=計算基準!$K$13,$E49&gt;=計算基準!$K$18),10,IF(OR($E49&lt;=計算基準!$K$14,$E49&gt;=計算基準!$K$17),11,12))))))))))))</f>
        <v>0</v>
      </c>
      <c r="AK49" s="205"/>
      <c r="AL49" s="201">
        <f>IF(AC49="","",IF($AC49&lt;=計算基準!$B$11,0,IF($AC49&gt;=計算基準!$A$14,AC49,IF($AC49&gt;=計算基準!$A$13,$AC49-計算基準!$B$13,IF($AC49&gt;=計算基準!$A$12,$AC49-計算基準!$B$12,IF($AC49&lt;=計算基準!$A$11,$AC49-計算基準!$B$11))))))</f>
        <v>0</v>
      </c>
      <c r="AM49" s="202"/>
      <c r="AN49" s="202"/>
      <c r="AO49" s="202"/>
      <c r="AP49" s="203"/>
      <c r="AQ49" s="17"/>
      <c r="AR49" s="3"/>
      <c r="AS49" s="3"/>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row>
    <row r="50" spans="1:130" ht="19.899999999999999" customHeight="1" x14ac:dyDescent="0.4">
      <c r="A50" s="242" t="s">
        <v>37</v>
      </c>
      <c r="B50" s="243"/>
      <c r="C50" s="243"/>
      <c r="D50" s="244"/>
      <c r="E50" s="247"/>
      <c r="F50" s="248"/>
      <c r="G50" s="248"/>
      <c r="H50" s="248"/>
      <c r="I50" s="249"/>
      <c r="J50" s="245" t="str">
        <f>IF(E50="","",DATEDIF(E50,計算基準!$B$2,"Y"))</f>
        <v/>
      </c>
      <c r="K50" s="246"/>
      <c r="L50" s="262"/>
      <c r="M50" s="263"/>
      <c r="N50" s="263"/>
      <c r="O50" s="263"/>
      <c r="P50" s="263"/>
      <c r="Q50" s="264"/>
      <c r="R50" s="265"/>
      <c r="S50" s="212"/>
      <c r="T50" s="213"/>
      <c r="U50" s="213"/>
      <c r="V50" s="213"/>
      <c r="W50" s="214"/>
      <c r="X50" s="212"/>
      <c r="Y50" s="213"/>
      <c r="Z50" s="213"/>
      <c r="AA50" s="213"/>
      <c r="AB50" s="214"/>
      <c r="AC50" s="239">
        <f>IF(E50="",0,IF(E50&lt;=計算基準!$G$3,"75歳以上です",計算基準!$AE14))</f>
        <v>0</v>
      </c>
      <c r="AD50" s="240"/>
      <c r="AE50" s="240"/>
      <c r="AF50" s="240"/>
      <c r="AG50" s="241"/>
      <c r="AH50" s="237">
        <f>IF(OR($E50&lt;=計算基準!$G$3,$E50&gt;=計算基準!$G$28),0,IF(OR($E50&lt;=計算基準!$G$4,$E50&gt;=計算基準!$G$27),1,IF(OR($E50&lt;=計算基準!$G$5,$E50&gt;=計算基準!$G$26),2,IF(OR($E50&lt;=計算基準!$G$6,$E50&gt;=計算基準!$G$25),3,IF(OR($E50&lt;=計算基準!$G$7,$E50&gt;=計算基準!$G$24),4,IF(OR($E50&lt;=計算基準!$G$8,$E50&gt;=計算基準!$G$23),5,IF(OR($E50&lt;=計算基準!$G$9,$E50&gt;=計算基準!$G$22),6,IF(OR($E50&lt;=計算基準!$G$10,$E50&gt;=計算基準!$G$21),7,IF(OR($E50&lt;=計算基準!$G$11,$E50&gt;=計算基準!$G$20),8,IF(OR($E50&lt;=計算基準!$G$12,$E50&gt;=計算基準!$G$19),9,IF(OR($E50&lt;=計算基準!$G$13,$E50&gt;=計算基準!$G$18),10,IF(OR($E50&lt;=計算基準!$G$14,$E50&gt;=計算基準!$G$17),11,12))))))))))))</f>
        <v>0</v>
      </c>
      <c r="AI50" s="238"/>
      <c r="AJ50" s="204">
        <f>IF(OR($E50&lt;=計算基準!$K$3,$E50&gt;=計算基準!$K$28),0,IF(OR($E50&lt;=計算基準!$K$4,$E50&gt;=計算基準!$K$27),1,IF(OR($E50&lt;=計算基準!$K$5,$E50&gt;=計算基準!$K$26),2,IF(OR($E50&lt;=計算基準!$K$6,$E50&gt;=計算基準!$K$25),3,IF(OR($E50&lt;=計算基準!$K$7,$E50&gt;=計算基準!$K$24),4,IF(OR($E50&lt;=計算基準!$K$8,$E50&gt;=計算基準!$K$23),5,IF(OR($E50&lt;=計算基準!$K$9,$E50&gt;=計算基準!$K$22),6,IF(OR($E50&lt;=計算基準!$K$10,$E50&gt;=計算基準!$K$21),7,IF(OR($E50&lt;=計算基準!$K$11,$E50&gt;=計算基準!$K$20),8,IF(OR($E50&lt;=計算基準!$K$12,$E50&gt;=計算基準!$K$19),9,IF(OR($E50&lt;=計算基準!$K$13,$E50&gt;=計算基準!$K$18),10,IF(OR($E50&lt;=計算基準!$K$14,$E50&gt;=計算基準!$K$17),11,12))))))))))))</f>
        <v>0</v>
      </c>
      <c r="AK50" s="205"/>
      <c r="AL50" s="201">
        <f>IF(AC50="","",IF($AC50&lt;=計算基準!$B$11,0,IF($AC50&gt;=計算基準!$A$14,AC50,IF($AC50&gt;=計算基準!$A$13,$AC50-計算基準!$B$13,IF($AC50&gt;=計算基準!$A$12,$AC50-計算基準!$B$12,IF($AC50&lt;=計算基準!$A$11,$AC50-計算基準!$B$11))))))</f>
        <v>0</v>
      </c>
      <c r="AM50" s="202"/>
      <c r="AN50" s="202"/>
      <c r="AO50" s="202"/>
      <c r="AP50" s="203"/>
      <c r="AQ50" s="17"/>
      <c r="AR50" s="3"/>
      <c r="AS50" s="3"/>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5"/>
      <c r="DV50" s="95"/>
      <c r="DW50" s="95"/>
      <c r="DX50" s="95"/>
      <c r="DY50" s="95"/>
      <c r="DZ50" s="95"/>
    </row>
    <row r="51" spans="1:130" ht="18" customHeight="1" x14ac:dyDescent="0.4">
      <c r="E51" s="18"/>
      <c r="F51" s="18"/>
      <c r="G51" s="18"/>
      <c r="H51" s="18"/>
      <c r="I51" s="18"/>
      <c r="AH51" s="19"/>
      <c r="AI51" s="19"/>
      <c r="AJ51" s="19"/>
      <c r="AK51" s="19"/>
      <c r="AL51" s="3"/>
      <c r="AM51" s="3"/>
      <c r="AN51" s="3"/>
      <c r="AO51" s="3"/>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95"/>
      <c r="BS51" s="95"/>
      <c r="BT51" s="95"/>
      <c r="BU51" s="95"/>
      <c r="BV51" s="95"/>
      <c r="BW51" s="95"/>
      <c r="BX51" s="95"/>
      <c r="BY51" s="95"/>
      <c r="BZ51" s="95"/>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c r="CZ51" s="95"/>
      <c r="DA51" s="95"/>
      <c r="DB51" s="95"/>
      <c r="DC51" s="95"/>
      <c r="DD51" s="95"/>
      <c r="DE51" s="95"/>
      <c r="DF51" s="95"/>
      <c r="DG51" s="95"/>
      <c r="DH51" s="95"/>
      <c r="DI51" s="95"/>
      <c r="DJ51" s="95"/>
      <c r="DK51" s="95"/>
      <c r="DL51" s="95"/>
      <c r="DM51" s="95"/>
      <c r="DN51" s="95"/>
      <c r="DO51" s="95"/>
      <c r="DP51" s="95"/>
      <c r="DQ51" s="95"/>
      <c r="DR51" s="95"/>
      <c r="DS51" s="95"/>
      <c r="DT51" s="95"/>
      <c r="DU51" s="95"/>
      <c r="DV51" s="95"/>
      <c r="DW51" s="95"/>
      <c r="DX51" s="95"/>
      <c r="DY51" s="95"/>
      <c r="DZ51" s="95"/>
    </row>
    <row r="52" spans="1:130" ht="18" customHeight="1" x14ac:dyDescent="0.4">
      <c r="AH52" s="3"/>
      <c r="AI52" s="3"/>
      <c r="AJ52" s="3"/>
      <c r="AK52" s="3"/>
      <c r="AL52" s="3"/>
      <c r="AM52" s="3"/>
      <c r="AN52" s="3"/>
      <c r="AO52" s="3"/>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5"/>
      <c r="BR52" s="95"/>
      <c r="BS52" s="95"/>
      <c r="BT52" s="95"/>
      <c r="BU52" s="95"/>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c r="CY52" s="95"/>
      <c r="CZ52" s="95"/>
      <c r="DA52" s="95"/>
      <c r="DB52" s="95"/>
      <c r="DC52" s="95"/>
      <c r="DD52" s="95"/>
      <c r="DE52" s="95"/>
      <c r="DF52" s="95"/>
      <c r="DG52" s="95"/>
      <c r="DH52" s="95"/>
      <c r="DI52" s="95"/>
      <c r="DJ52" s="95"/>
      <c r="DK52" s="95"/>
      <c r="DL52" s="95"/>
      <c r="DM52" s="95"/>
      <c r="DN52" s="95"/>
      <c r="DO52" s="95"/>
      <c r="DP52" s="95"/>
      <c r="DQ52" s="95"/>
      <c r="DR52" s="95"/>
      <c r="DS52" s="95"/>
      <c r="DT52" s="95"/>
      <c r="DU52" s="95"/>
      <c r="DV52" s="95"/>
      <c r="DW52" s="95"/>
      <c r="DX52" s="95"/>
      <c r="DY52" s="95"/>
      <c r="DZ52" s="95"/>
    </row>
    <row r="53" spans="1:130" ht="18" customHeight="1" x14ac:dyDescent="0.4">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row>
    <row r="54" spans="1:130" ht="18" customHeight="1" x14ac:dyDescent="0.4">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c r="DD54" s="95"/>
      <c r="DE54" s="95"/>
      <c r="DF54" s="95"/>
      <c r="DG54" s="95"/>
      <c r="DH54" s="95"/>
      <c r="DI54" s="95"/>
      <c r="DJ54" s="95"/>
      <c r="DK54" s="95"/>
      <c r="DL54" s="95"/>
      <c r="DM54" s="95"/>
      <c r="DN54" s="95"/>
      <c r="DO54" s="95"/>
      <c r="DP54" s="95"/>
      <c r="DQ54" s="95"/>
      <c r="DR54" s="95"/>
      <c r="DS54" s="95"/>
      <c r="DT54" s="95"/>
      <c r="DU54" s="95"/>
      <c r="DV54" s="95"/>
      <c r="DW54" s="95"/>
      <c r="DX54" s="95"/>
      <c r="DY54" s="95"/>
      <c r="DZ54" s="95"/>
    </row>
    <row r="55" spans="1:130" ht="18" customHeight="1" x14ac:dyDescent="0.4"/>
    <row r="56" spans="1:130" ht="18" customHeight="1" x14ac:dyDescent="0.4"/>
    <row r="57" spans="1:130" ht="18" customHeight="1" x14ac:dyDescent="0.4"/>
    <row r="58" spans="1:130" ht="18" customHeight="1" x14ac:dyDescent="0.4"/>
    <row r="59" spans="1:130" ht="18" customHeight="1" x14ac:dyDescent="0.4"/>
    <row r="60" spans="1:130" ht="18" customHeight="1" x14ac:dyDescent="0.4"/>
    <row r="61" spans="1:130" ht="18" customHeight="1" x14ac:dyDescent="0.4"/>
    <row r="62" spans="1:130" ht="18" customHeight="1" x14ac:dyDescent="0.4"/>
    <row r="63" spans="1:130" ht="18" customHeight="1" x14ac:dyDescent="0.4"/>
    <row r="64" spans="1:130" ht="18" customHeight="1" x14ac:dyDescent="0.4"/>
    <row r="65" spans="1:49" ht="18" customHeight="1" x14ac:dyDescent="0.4"/>
    <row r="66" spans="1:49" ht="18" customHeight="1" x14ac:dyDescent="0.4"/>
    <row r="67" spans="1:49" ht="18" customHeight="1" x14ac:dyDescent="0.4"/>
    <row r="68" spans="1:49" ht="18" customHeight="1" x14ac:dyDescent="0.4"/>
    <row r="69" spans="1:49" ht="18" customHeight="1" x14ac:dyDescent="0.4"/>
    <row r="70" spans="1:49" ht="28.5" x14ac:dyDescent="0.4">
      <c r="A70" s="29"/>
      <c r="B70" s="268" t="s">
        <v>133</v>
      </c>
      <c r="C70" s="268"/>
      <c r="D70" s="268"/>
      <c r="E70" s="268"/>
      <c r="F70" s="268"/>
      <c r="G70" s="268"/>
      <c r="H70" s="268"/>
      <c r="I70" s="268"/>
      <c r="J70" s="268"/>
      <c r="K70" s="268"/>
      <c r="L70" s="268"/>
      <c r="M70" s="268"/>
      <c r="N70" s="268"/>
      <c r="O70" s="268"/>
      <c r="P70" s="268"/>
      <c r="Q70" s="268"/>
      <c r="R70" s="268"/>
      <c r="S70" s="268"/>
      <c r="T70" s="268"/>
      <c r="U70" s="268"/>
      <c r="V70" s="268"/>
      <c r="W70" s="268"/>
      <c r="X70" s="268"/>
      <c r="Y70" s="268"/>
      <c r="Z70" s="268"/>
      <c r="AA70" s="268"/>
      <c r="AB70" s="268"/>
      <c r="AC70" s="268"/>
      <c r="AD70" s="268"/>
      <c r="AE70" s="268"/>
      <c r="AF70" s="268"/>
      <c r="AG70" s="268"/>
      <c r="AH70" s="268"/>
      <c r="AI70" s="268"/>
      <c r="AJ70" s="268"/>
      <c r="AK70" s="268"/>
      <c r="AL70" s="268"/>
      <c r="AM70" s="268"/>
      <c r="AN70" s="268"/>
      <c r="AO70" s="268"/>
      <c r="AP70" s="268"/>
      <c r="AQ70" s="29"/>
      <c r="AR70" s="29"/>
      <c r="AS70" s="29"/>
    </row>
    <row r="71" spans="1:49" ht="18" customHeight="1" x14ac:dyDescent="0.4">
      <c r="A71" s="29"/>
      <c r="B71" s="29"/>
      <c r="C71" s="29"/>
      <c r="D71" s="29"/>
      <c r="E71" s="269" t="s">
        <v>43</v>
      </c>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69"/>
      <c r="AM71" s="29"/>
      <c r="AN71" s="29"/>
      <c r="AO71" s="29"/>
      <c r="AP71" s="29"/>
      <c r="AQ71" s="29"/>
      <c r="AR71" s="29"/>
      <c r="AS71" s="29"/>
      <c r="AT71" s="65"/>
      <c r="AU71" s="65"/>
      <c r="AV71" s="65"/>
      <c r="AW71" s="65"/>
    </row>
    <row r="72" spans="1:49" ht="9" customHeight="1" x14ac:dyDescent="0.4">
      <c r="A72" s="29"/>
      <c r="B72" s="39"/>
      <c r="C72" s="39"/>
      <c r="D72" s="39"/>
      <c r="E72" s="39"/>
      <c r="F72" s="39"/>
      <c r="G72" s="50"/>
      <c r="H72" s="50"/>
      <c r="I72" s="50"/>
      <c r="J72" s="50"/>
      <c r="K72" s="50"/>
      <c r="L72" s="50"/>
      <c r="M72" s="39"/>
      <c r="N72" s="39"/>
      <c r="O72" s="39"/>
      <c r="P72" s="39"/>
      <c r="Q72" s="39"/>
      <c r="R72" s="39"/>
      <c r="S72" s="39"/>
      <c r="T72" s="39"/>
      <c r="U72" s="39"/>
      <c r="V72" s="39"/>
      <c r="W72" s="39"/>
      <c r="X72" s="39"/>
      <c r="Y72" s="39"/>
      <c r="Z72" s="39"/>
      <c r="AA72" s="39"/>
      <c r="AB72" s="39"/>
      <c r="AC72" s="39"/>
      <c r="AD72" s="39"/>
      <c r="AE72" s="30"/>
      <c r="AF72" s="30"/>
      <c r="AG72" s="39"/>
      <c r="AH72" s="29"/>
      <c r="AI72" s="29"/>
      <c r="AJ72" s="29"/>
      <c r="AK72" s="29"/>
      <c r="AL72" s="29"/>
      <c r="AM72" s="29"/>
      <c r="AN72" s="29"/>
      <c r="AO72" s="29"/>
      <c r="AP72" s="29"/>
      <c r="AQ72" s="29"/>
      <c r="AR72" s="29"/>
      <c r="AS72" s="29"/>
      <c r="AT72" s="65"/>
      <c r="AU72" s="65"/>
      <c r="AV72" s="65"/>
      <c r="AW72" s="65"/>
    </row>
    <row r="73" spans="1:49" ht="19.899999999999999" customHeight="1" x14ac:dyDescent="0.4">
      <c r="A73" s="29"/>
      <c r="B73" s="267" t="s">
        <v>44</v>
      </c>
      <c r="C73" s="267"/>
      <c r="D73" s="267"/>
      <c r="E73" s="267"/>
      <c r="F73" s="267"/>
      <c r="G73" s="267"/>
      <c r="H73" s="267"/>
      <c r="I73" s="267"/>
      <c r="J73" s="137"/>
      <c r="K73" s="137"/>
      <c r="L73" s="137"/>
      <c r="M73" s="29"/>
      <c r="N73" s="143"/>
      <c r="O73" s="143"/>
      <c r="P73" s="143"/>
      <c r="Q73" s="143"/>
      <c r="R73" s="143"/>
      <c r="S73" s="143"/>
      <c r="T73" s="143"/>
      <c r="U73" s="143"/>
      <c r="V73" s="29"/>
      <c r="W73" s="143"/>
      <c r="X73" s="143"/>
      <c r="Y73" s="143"/>
      <c r="Z73" s="143"/>
      <c r="AA73" s="143"/>
      <c r="AB73" s="143"/>
      <c r="AC73" s="143"/>
      <c r="AD73" s="29"/>
      <c r="AE73" s="266"/>
      <c r="AF73" s="266"/>
      <c r="AG73" s="29"/>
      <c r="AH73" s="29"/>
      <c r="AI73" s="29"/>
      <c r="AJ73" s="29"/>
      <c r="AK73" s="29"/>
      <c r="AL73" s="29"/>
      <c r="AM73" s="29"/>
      <c r="AN73" s="29"/>
      <c r="AO73" s="29"/>
      <c r="AP73" s="29"/>
      <c r="AQ73" s="29"/>
      <c r="AR73" s="29"/>
      <c r="AS73" s="29"/>
      <c r="AT73" s="65"/>
      <c r="AU73" s="65"/>
      <c r="AV73" s="65"/>
      <c r="AW73" s="65"/>
    </row>
    <row r="74" spans="1:49" ht="10.15" customHeight="1" x14ac:dyDescent="0.4">
      <c r="A74" s="29"/>
      <c r="B74" s="40"/>
      <c r="C74" s="144"/>
      <c r="D74" s="144"/>
      <c r="E74" s="144"/>
      <c r="F74" s="144"/>
      <c r="G74" s="41"/>
      <c r="H74" s="41"/>
      <c r="I74" s="41"/>
      <c r="J74" s="41"/>
      <c r="K74" s="41"/>
      <c r="L74" s="41"/>
      <c r="M74" s="41"/>
      <c r="N74" s="41"/>
      <c r="O74" s="41"/>
      <c r="P74" s="41"/>
      <c r="Q74" s="41"/>
      <c r="R74" s="41"/>
      <c r="S74" s="41"/>
      <c r="T74" s="41"/>
      <c r="U74" s="41"/>
      <c r="V74" s="34"/>
      <c r="W74" s="34"/>
      <c r="X74" s="34"/>
      <c r="Y74" s="34"/>
      <c r="Z74" s="34"/>
      <c r="AA74" s="34"/>
      <c r="AB74" s="34"/>
      <c r="AC74" s="34"/>
      <c r="AD74" s="34"/>
      <c r="AE74" s="41"/>
      <c r="AF74" s="41"/>
      <c r="AG74" s="34"/>
      <c r="AH74" s="34"/>
      <c r="AI74" s="34"/>
      <c r="AJ74" s="34"/>
      <c r="AK74" s="34"/>
      <c r="AL74" s="34"/>
      <c r="AM74" s="34"/>
      <c r="AN74" s="34"/>
      <c r="AO74" s="34"/>
      <c r="AP74" s="34"/>
      <c r="AQ74" s="55"/>
      <c r="AR74" s="29"/>
      <c r="AS74" s="29"/>
      <c r="AT74" s="65"/>
      <c r="AU74" s="65"/>
      <c r="AV74" s="65"/>
      <c r="AW74" s="65"/>
    </row>
    <row r="75" spans="1:49" ht="28.15" customHeight="1" x14ac:dyDescent="0.4">
      <c r="A75" s="29"/>
      <c r="B75" s="23"/>
      <c r="C75" s="137" t="s">
        <v>45</v>
      </c>
      <c r="D75" s="137"/>
      <c r="E75" s="137"/>
      <c r="F75" s="137"/>
      <c r="G75" s="145" t="s">
        <v>75</v>
      </c>
      <c r="H75" s="145"/>
      <c r="I75" s="145"/>
      <c r="J75" s="145"/>
      <c r="K75" s="145"/>
      <c r="L75" s="145"/>
      <c r="M75" s="145"/>
      <c r="N75" s="145"/>
      <c r="O75" s="145"/>
      <c r="P75" s="145"/>
      <c r="Q75" s="145"/>
      <c r="R75" s="56"/>
      <c r="S75" s="146">
        <f>SUM($AL$41:$AL$50)</f>
        <v>0</v>
      </c>
      <c r="T75" s="147"/>
      <c r="U75" s="147"/>
      <c r="V75" s="147"/>
      <c r="W75" s="147"/>
      <c r="X75" s="148"/>
      <c r="Y75" s="25" t="s">
        <v>46</v>
      </c>
      <c r="Z75" s="149" t="s">
        <v>47</v>
      </c>
      <c r="AA75" s="192"/>
      <c r="AB75" s="193">
        <f>計算基準!$B$5*100</f>
        <v>7.1999999999999993</v>
      </c>
      <c r="AC75" s="194"/>
      <c r="AD75" s="194"/>
      <c r="AE75" s="195"/>
      <c r="AF75" s="27" t="s">
        <v>48</v>
      </c>
      <c r="AG75" s="138" t="s">
        <v>49</v>
      </c>
      <c r="AH75" s="139"/>
      <c r="AI75" s="160">
        <f>計算基準!AV5</f>
        <v>0</v>
      </c>
      <c r="AJ75" s="161"/>
      <c r="AK75" s="161"/>
      <c r="AL75" s="161"/>
      <c r="AM75" s="162"/>
      <c r="AN75" s="25" t="s">
        <v>46</v>
      </c>
      <c r="AO75" s="137" t="s">
        <v>50</v>
      </c>
      <c r="AP75" s="137"/>
      <c r="AQ75" s="57"/>
      <c r="AR75" s="29"/>
      <c r="AS75" s="29"/>
      <c r="AT75" s="65"/>
      <c r="AU75" s="65"/>
      <c r="AV75" s="65"/>
      <c r="AW75" s="65"/>
    </row>
    <row r="76" spans="1:49" ht="10.15" customHeight="1" x14ac:dyDescent="0.4">
      <c r="A76" s="29"/>
      <c r="B76" s="23"/>
      <c r="C76" s="137"/>
      <c r="D76" s="137"/>
      <c r="E76" s="137"/>
      <c r="F76" s="137"/>
      <c r="G76" s="29"/>
      <c r="H76" s="29"/>
      <c r="I76" s="29"/>
      <c r="J76" s="29"/>
      <c r="K76" s="29"/>
      <c r="L76" s="29"/>
      <c r="M76" s="29"/>
      <c r="N76" s="29"/>
      <c r="O76" s="29"/>
      <c r="P76" s="29"/>
      <c r="Q76" s="29"/>
      <c r="R76" s="30"/>
      <c r="S76" s="31"/>
      <c r="T76" s="31"/>
      <c r="U76" s="31"/>
      <c r="V76" s="31"/>
      <c r="W76" s="31"/>
      <c r="X76" s="31"/>
      <c r="Y76" s="30"/>
      <c r="Z76" s="30"/>
      <c r="AA76" s="30"/>
      <c r="AB76" s="31"/>
      <c r="AC76" s="31"/>
      <c r="AD76" s="32"/>
      <c r="AE76" s="31"/>
      <c r="AF76" s="30"/>
      <c r="AG76" s="29"/>
      <c r="AH76" s="29"/>
      <c r="AI76" s="31"/>
      <c r="AJ76" s="31"/>
      <c r="AK76" s="31"/>
      <c r="AL76" s="31"/>
      <c r="AM76" s="31"/>
      <c r="AN76" s="29"/>
      <c r="AO76" s="29"/>
      <c r="AP76" s="29"/>
      <c r="AQ76" s="57"/>
      <c r="AR76" s="29"/>
      <c r="AS76" s="29"/>
      <c r="AT76" s="65"/>
      <c r="AU76" s="65"/>
      <c r="AV76" s="65"/>
      <c r="AW76" s="65"/>
    </row>
    <row r="77" spans="1:49" ht="28.15" customHeight="1" x14ac:dyDescent="0.4">
      <c r="A77" s="29"/>
      <c r="B77" s="23"/>
      <c r="C77" s="137" t="s">
        <v>51</v>
      </c>
      <c r="D77" s="137"/>
      <c r="E77" s="137"/>
      <c r="F77" s="137"/>
      <c r="G77" s="174" t="s">
        <v>127</v>
      </c>
      <c r="H77" s="174"/>
      <c r="I77" s="174"/>
      <c r="J77" s="174"/>
      <c r="K77" s="174"/>
      <c r="L77" s="174"/>
      <c r="M77" s="174"/>
      <c r="N77" s="174"/>
      <c r="O77" s="174"/>
      <c r="P77" s="174"/>
      <c r="Q77" s="174"/>
      <c r="R77" s="33"/>
      <c r="S77" s="170">
        <f>計算基準!$B$6</f>
        <v>25000</v>
      </c>
      <c r="T77" s="171"/>
      <c r="U77" s="171"/>
      <c r="V77" s="171"/>
      <c r="W77" s="171"/>
      <c r="X77" s="172"/>
      <c r="Y77" s="27" t="s">
        <v>46</v>
      </c>
      <c r="Z77" s="149" t="s">
        <v>47</v>
      </c>
      <c r="AA77" s="173"/>
      <c r="AB77" s="146">
        <f>計算基準!AU6</f>
        <v>0</v>
      </c>
      <c r="AC77" s="147"/>
      <c r="AD77" s="147"/>
      <c r="AE77" s="148"/>
      <c r="AF77" s="25" t="s">
        <v>52</v>
      </c>
      <c r="AG77" s="138" t="s">
        <v>49</v>
      </c>
      <c r="AH77" s="139"/>
      <c r="AI77" s="160">
        <f>計算基準!AV6</f>
        <v>0</v>
      </c>
      <c r="AJ77" s="161"/>
      <c r="AK77" s="161"/>
      <c r="AL77" s="161"/>
      <c r="AM77" s="162"/>
      <c r="AN77" s="25" t="s">
        <v>46</v>
      </c>
      <c r="AO77" s="137" t="s">
        <v>53</v>
      </c>
      <c r="AP77" s="137"/>
      <c r="AQ77" s="57"/>
      <c r="AR77" s="29"/>
      <c r="AS77" s="29"/>
      <c r="AT77" s="65"/>
      <c r="AU77" s="65"/>
      <c r="AV77" s="65"/>
      <c r="AW77" s="65"/>
    </row>
    <row r="78" spans="1:49" ht="10.15" customHeight="1" x14ac:dyDescent="0.4">
      <c r="A78" s="29"/>
      <c r="B78" s="23"/>
      <c r="C78" s="137"/>
      <c r="D78" s="137"/>
      <c r="E78" s="137"/>
      <c r="F78" s="137"/>
      <c r="G78" s="29"/>
      <c r="H78" s="29"/>
      <c r="I78" s="29"/>
      <c r="J78" s="29"/>
      <c r="K78" s="29"/>
      <c r="L78" s="29"/>
      <c r="M78" s="29"/>
      <c r="N78" s="29"/>
      <c r="O78" s="29"/>
      <c r="P78" s="29"/>
      <c r="Q78" s="29"/>
      <c r="R78" s="30"/>
      <c r="S78" s="31"/>
      <c r="T78" s="31"/>
      <c r="U78" s="31"/>
      <c r="V78" s="31"/>
      <c r="W78" s="31"/>
      <c r="X78" s="31"/>
      <c r="Y78" s="30"/>
      <c r="Z78" s="30"/>
      <c r="AA78" s="30"/>
      <c r="AB78" s="31"/>
      <c r="AC78" s="31"/>
      <c r="AD78" s="32"/>
      <c r="AE78" s="31"/>
      <c r="AF78" s="30"/>
      <c r="AG78" s="29"/>
      <c r="AH78" s="29"/>
      <c r="AI78" s="31"/>
      <c r="AJ78" s="31"/>
      <c r="AK78" s="31"/>
      <c r="AL78" s="31"/>
      <c r="AM78" s="31"/>
      <c r="AN78" s="29"/>
      <c r="AO78" s="29"/>
      <c r="AP78" s="29"/>
      <c r="AQ78" s="57"/>
      <c r="AR78" s="29"/>
      <c r="AS78" s="29"/>
      <c r="AT78" s="65"/>
      <c r="AU78" s="65"/>
      <c r="AV78" s="65"/>
      <c r="AW78" s="65"/>
    </row>
    <row r="79" spans="1:49" ht="28.15" customHeight="1" x14ac:dyDescent="0.4">
      <c r="A79" s="29"/>
      <c r="B79" s="23"/>
      <c r="C79" s="137"/>
      <c r="D79" s="137"/>
      <c r="E79" s="137"/>
      <c r="F79" s="137"/>
      <c r="G79" s="306" t="s">
        <v>128</v>
      </c>
      <c r="H79" s="306"/>
      <c r="I79" s="306"/>
      <c r="J79" s="306"/>
      <c r="K79" s="306"/>
      <c r="L79" s="306"/>
      <c r="M79" s="306"/>
      <c r="N79" s="306"/>
      <c r="O79" s="306"/>
      <c r="P79" s="306"/>
      <c r="Q79" s="306"/>
      <c r="R79" s="30"/>
      <c r="S79" s="170">
        <f>ROUND(S77/2,0)</f>
        <v>12500</v>
      </c>
      <c r="T79" s="171"/>
      <c r="U79" s="171"/>
      <c r="V79" s="171"/>
      <c r="W79" s="171"/>
      <c r="X79" s="172"/>
      <c r="Y79" s="27" t="s">
        <v>46</v>
      </c>
      <c r="Z79" s="149" t="s">
        <v>47</v>
      </c>
      <c r="AA79" s="173"/>
      <c r="AB79" s="146">
        <f>計算基準!AU7</f>
        <v>0</v>
      </c>
      <c r="AC79" s="147"/>
      <c r="AD79" s="147"/>
      <c r="AE79" s="148"/>
      <c r="AF79" s="25" t="s">
        <v>52</v>
      </c>
      <c r="AG79" s="138" t="s">
        <v>49</v>
      </c>
      <c r="AH79" s="139"/>
      <c r="AI79" s="160">
        <f>計算基準!AV7</f>
        <v>0</v>
      </c>
      <c r="AJ79" s="161"/>
      <c r="AK79" s="161"/>
      <c r="AL79" s="161"/>
      <c r="AM79" s="162"/>
      <c r="AN79" s="25" t="s">
        <v>46</v>
      </c>
      <c r="AO79" s="137" t="s">
        <v>54</v>
      </c>
      <c r="AP79" s="137"/>
      <c r="AQ79" s="57"/>
      <c r="AR79" s="29"/>
      <c r="AS79" s="29"/>
      <c r="AT79" s="65"/>
      <c r="AU79" s="65"/>
      <c r="AV79" s="65"/>
      <c r="AW79" s="65"/>
    </row>
    <row r="80" spans="1:49" ht="10.15" customHeight="1" x14ac:dyDescent="0.4">
      <c r="A80" s="29"/>
      <c r="B80" s="23"/>
      <c r="C80" s="137"/>
      <c r="D80" s="137"/>
      <c r="E80" s="137"/>
      <c r="F80" s="137"/>
      <c r="G80" s="30"/>
      <c r="H80" s="30"/>
      <c r="I80" s="30"/>
      <c r="J80" s="30"/>
      <c r="K80" s="30"/>
      <c r="L80" s="30"/>
      <c r="M80" s="30"/>
      <c r="N80" s="30"/>
      <c r="O80" s="30"/>
      <c r="P80" s="30"/>
      <c r="Q80" s="30"/>
      <c r="R80" s="29"/>
      <c r="S80" s="29"/>
      <c r="T80" s="29"/>
      <c r="U80" s="29"/>
      <c r="V80" s="24"/>
      <c r="W80" s="29"/>
      <c r="X80" s="29"/>
      <c r="Y80" s="29"/>
      <c r="Z80" s="29"/>
      <c r="AA80" s="29"/>
      <c r="AB80" s="34"/>
      <c r="AC80" s="34"/>
      <c r="AD80" s="24"/>
      <c r="AE80" s="30"/>
      <c r="AF80" s="30"/>
      <c r="AG80" s="29"/>
      <c r="AH80" s="29"/>
      <c r="AI80" s="31"/>
      <c r="AJ80" s="31"/>
      <c r="AK80" s="31"/>
      <c r="AL80" s="31"/>
      <c r="AM80" s="31"/>
      <c r="AN80" s="29"/>
      <c r="AO80" s="29"/>
      <c r="AP80" s="29"/>
      <c r="AQ80" s="57"/>
      <c r="AR80" s="29"/>
      <c r="AS80" s="29"/>
      <c r="AT80" s="65"/>
      <c r="AU80" s="65"/>
      <c r="AV80" s="65"/>
      <c r="AW80" s="65"/>
    </row>
    <row r="81" spans="1:49" ht="25.15" customHeight="1" x14ac:dyDescent="0.4">
      <c r="A81" s="29"/>
      <c r="B81" s="23"/>
      <c r="C81" s="137" t="s">
        <v>55</v>
      </c>
      <c r="D81" s="137"/>
      <c r="E81" s="137"/>
      <c r="F81" s="137"/>
      <c r="G81" s="270" t="s">
        <v>74</v>
      </c>
      <c r="H81" s="270"/>
      <c r="I81" s="270"/>
      <c r="J81" s="270"/>
      <c r="K81" s="270"/>
      <c r="L81" s="270"/>
      <c r="M81" s="270"/>
      <c r="N81" s="270"/>
      <c r="O81" s="270"/>
      <c r="P81" s="270"/>
      <c r="Q81" s="270"/>
      <c r="R81" s="33"/>
      <c r="S81" s="33"/>
      <c r="T81" s="33"/>
      <c r="U81" s="33"/>
      <c r="V81" s="33"/>
      <c r="W81" s="33"/>
      <c r="X81" s="33"/>
      <c r="Y81" s="33"/>
      <c r="Z81" s="33"/>
      <c r="AA81" s="33"/>
      <c r="AB81" s="33"/>
      <c r="AC81" s="33"/>
      <c r="AD81" s="33"/>
      <c r="AE81" s="33"/>
      <c r="AF81" s="33"/>
      <c r="AG81" s="138"/>
      <c r="AH81" s="139"/>
      <c r="AI81" s="160">
        <f>計算基準!AV8</f>
        <v>0</v>
      </c>
      <c r="AJ81" s="161"/>
      <c r="AK81" s="161"/>
      <c r="AL81" s="161"/>
      <c r="AM81" s="162"/>
      <c r="AN81" s="25" t="s">
        <v>46</v>
      </c>
      <c r="AO81" s="137" t="s">
        <v>56</v>
      </c>
      <c r="AP81" s="137"/>
      <c r="AQ81" s="58"/>
      <c r="AR81" s="33"/>
      <c r="AS81" s="33"/>
      <c r="AT81" s="65"/>
      <c r="AU81" s="65"/>
      <c r="AV81" s="65"/>
      <c r="AW81" s="65"/>
    </row>
    <row r="82" spans="1:49" ht="10.15" customHeight="1" thickBot="1" x14ac:dyDescent="0.45">
      <c r="A82" s="29"/>
      <c r="B82" s="23"/>
      <c r="C82" s="137"/>
      <c r="D82" s="137"/>
      <c r="E82" s="137"/>
      <c r="F82" s="137"/>
      <c r="G82" s="143"/>
      <c r="H82" s="143"/>
      <c r="I82" s="143"/>
      <c r="J82" s="143"/>
      <c r="K82" s="143"/>
      <c r="L82" s="143"/>
      <c r="M82" s="29"/>
      <c r="N82" s="143"/>
      <c r="O82" s="143"/>
      <c r="P82" s="143"/>
      <c r="Q82" s="143"/>
      <c r="R82" s="143"/>
      <c r="S82" s="143"/>
      <c r="T82" s="143"/>
      <c r="U82" s="143"/>
      <c r="V82" s="24"/>
      <c r="W82" s="137"/>
      <c r="X82" s="137"/>
      <c r="Y82" s="143"/>
      <c r="Z82" s="143"/>
      <c r="AA82" s="143"/>
      <c r="AB82" s="143"/>
      <c r="AC82" s="143"/>
      <c r="AD82" s="24"/>
      <c r="AE82" s="149"/>
      <c r="AF82" s="149"/>
      <c r="AG82" s="137"/>
      <c r="AH82" s="137"/>
      <c r="AI82" s="29"/>
      <c r="AJ82" s="29"/>
      <c r="AK82" s="29"/>
      <c r="AL82" s="29"/>
      <c r="AM82" s="29"/>
      <c r="AN82" s="29"/>
      <c r="AO82" s="29"/>
      <c r="AP82" s="29"/>
      <c r="AQ82" s="57"/>
      <c r="AR82" s="29"/>
      <c r="AS82" s="29"/>
      <c r="AT82" s="65"/>
      <c r="AU82" s="65"/>
      <c r="AV82" s="65"/>
      <c r="AW82" s="65"/>
    </row>
    <row r="83" spans="1:49" ht="28.15" customHeight="1" thickBot="1" x14ac:dyDescent="0.45">
      <c r="A83" s="29"/>
      <c r="B83" s="23"/>
      <c r="C83" s="181" t="s">
        <v>57</v>
      </c>
      <c r="D83" s="181"/>
      <c r="E83" s="181"/>
      <c r="F83" s="181"/>
      <c r="G83" s="163" t="str">
        <f>CONCATENATE("（最高限度額 ",計算基準!$B$8/10000,"万円）")</f>
        <v>（最高限度額 66万円）</v>
      </c>
      <c r="H83" s="163"/>
      <c r="I83" s="163"/>
      <c r="J83" s="163"/>
      <c r="K83" s="163"/>
      <c r="L83" s="163"/>
      <c r="M83" s="163"/>
      <c r="N83" s="163"/>
      <c r="O83" s="163"/>
      <c r="P83" s="163"/>
      <c r="Q83" s="163"/>
      <c r="R83" s="35"/>
      <c r="S83" s="269" t="s">
        <v>58</v>
      </c>
      <c r="T83" s="269"/>
      <c r="U83" s="269"/>
      <c r="V83" s="269"/>
      <c r="W83" s="269"/>
      <c r="X83" s="269"/>
      <c r="Y83" s="269"/>
      <c r="Z83" s="269"/>
      <c r="AA83" s="269"/>
      <c r="AB83" s="269"/>
      <c r="AC83" s="269"/>
      <c r="AD83" s="269"/>
      <c r="AE83" s="269"/>
      <c r="AF83" s="269"/>
      <c r="AG83" s="138" t="s">
        <v>49</v>
      </c>
      <c r="AH83" s="139"/>
      <c r="AI83" s="197">
        <f>計算基準!AV9</f>
        <v>0</v>
      </c>
      <c r="AJ83" s="198"/>
      <c r="AK83" s="198"/>
      <c r="AL83" s="198"/>
      <c r="AM83" s="199"/>
      <c r="AN83" s="29" t="s">
        <v>46</v>
      </c>
      <c r="AO83" s="135" t="s">
        <v>59</v>
      </c>
      <c r="AP83" s="135"/>
      <c r="AQ83" s="57"/>
      <c r="AR83" s="29"/>
      <c r="AS83" s="29"/>
      <c r="AT83" s="65"/>
      <c r="AU83" s="65"/>
      <c r="AV83" s="65"/>
      <c r="AW83" s="65"/>
    </row>
    <row r="84" spans="1:49" ht="10.15" customHeight="1" x14ac:dyDescent="0.4">
      <c r="A84" s="29"/>
      <c r="B84" s="36"/>
      <c r="C84" s="182"/>
      <c r="D84" s="182"/>
      <c r="E84" s="182"/>
      <c r="F84" s="182"/>
      <c r="G84" s="182"/>
      <c r="H84" s="182"/>
      <c r="I84" s="182"/>
      <c r="J84" s="182"/>
      <c r="K84" s="182"/>
      <c r="L84" s="182"/>
      <c r="M84" s="37"/>
      <c r="N84" s="182"/>
      <c r="O84" s="182"/>
      <c r="P84" s="182"/>
      <c r="Q84" s="182"/>
      <c r="R84" s="182"/>
      <c r="S84" s="182"/>
      <c r="T84" s="182"/>
      <c r="U84" s="182"/>
      <c r="V84" s="37"/>
      <c r="W84" s="182"/>
      <c r="X84" s="182"/>
      <c r="Y84" s="38"/>
      <c r="Z84" s="38"/>
      <c r="AA84" s="38"/>
      <c r="AB84" s="38"/>
      <c r="AC84" s="38"/>
      <c r="AD84" s="38"/>
      <c r="AE84" s="200"/>
      <c r="AF84" s="200"/>
      <c r="AG84" s="37"/>
      <c r="AH84" s="37"/>
      <c r="AI84" s="37"/>
      <c r="AJ84" s="37"/>
      <c r="AK84" s="37"/>
      <c r="AL84" s="37"/>
      <c r="AM84" s="37"/>
      <c r="AN84" s="37"/>
      <c r="AO84" s="37"/>
      <c r="AP84" s="37"/>
      <c r="AQ84" s="59"/>
      <c r="AR84" s="29"/>
      <c r="AS84" s="29"/>
      <c r="AT84" s="65"/>
      <c r="AU84" s="65"/>
      <c r="AV84" s="65"/>
      <c r="AW84" s="65"/>
    </row>
    <row r="85" spans="1:49" ht="12" customHeight="1" x14ac:dyDescent="0.4">
      <c r="A85" s="29"/>
      <c r="B85" s="39"/>
      <c r="C85" s="271"/>
      <c r="D85" s="271"/>
      <c r="E85" s="271"/>
      <c r="F85" s="271"/>
      <c r="G85" s="189"/>
      <c r="H85" s="189"/>
      <c r="I85" s="189"/>
      <c r="J85" s="189"/>
      <c r="K85" s="189"/>
      <c r="L85" s="189"/>
      <c r="M85" s="39"/>
      <c r="N85" s="271"/>
      <c r="O85" s="271"/>
      <c r="P85" s="271"/>
      <c r="Q85" s="271"/>
      <c r="R85" s="271"/>
      <c r="S85" s="271"/>
      <c r="T85" s="271"/>
      <c r="U85" s="271"/>
      <c r="V85" s="39"/>
      <c r="W85" s="271"/>
      <c r="X85" s="271"/>
      <c r="Y85" s="271"/>
      <c r="Z85" s="271"/>
      <c r="AA85" s="271"/>
      <c r="AB85" s="271"/>
      <c r="AC85" s="271"/>
      <c r="AD85" s="39"/>
      <c r="AE85" s="266"/>
      <c r="AF85" s="266"/>
      <c r="AG85" s="39"/>
      <c r="AH85" s="29"/>
      <c r="AI85" s="29"/>
      <c r="AJ85" s="29"/>
      <c r="AK85" s="29"/>
      <c r="AL85" s="29"/>
      <c r="AM85" s="29"/>
      <c r="AN85" s="29"/>
      <c r="AO85" s="29"/>
      <c r="AP85" s="29"/>
      <c r="AQ85" s="29"/>
      <c r="AR85" s="29"/>
      <c r="AS85" s="29"/>
      <c r="AT85" s="65"/>
      <c r="AU85" s="65"/>
      <c r="AV85" s="65"/>
      <c r="AW85" s="65"/>
    </row>
    <row r="86" spans="1:49" ht="19.899999999999999" customHeight="1" x14ac:dyDescent="0.4">
      <c r="A86" s="29"/>
      <c r="B86" s="272" t="s">
        <v>60</v>
      </c>
      <c r="C86" s="272"/>
      <c r="D86" s="272"/>
      <c r="E86" s="272"/>
      <c r="F86" s="272"/>
      <c r="G86" s="272"/>
      <c r="H86" s="272"/>
      <c r="I86" s="272"/>
      <c r="J86" s="273"/>
      <c r="K86" s="273"/>
      <c r="L86" s="273"/>
      <c r="M86" s="37"/>
      <c r="N86" s="182"/>
      <c r="O86" s="182"/>
      <c r="P86" s="182"/>
      <c r="Q86" s="182"/>
      <c r="R86" s="182"/>
      <c r="S86" s="182"/>
      <c r="T86" s="182"/>
      <c r="U86" s="182"/>
      <c r="V86" s="37"/>
      <c r="W86" s="182"/>
      <c r="X86" s="182"/>
      <c r="Y86" s="182"/>
      <c r="Z86" s="182"/>
      <c r="AA86" s="182"/>
      <c r="AB86" s="182"/>
      <c r="AC86" s="182"/>
      <c r="AD86" s="37"/>
      <c r="AE86" s="200"/>
      <c r="AF86" s="200"/>
      <c r="AG86" s="29"/>
      <c r="AH86" s="29"/>
      <c r="AI86" s="29"/>
      <c r="AJ86" s="29"/>
      <c r="AK86" s="29"/>
      <c r="AL86" s="29"/>
      <c r="AM86" s="29"/>
      <c r="AN86" s="29"/>
      <c r="AO86" s="29"/>
      <c r="AP86" s="29"/>
      <c r="AQ86" s="29"/>
      <c r="AR86" s="29"/>
      <c r="AS86" s="29"/>
      <c r="AT86" s="65"/>
      <c r="AU86" s="65"/>
      <c r="AV86" s="65"/>
      <c r="AW86" s="65"/>
    </row>
    <row r="87" spans="1:49" ht="10.15" customHeight="1" x14ac:dyDescent="0.4">
      <c r="A87" s="29"/>
      <c r="B87" s="40"/>
      <c r="C87" s="144"/>
      <c r="D87" s="144"/>
      <c r="E87" s="144"/>
      <c r="F87" s="144"/>
      <c r="G87" s="41"/>
      <c r="H87" s="41"/>
      <c r="I87" s="41"/>
      <c r="J87" s="41"/>
      <c r="K87" s="41"/>
      <c r="L87" s="41"/>
      <c r="M87" s="41"/>
      <c r="N87" s="41"/>
      <c r="O87" s="41"/>
      <c r="P87" s="41"/>
      <c r="Q87" s="41"/>
      <c r="R87" s="41"/>
      <c r="S87" s="41"/>
      <c r="T87" s="41"/>
      <c r="U87" s="41"/>
      <c r="V87" s="34"/>
      <c r="W87" s="34"/>
      <c r="X87" s="34"/>
      <c r="Y87" s="34"/>
      <c r="Z87" s="34"/>
      <c r="AA87" s="34"/>
      <c r="AB87" s="34"/>
      <c r="AC87" s="34"/>
      <c r="AD87" s="34"/>
      <c r="AE87" s="41"/>
      <c r="AF87" s="41"/>
      <c r="AG87" s="34"/>
      <c r="AH87" s="34"/>
      <c r="AI87" s="34"/>
      <c r="AJ87" s="34"/>
      <c r="AK87" s="34"/>
      <c r="AL87" s="34"/>
      <c r="AM87" s="34"/>
      <c r="AN87" s="34"/>
      <c r="AO87" s="34"/>
      <c r="AP87" s="34"/>
      <c r="AQ87" s="55"/>
      <c r="AR87" s="29"/>
      <c r="AS87" s="30"/>
      <c r="AT87" s="65"/>
      <c r="AU87" s="65"/>
      <c r="AV87" s="65"/>
      <c r="AW87" s="65"/>
    </row>
    <row r="88" spans="1:49" ht="28.15" customHeight="1" x14ac:dyDescent="0.4">
      <c r="A88" s="29"/>
      <c r="B88" s="23"/>
      <c r="C88" s="137" t="s">
        <v>45</v>
      </c>
      <c r="D88" s="137"/>
      <c r="E88" s="137"/>
      <c r="F88" s="137"/>
      <c r="G88" s="145" t="s">
        <v>75</v>
      </c>
      <c r="H88" s="145"/>
      <c r="I88" s="145"/>
      <c r="J88" s="145"/>
      <c r="K88" s="145"/>
      <c r="L88" s="145"/>
      <c r="M88" s="145"/>
      <c r="N88" s="145"/>
      <c r="O88" s="145"/>
      <c r="P88" s="145"/>
      <c r="Q88" s="145"/>
      <c r="R88" s="60"/>
      <c r="S88" s="146">
        <f>$S$75</f>
        <v>0</v>
      </c>
      <c r="T88" s="147"/>
      <c r="U88" s="147"/>
      <c r="V88" s="147"/>
      <c r="W88" s="147"/>
      <c r="X88" s="148"/>
      <c r="Y88" s="42" t="s">
        <v>46</v>
      </c>
      <c r="Z88" s="137" t="s">
        <v>47</v>
      </c>
      <c r="AA88" s="307"/>
      <c r="AB88" s="193">
        <f>計算基準!$C$5*100</f>
        <v>2.35</v>
      </c>
      <c r="AC88" s="194"/>
      <c r="AD88" s="194"/>
      <c r="AE88" s="195"/>
      <c r="AF88" s="43" t="s">
        <v>48</v>
      </c>
      <c r="AG88" s="138" t="s">
        <v>49</v>
      </c>
      <c r="AH88" s="139"/>
      <c r="AI88" s="160">
        <f>計算基準!AV21</f>
        <v>0</v>
      </c>
      <c r="AJ88" s="161"/>
      <c r="AK88" s="161"/>
      <c r="AL88" s="161"/>
      <c r="AM88" s="162"/>
      <c r="AN88" s="25" t="s">
        <v>46</v>
      </c>
      <c r="AO88" s="137" t="s">
        <v>50</v>
      </c>
      <c r="AP88" s="137"/>
      <c r="AQ88" s="57"/>
      <c r="AR88" s="29"/>
      <c r="AS88" s="30"/>
      <c r="AT88" s="65"/>
      <c r="AU88" s="65"/>
      <c r="AV88" s="65"/>
      <c r="AW88" s="65"/>
    </row>
    <row r="89" spans="1:49" ht="10.15" customHeight="1" x14ac:dyDescent="0.4">
      <c r="A89" s="29"/>
      <c r="B89" s="23"/>
      <c r="C89" s="137"/>
      <c r="D89" s="137"/>
      <c r="E89" s="137"/>
      <c r="F89" s="137"/>
      <c r="G89" s="29"/>
      <c r="H89" s="29"/>
      <c r="I89" s="29"/>
      <c r="J89" s="29"/>
      <c r="K89" s="29"/>
      <c r="L89" s="29"/>
      <c r="M89" s="29"/>
      <c r="N89" s="29"/>
      <c r="O89" s="29"/>
      <c r="P89" s="29"/>
      <c r="Q89" s="29"/>
      <c r="R89" s="29"/>
      <c r="S89" s="31"/>
      <c r="T89" s="31"/>
      <c r="U89" s="31"/>
      <c r="V89" s="31"/>
      <c r="W89" s="31"/>
      <c r="X89" s="31"/>
      <c r="Y89" s="29"/>
      <c r="Z89" s="29"/>
      <c r="AA89" s="29"/>
      <c r="AB89" s="31"/>
      <c r="AC89" s="31"/>
      <c r="AD89" s="32"/>
      <c r="AE89" s="31"/>
      <c r="AF89" s="29"/>
      <c r="AG89" s="29"/>
      <c r="AH89" s="29"/>
      <c r="AI89" s="31"/>
      <c r="AJ89" s="31"/>
      <c r="AK89" s="31"/>
      <c r="AL89" s="31"/>
      <c r="AM89" s="31"/>
      <c r="AN89" s="29"/>
      <c r="AO89" s="29"/>
      <c r="AP89" s="29"/>
      <c r="AQ89" s="57"/>
      <c r="AR89" s="29"/>
      <c r="AS89" s="30"/>
      <c r="AT89" s="65"/>
      <c r="AU89" s="65"/>
      <c r="AV89" s="65"/>
      <c r="AW89" s="65"/>
    </row>
    <row r="90" spans="1:49" ht="28.15" customHeight="1" x14ac:dyDescent="0.4">
      <c r="A90" s="29"/>
      <c r="B90" s="23"/>
      <c r="C90" s="137" t="s">
        <v>51</v>
      </c>
      <c r="D90" s="137"/>
      <c r="E90" s="137"/>
      <c r="F90" s="137"/>
      <c r="G90" s="174" t="s">
        <v>127</v>
      </c>
      <c r="H90" s="174"/>
      <c r="I90" s="174"/>
      <c r="J90" s="174"/>
      <c r="K90" s="174"/>
      <c r="L90" s="174"/>
      <c r="M90" s="174"/>
      <c r="N90" s="174"/>
      <c r="O90" s="174"/>
      <c r="P90" s="174"/>
      <c r="Q90" s="174"/>
      <c r="R90" s="33"/>
      <c r="S90" s="170">
        <f>計算基準!$C$6</f>
        <v>11000</v>
      </c>
      <c r="T90" s="171"/>
      <c r="U90" s="171"/>
      <c r="V90" s="171"/>
      <c r="W90" s="171"/>
      <c r="X90" s="172"/>
      <c r="Y90" s="43" t="s">
        <v>46</v>
      </c>
      <c r="Z90" s="137" t="s">
        <v>47</v>
      </c>
      <c r="AA90" s="196"/>
      <c r="AB90" s="146">
        <f>計算基準!AU22</f>
        <v>0</v>
      </c>
      <c r="AC90" s="147"/>
      <c r="AD90" s="147"/>
      <c r="AE90" s="148"/>
      <c r="AF90" s="42" t="s">
        <v>52</v>
      </c>
      <c r="AG90" s="138" t="s">
        <v>49</v>
      </c>
      <c r="AH90" s="139"/>
      <c r="AI90" s="160">
        <f>計算基準!AV22</f>
        <v>0</v>
      </c>
      <c r="AJ90" s="161"/>
      <c r="AK90" s="161"/>
      <c r="AL90" s="161"/>
      <c r="AM90" s="162"/>
      <c r="AN90" s="25" t="s">
        <v>46</v>
      </c>
      <c r="AO90" s="137" t="s">
        <v>53</v>
      </c>
      <c r="AP90" s="137"/>
      <c r="AQ90" s="57"/>
      <c r="AR90" s="29"/>
      <c r="AS90" s="30"/>
    </row>
    <row r="91" spans="1:49" ht="10.15" customHeight="1" x14ac:dyDescent="0.4">
      <c r="A91" s="29"/>
      <c r="B91" s="23"/>
      <c r="C91" s="137"/>
      <c r="D91" s="137"/>
      <c r="E91" s="137"/>
      <c r="F91" s="137"/>
      <c r="G91" s="29"/>
      <c r="H91" s="29"/>
      <c r="I91" s="29"/>
      <c r="J91" s="29"/>
      <c r="K91" s="29"/>
      <c r="L91" s="29"/>
      <c r="M91" s="29"/>
      <c r="N91" s="29"/>
      <c r="O91" s="29"/>
      <c r="P91" s="29"/>
      <c r="Q91" s="29"/>
      <c r="R91" s="29"/>
      <c r="S91" s="31"/>
      <c r="T91" s="31"/>
      <c r="U91" s="31"/>
      <c r="V91" s="31"/>
      <c r="W91" s="31"/>
      <c r="X91" s="31"/>
      <c r="Y91" s="29"/>
      <c r="Z91" s="29"/>
      <c r="AA91" s="29"/>
      <c r="AB91" s="31"/>
      <c r="AC91" s="31"/>
      <c r="AD91" s="32"/>
      <c r="AE91" s="31"/>
      <c r="AF91" s="29"/>
      <c r="AG91" s="29"/>
      <c r="AH91" s="29"/>
      <c r="AI91" s="31"/>
      <c r="AJ91" s="31"/>
      <c r="AK91" s="31"/>
      <c r="AL91" s="31"/>
      <c r="AM91" s="31"/>
      <c r="AN91" s="29"/>
      <c r="AO91" s="29"/>
      <c r="AP91" s="29"/>
      <c r="AQ91" s="57"/>
      <c r="AR91" s="29"/>
      <c r="AS91" s="30"/>
    </row>
    <row r="92" spans="1:49" ht="28.15" customHeight="1" x14ac:dyDescent="0.4">
      <c r="A92" s="29"/>
      <c r="B92" s="23"/>
      <c r="C92" s="137"/>
      <c r="D92" s="137"/>
      <c r="E92" s="137"/>
      <c r="F92" s="137"/>
      <c r="G92" s="306" t="s">
        <v>128</v>
      </c>
      <c r="H92" s="306"/>
      <c r="I92" s="306"/>
      <c r="J92" s="306"/>
      <c r="K92" s="306"/>
      <c r="L92" s="306"/>
      <c r="M92" s="306"/>
      <c r="N92" s="306"/>
      <c r="O92" s="306"/>
      <c r="P92" s="306"/>
      <c r="Q92" s="306"/>
      <c r="R92" s="29"/>
      <c r="S92" s="170">
        <f>ROUND(S90/2,0)</f>
        <v>5500</v>
      </c>
      <c r="T92" s="171"/>
      <c r="U92" s="171"/>
      <c r="V92" s="171"/>
      <c r="W92" s="171"/>
      <c r="X92" s="172"/>
      <c r="Y92" s="43" t="s">
        <v>46</v>
      </c>
      <c r="Z92" s="137" t="s">
        <v>47</v>
      </c>
      <c r="AA92" s="196"/>
      <c r="AB92" s="146">
        <f>計算基準!AU23</f>
        <v>0</v>
      </c>
      <c r="AC92" s="147"/>
      <c r="AD92" s="147"/>
      <c r="AE92" s="148"/>
      <c r="AF92" s="42" t="s">
        <v>52</v>
      </c>
      <c r="AG92" s="138" t="s">
        <v>49</v>
      </c>
      <c r="AH92" s="139"/>
      <c r="AI92" s="160">
        <f>計算基準!AV23</f>
        <v>0</v>
      </c>
      <c r="AJ92" s="161"/>
      <c r="AK92" s="161"/>
      <c r="AL92" s="161"/>
      <c r="AM92" s="162"/>
      <c r="AN92" s="25" t="s">
        <v>46</v>
      </c>
      <c r="AO92" s="137" t="s">
        <v>54</v>
      </c>
      <c r="AP92" s="137"/>
      <c r="AQ92" s="57"/>
      <c r="AR92" s="29"/>
      <c r="AS92" s="30"/>
    </row>
    <row r="93" spans="1:49" ht="10.15" customHeight="1" x14ac:dyDescent="0.4">
      <c r="A93" s="29"/>
      <c r="B93" s="23"/>
      <c r="C93" s="137"/>
      <c r="D93" s="137"/>
      <c r="E93" s="137"/>
      <c r="F93" s="137"/>
      <c r="G93" s="29"/>
      <c r="H93" s="29"/>
      <c r="I93" s="29"/>
      <c r="J93" s="29"/>
      <c r="K93" s="29"/>
      <c r="L93" s="29"/>
      <c r="M93" s="29"/>
      <c r="N93" s="29"/>
      <c r="O93" s="29"/>
      <c r="P93" s="29"/>
      <c r="Q93" s="29"/>
      <c r="R93" s="29"/>
      <c r="S93" s="29"/>
      <c r="T93" s="29"/>
      <c r="U93" s="29"/>
      <c r="V93" s="24"/>
      <c r="W93" s="29"/>
      <c r="X93" s="29"/>
      <c r="Y93" s="29"/>
      <c r="Z93" s="29"/>
      <c r="AA93" s="29"/>
      <c r="AB93" s="34"/>
      <c r="AC93" s="34"/>
      <c r="AD93" s="24"/>
      <c r="AE93" s="29"/>
      <c r="AF93" s="29"/>
      <c r="AG93" s="29"/>
      <c r="AH93" s="29"/>
      <c r="AI93" s="31"/>
      <c r="AJ93" s="31"/>
      <c r="AK93" s="31"/>
      <c r="AL93" s="31"/>
      <c r="AM93" s="31"/>
      <c r="AN93" s="29"/>
      <c r="AO93" s="29"/>
      <c r="AP93" s="29"/>
      <c r="AQ93" s="57"/>
      <c r="AR93" s="29"/>
      <c r="AS93" s="30"/>
    </row>
    <row r="94" spans="1:49" ht="25.15" customHeight="1" x14ac:dyDescent="0.4">
      <c r="A94" s="29"/>
      <c r="B94" s="23"/>
      <c r="C94" s="137" t="s">
        <v>55</v>
      </c>
      <c r="D94" s="137"/>
      <c r="E94" s="137"/>
      <c r="F94" s="137"/>
      <c r="G94" s="270" t="s">
        <v>74</v>
      </c>
      <c r="H94" s="270"/>
      <c r="I94" s="270"/>
      <c r="J94" s="270"/>
      <c r="K94" s="270"/>
      <c r="L94" s="270"/>
      <c r="M94" s="270"/>
      <c r="N94" s="270"/>
      <c r="O94" s="270"/>
      <c r="P94" s="270"/>
      <c r="Q94" s="270"/>
      <c r="R94" s="33"/>
      <c r="S94" s="33"/>
      <c r="T94" s="33"/>
      <c r="U94" s="33"/>
      <c r="V94" s="33"/>
      <c r="W94" s="33"/>
      <c r="X94" s="33"/>
      <c r="Y94" s="33"/>
      <c r="Z94" s="33"/>
      <c r="AA94" s="33"/>
      <c r="AB94" s="33"/>
      <c r="AC94" s="33"/>
      <c r="AD94" s="33"/>
      <c r="AE94" s="33"/>
      <c r="AF94" s="33"/>
      <c r="AG94" s="138"/>
      <c r="AH94" s="139"/>
      <c r="AI94" s="160">
        <f>計算基準!AV24</f>
        <v>0</v>
      </c>
      <c r="AJ94" s="161"/>
      <c r="AK94" s="161"/>
      <c r="AL94" s="161"/>
      <c r="AM94" s="162"/>
      <c r="AN94" s="25" t="s">
        <v>46</v>
      </c>
      <c r="AO94" s="137" t="s">
        <v>56</v>
      </c>
      <c r="AP94" s="137"/>
      <c r="AQ94" s="58"/>
      <c r="AR94" s="33"/>
      <c r="AS94" s="30"/>
    </row>
    <row r="95" spans="1:49" ht="10.15" customHeight="1" thickBot="1" x14ac:dyDescent="0.45">
      <c r="A95" s="29"/>
      <c r="B95" s="23"/>
      <c r="C95" s="137"/>
      <c r="D95" s="137"/>
      <c r="E95" s="137"/>
      <c r="F95" s="137"/>
      <c r="G95" s="143"/>
      <c r="H95" s="143"/>
      <c r="I95" s="143"/>
      <c r="J95" s="143"/>
      <c r="K95" s="143"/>
      <c r="L95" s="143"/>
      <c r="M95" s="29"/>
      <c r="N95" s="143"/>
      <c r="O95" s="143"/>
      <c r="P95" s="143"/>
      <c r="Q95" s="143"/>
      <c r="R95" s="143"/>
      <c r="S95" s="143"/>
      <c r="T95" s="143"/>
      <c r="U95" s="143"/>
      <c r="V95" s="24"/>
      <c r="W95" s="137"/>
      <c r="X95" s="137"/>
      <c r="Y95" s="143"/>
      <c r="Z95" s="143"/>
      <c r="AA95" s="143"/>
      <c r="AB95" s="143"/>
      <c r="AC95" s="143"/>
      <c r="AD95" s="24"/>
      <c r="AE95" s="137"/>
      <c r="AF95" s="137"/>
      <c r="AG95" s="137"/>
      <c r="AH95" s="137"/>
      <c r="AI95" s="29"/>
      <c r="AJ95" s="29"/>
      <c r="AK95" s="29"/>
      <c r="AL95" s="29"/>
      <c r="AM95" s="29"/>
      <c r="AN95" s="29"/>
      <c r="AO95" s="29"/>
      <c r="AP95" s="29"/>
      <c r="AQ95" s="57"/>
      <c r="AR95" s="29"/>
      <c r="AS95" s="30"/>
    </row>
    <row r="96" spans="1:49" ht="28.15" customHeight="1" thickBot="1" x14ac:dyDescent="0.45">
      <c r="A96" s="29"/>
      <c r="B96" s="23"/>
      <c r="C96" s="181" t="s">
        <v>57</v>
      </c>
      <c r="D96" s="181"/>
      <c r="E96" s="181"/>
      <c r="F96" s="181"/>
      <c r="G96" s="163" t="str">
        <f>CONCATENATE("（最高限度額 ",計算基準!$C$8/10000,"万円）")</f>
        <v>（最高限度額 26万円）</v>
      </c>
      <c r="H96" s="163"/>
      <c r="I96" s="163"/>
      <c r="J96" s="163"/>
      <c r="K96" s="163"/>
      <c r="L96" s="163"/>
      <c r="M96" s="163"/>
      <c r="N96" s="163"/>
      <c r="O96" s="163"/>
      <c r="P96" s="163"/>
      <c r="Q96" s="163"/>
      <c r="R96" s="35"/>
      <c r="S96" s="269" t="s">
        <v>58</v>
      </c>
      <c r="T96" s="269"/>
      <c r="U96" s="269"/>
      <c r="V96" s="269"/>
      <c r="W96" s="269"/>
      <c r="X96" s="269"/>
      <c r="Y96" s="269"/>
      <c r="Z96" s="269"/>
      <c r="AA96" s="269"/>
      <c r="AB96" s="269"/>
      <c r="AC96" s="269"/>
      <c r="AD96" s="269"/>
      <c r="AE96" s="269"/>
      <c r="AF96" s="269"/>
      <c r="AG96" s="138" t="s">
        <v>49</v>
      </c>
      <c r="AH96" s="139"/>
      <c r="AI96" s="140">
        <f>計算基準!AV25</f>
        <v>0</v>
      </c>
      <c r="AJ96" s="141"/>
      <c r="AK96" s="141"/>
      <c r="AL96" s="141"/>
      <c r="AM96" s="142"/>
      <c r="AN96" s="29" t="s">
        <v>46</v>
      </c>
      <c r="AO96" s="135" t="s">
        <v>61</v>
      </c>
      <c r="AP96" s="135"/>
      <c r="AQ96" s="57"/>
      <c r="AR96" s="29"/>
      <c r="AS96" s="30"/>
    </row>
    <row r="97" spans="1:139" ht="10.15" customHeight="1" x14ac:dyDescent="0.4">
      <c r="A97" s="29"/>
      <c r="B97" s="36"/>
      <c r="C97" s="182"/>
      <c r="D97" s="182"/>
      <c r="E97" s="182"/>
      <c r="F97" s="182"/>
      <c r="G97" s="182"/>
      <c r="H97" s="182"/>
      <c r="I97" s="182"/>
      <c r="J97" s="182"/>
      <c r="K97" s="182"/>
      <c r="L97" s="182"/>
      <c r="M97" s="37"/>
      <c r="N97" s="182"/>
      <c r="O97" s="182"/>
      <c r="P97" s="182"/>
      <c r="Q97" s="182"/>
      <c r="R97" s="182"/>
      <c r="S97" s="182"/>
      <c r="T97" s="182"/>
      <c r="U97" s="182"/>
      <c r="V97" s="37"/>
      <c r="W97" s="182"/>
      <c r="X97" s="182"/>
      <c r="Y97" s="38"/>
      <c r="Z97" s="38"/>
      <c r="AA97" s="38"/>
      <c r="AB97" s="38"/>
      <c r="AC97" s="38"/>
      <c r="AD97" s="38"/>
      <c r="AE97" s="200"/>
      <c r="AF97" s="200"/>
      <c r="AG97" s="37"/>
      <c r="AH97" s="37"/>
      <c r="AI97" s="37"/>
      <c r="AJ97" s="37"/>
      <c r="AK97" s="37"/>
      <c r="AL97" s="37"/>
      <c r="AM97" s="37"/>
      <c r="AN97" s="37"/>
      <c r="AO97" s="37"/>
      <c r="AP97" s="37"/>
      <c r="AQ97" s="59"/>
      <c r="AR97" s="29"/>
      <c r="AS97" s="30"/>
    </row>
    <row r="98" spans="1:139" ht="12" customHeight="1" x14ac:dyDescent="0.4">
      <c r="A98" s="29"/>
      <c r="B98" s="39"/>
      <c r="C98" s="274"/>
      <c r="D98" s="274"/>
      <c r="E98" s="274"/>
      <c r="F98" s="274"/>
      <c r="G98" s="276"/>
      <c r="H98" s="276"/>
      <c r="I98" s="276"/>
      <c r="J98" s="276"/>
      <c r="K98" s="276"/>
      <c r="L98" s="276"/>
      <c r="M98" s="44"/>
      <c r="N98" s="274"/>
      <c r="O98" s="274"/>
      <c r="P98" s="274"/>
      <c r="Q98" s="274"/>
      <c r="R98" s="274"/>
      <c r="S98" s="274"/>
      <c r="T98" s="274"/>
      <c r="U98" s="274"/>
      <c r="V98" s="44"/>
      <c r="W98" s="274"/>
      <c r="X98" s="274"/>
      <c r="Y98" s="274"/>
      <c r="Z98" s="274"/>
      <c r="AA98" s="274"/>
      <c r="AB98" s="274"/>
      <c r="AC98" s="274"/>
      <c r="AD98" s="44"/>
      <c r="AE98" s="275"/>
      <c r="AF98" s="275"/>
      <c r="AG98" s="39"/>
      <c r="AH98" s="29"/>
      <c r="AI98" s="29"/>
      <c r="AJ98" s="29"/>
      <c r="AK98" s="29"/>
      <c r="AL98" s="29"/>
      <c r="AM98" s="29"/>
      <c r="AN98" s="29"/>
      <c r="AO98" s="29"/>
      <c r="AP98" s="29"/>
      <c r="AQ98" s="29"/>
      <c r="AR98" s="29"/>
      <c r="AS98" s="29"/>
    </row>
    <row r="99" spans="1:139" ht="19.899999999999999" customHeight="1" x14ac:dyDescent="0.4">
      <c r="A99" s="29"/>
      <c r="B99" s="267" t="s">
        <v>63</v>
      </c>
      <c r="C99" s="267"/>
      <c r="D99" s="267"/>
      <c r="E99" s="267"/>
      <c r="F99" s="267"/>
      <c r="G99" s="267"/>
      <c r="H99" s="267"/>
      <c r="I99" s="267"/>
      <c r="J99" s="29"/>
      <c r="K99" s="163" t="s">
        <v>64</v>
      </c>
      <c r="L99" s="163"/>
      <c r="M99" s="163"/>
      <c r="N99" s="163"/>
      <c r="O99" s="163"/>
      <c r="P99" s="163"/>
      <c r="Q99" s="163"/>
      <c r="R99" s="163"/>
      <c r="S99" s="163"/>
      <c r="T99" s="163"/>
      <c r="U99" s="163"/>
      <c r="V99" s="163"/>
      <c r="W99" s="163"/>
      <c r="X99" s="163"/>
      <c r="Y99" s="163"/>
      <c r="Z99" s="163"/>
      <c r="AA99" s="163"/>
      <c r="AB99" s="163"/>
      <c r="AC99" s="163"/>
      <c r="AD99" s="29"/>
      <c r="AE99" s="266"/>
      <c r="AF99" s="266"/>
      <c r="AG99" s="29"/>
      <c r="AH99" s="29"/>
      <c r="AI99" s="29"/>
      <c r="AJ99" s="29"/>
      <c r="AK99" s="29"/>
      <c r="AL99" s="29"/>
      <c r="AM99" s="29"/>
      <c r="AN99" s="29"/>
      <c r="AO99" s="29"/>
      <c r="AP99" s="29"/>
      <c r="AQ99" s="29"/>
      <c r="AR99" s="29"/>
      <c r="AS99" s="29"/>
    </row>
    <row r="100" spans="1:139" ht="10.15" customHeight="1" x14ac:dyDescent="0.4">
      <c r="A100" s="29"/>
      <c r="B100" s="40"/>
      <c r="C100" s="144"/>
      <c r="D100" s="144"/>
      <c r="E100" s="144"/>
      <c r="F100" s="144"/>
      <c r="G100" s="277"/>
      <c r="H100" s="277"/>
      <c r="I100" s="277"/>
      <c r="J100" s="277"/>
      <c r="K100" s="277"/>
      <c r="L100" s="277"/>
      <c r="M100" s="277"/>
      <c r="N100" s="277"/>
      <c r="O100" s="277"/>
      <c r="P100" s="277"/>
      <c r="Q100" s="277"/>
      <c r="R100" s="277"/>
      <c r="S100" s="277"/>
      <c r="T100" s="277"/>
      <c r="U100" s="277"/>
      <c r="V100" s="277"/>
      <c r="W100" s="277"/>
      <c r="X100" s="277"/>
      <c r="Y100" s="277"/>
      <c r="Z100" s="277"/>
      <c r="AA100" s="277"/>
      <c r="AB100" s="277"/>
      <c r="AC100" s="277"/>
      <c r="AD100" s="34"/>
      <c r="AE100" s="41"/>
      <c r="AF100" s="41"/>
      <c r="AG100" s="41"/>
      <c r="AH100" s="41"/>
      <c r="AI100" s="41"/>
      <c r="AJ100" s="41"/>
      <c r="AK100" s="34"/>
      <c r="AL100" s="34"/>
      <c r="AM100" s="34"/>
      <c r="AN100" s="34"/>
      <c r="AO100" s="34"/>
      <c r="AP100" s="34"/>
      <c r="AQ100" s="55"/>
      <c r="AR100" s="29"/>
      <c r="AS100" s="29"/>
    </row>
    <row r="101" spans="1:139" ht="28.15" customHeight="1" x14ac:dyDescent="0.4">
      <c r="A101" s="29"/>
      <c r="B101" s="23"/>
      <c r="C101" s="137" t="s">
        <v>45</v>
      </c>
      <c r="D101" s="137"/>
      <c r="E101" s="137"/>
      <c r="F101" s="137"/>
      <c r="G101" s="145" t="s">
        <v>75</v>
      </c>
      <c r="H101" s="145"/>
      <c r="I101" s="145"/>
      <c r="J101" s="145"/>
      <c r="K101" s="145"/>
      <c r="L101" s="145"/>
      <c r="M101" s="145"/>
      <c r="N101" s="145"/>
      <c r="O101" s="145"/>
      <c r="P101" s="145"/>
      <c r="Q101" s="145"/>
      <c r="R101" s="60"/>
      <c r="S101" s="146">
        <f>計算基準!AU37</f>
        <v>0</v>
      </c>
      <c r="T101" s="147"/>
      <c r="U101" s="147"/>
      <c r="V101" s="147"/>
      <c r="W101" s="147"/>
      <c r="X101" s="148"/>
      <c r="Y101" s="25" t="s">
        <v>46</v>
      </c>
      <c r="Z101" s="149" t="s">
        <v>47</v>
      </c>
      <c r="AA101" s="192"/>
      <c r="AB101" s="193">
        <f>計算基準!$D$5*100</f>
        <v>1.9</v>
      </c>
      <c r="AC101" s="194"/>
      <c r="AD101" s="194"/>
      <c r="AE101" s="195"/>
      <c r="AF101" s="27" t="s">
        <v>48</v>
      </c>
      <c r="AG101" s="138" t="s">
        <v>49</v>
      </c>
      <c r="AH101" s="139"/>
      <c r="AI101" s="160">
        <f>計算基準!AV37</f>
        <v>0</v>
      </c>
      <c r="AJ101" s="161"/>
      <c r="AK101" s="161"/>
      <c r="AL101" s="161"/>
      <c r="AM101" s="162"/>
      <c r="AN101" s="25" t="s">
        <v>46</v>
      </c>
      <c r="AO101" s="149" t="s">
        <v>50</v>
      </c>
      <c r="AP101" s="149"/>
      <c r="AQ101" s="57"/>
      <c r="AR101" s="29"/>
      <c r="AS101" s="60"/>
    </row>
    <row r="102" spans="1:139" ht="10.15" customHeight="1" x14ac:dyDescent="0.4">
      <c r="A102" s="29"/>
      <c r="B102" s="23"/>
      <c r="C102" s="137"/>
      <c r="D102" s="137"/>
      <c r="E102" s="137"/>
      <c r="F102" s="137"/>
      <c r="G102" s="29"/>
      <c r="H102" s="29"/>
      <c r="I102" s="29"/>
      <c r="J102" s="29"/>
      <c r="K102" s="29"/>
      <c r="L102" s="29"/>
      <c r="M102" s="29"/>
      <c r="N102" s="29"/>
      <c r="O102" s="29"/>
      <c r="P102" s="29"/>
      <c r="Q102" s="29"/>
      <c r="R102" s="60"/>
      <c r="S102" s="188"/>
      <c r="T102" s="188"/>
      <c r="U102" s="188"/>
      <c r="V102" s="188"/>
      <c r="W102" s="188"/>
      <c r="X102" s="188"/>
      <c r="Y102" s="39"/>
      <c r="Z102" s="189"/>
      <c r="AA102" s="189"/>
      <c r="AB102" s="190"/>
      <c r="AC102" s="190"/>
      <c r="AD102" s="190"/>
      <c r="AE102" s="190"/>
      <c r="AF102" s="24"/>
      <c r="AG102" s="137"/>
      <c r="AH102" s="137"/>
      <c r="AI102" s="191"/>
      <c r="AJ102" s="191"/>
      <c r="AK102" s="191"/>
      <c r="AL102" s="191"/>
      <c r="AM102" s="191"/>
      <c r="AN102" s="24"/>
      <c r="AO102" s="137"/>
      <c r="AP102" s="137"/>
      <c r="AQ102" s="57"/>
      <c r="AR102" s="29"/>
      <c r="AS102" s="60"/>
    </row>
    <row r="103" spans="1:139" ht="28.15" customHeight="1" x14ac:dyDescent="0.4">
      <c r="A103" s="29"/>
      <c r="B103" s="23"/>
      <c r="C103" s="137" t="s">
        <v>51</v>
      </c>
      <c r="D103" s="137"/>
      <c r="E103" s="137"/>
      <c r="F103" s="137"/>
      <c r="G103" s="174" t="s">
        <v>76</v>
      </c>
      <c r="H103" s="174"/>
      <c r="I103" s="174"/>
      <c r="J103" s="174"/>
      <c r="K103" s="174"/>
      <c r="L103" s="174"/>
      <c r="M103" s="174"/>
      <c r="N103" s="174"/>
      <c r="O103" s="174"/>
      <c r="P103" s="174"/>
      <c r="Q103" s="174"/>
      <c r="R103" s="60"/>
      <c r="S103" s="170">
        <f>計算基準!$D$6</f>
        <v>14500</v>
      </c>
      <c r="T103" s="171"/>
      <c r="U103" s="171"/>
      <c r="V103" s="171"/>
      <c r="W103" s="171"/>
      <c r="X103" s="172"/>
      <c r="Y103" s="27" t="s">
        <v>46</v>
      </c>
      <c r="Z103" s="149" t="s">
        <v>47</v>
      </c>
      <c r="AA103" s="173"/>
      <c r="AB103" s="146">
        <f>計算基準!AU38</f>
        <v>0</v>
      </c>
      <c r="AC103" s="147"/>
      <c r="AD103" s="147"/>
      <c r="AE103" s="148"/>
      <c r="AF103" s="25" t="s">
        <v>52</v>
      </c>
      <c r="AG103" s="138" t="s">
        <v>49</v>
      </c>
      <c r="AH103" s="139"/>
      <c r="AI103" s="160">
        <f>計算基準!AV38</f>
        <v>0</v>
      </c>
      <c r="AJ103" s="161"/>
      <c r="AK103" s="161"/>
      <c r="AL103" s="161"/>
      <c r="AM103" s="162"/>
      <c r="AN103" s="25" t="s">
        <v>46</v>
      </c>
      <c r="AO103" s="149" t="s">
        <v>53</v>
      </c>
      <c r="AP103" s="149"/>
      <c r="AQ103" s="57"/>
      <c r="AR103" s="29"/>
      <c r="AS103" s="60"/>
    </row>
    <row r="104" spans="1:139" ht="10.15" customHeight="1" thickBot="1" x14ac:dyDescent="0.45">
      <c r="A104" s="29"/>
      <c r="B104" s="23"/>
      <c r="C104" s="137"/>
      <c r="D104" s="137"/>
      <c r="E104" s="137"/>
      <c r="F104" s="137"/>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1"/>
      <c r="AR104" s="60"/>
      <c r="AS104" s="60"/>
    </row>
    <row r="105" spans="1:139" ht="28.15" customHeight="1" thickBot="1" x14ac:dyDescent="0.45">
      <c r="A105" s="29"/>
      <c r="B105" s="23"/>
      <c r="C105" s="181" t="s">
        <v>57</v>
      </c>
      <c r="D105" s="181"/>
      <c r="E105" s="181"/>
      <c r="F105" s="181"/>
      <c r="G105" s="163" t="str">
        <f>CONCATENATE("（最高限度額 ",計算基準!$D$8/10000,"万円）")</f>
        <v>（最高限度額 17万円）</v>
      </c>
      <c r="H105" s="163"/>
      <c r="I105" s="163"/>
      <c r="J105" s="163"/>
      <c r="K105" s="163"/>
      <c r="L105" s="163"/>
      <c r="M105" s="163"/>
      <c r="N105" s="163"/>
      <c r="O105" s="163"/>
      <c r="P105" s="163"/>
      <c r="Q105" s="163"/>
      <c r="R105" s="35"/>
      <c r="S105" s="278" t="s">
        <v>81</v>
      </c>
      <c r="T105" s="278"/>
      <c r="U105" s="278"/>
      <c r="V105" s="278"/>
      <c r="W105" s="278"/>
      <c r="X105" s="278"/>
      <c r="Y105" s="278"/>
      <c r="Z105" s="278"/>
      <c r="AA105" s="278"/>
      <c r="AB105" s="278"/>
      <c r="AC105" s="278"/>
      <c r="AD105" s="278"/>
      <c r="AE105" s="278"/>
      <c r="AF105" s="278"/>
      <c r="AG105" s="138" t="s">
        <v>49</v>
      </c>
      <c r="AH105" s="139"/>
      <c r="AI105" s="164">
        <f>計算基準!AV39</f>
        <v>0</v>
      </c>
      <c r="AJ105" s="165"/>
      <c r="AK105" s="165"/>
      <c r="AL105" s="165"/>
      <c r="AM105" s="166"/>
      <c r="AN105" s="29" t="s">
        <v>46</v>
      </c>
      <c r="AO105" s="135" t="s">
        <v>65</v>
      </c>
      <c r="AP105" s="135"/>
      <c r="AQ105" s="61"/>
      <c r="AR105" s="60"/>
      <c r="AS105" s="60"/>
    </row>
    <row r="106" spans="1:139" ht="10.15" customHeight="1" x14ac:dyDescent="0.4">
      <c r="A106" s="29"/>
      <c r="B106" s="36"/>
      <c r="C106" s="182"/>
      <c r="D106" s="182"/>
      <c r="E106" s="182"/>
      <c r="F106" s="18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3"/>
      <c r="AR106" s="60"/>
      <c r="AS106" s="60"/>
    </row>
    <row r="107" spans="1:139" s="21" customFormat="1" ht="19.899999999999999" customHeight="1" thickBot="1" x14ac:dyDescent="0.45">
      <c r="A107" s="31"/>
      <c r="B107" s="187" t="s">
        <v>59</v>
      </c>
      <c r="C107" s="187"/>
      <c r="D107" s="187"/>
      <c r="E107" s="187"/>
      <c r="F107" s="187"/>
      <c r="G107" s="45"/>
      <c r="H107" s="46"/>
      <c r="I107" s="46"/>
      <c r="J107" s="46"/>
      <c r="K107" s="46"/>
      <c r="L107" s="136" t="s">
        <v>78</v>
      </c>
      <c r="M107" s="136"/>
      <c r="N107" s="46"/>
      <c r="O107" s="46"/>
      <c r="P107" s="46"/>
      <c r="Q107" s="46"/>
      <c r="R107" s="46"/>
      <c r="S107" s="46"/>
      <c r="T107" s="46"/>
      <c r="U107" s="46"/>
      <c r="V107" s="136" t="s">
        <v>79</v>
      </c>
      <c r="W107" s="136"/>
      <c r="X107" s="136"/>
      <c r="Y107" s="136"/>
      <c r="Z107" s="46"/>
      <c r="AA107" s="46"/>
      <c r="AB107" s="46"/>
      <c r="AC107" s="46"/>
      <c r="AD107" s="46"/>
      <c r="AE107" s="46"/>
      <c r="AF107" s="186" t="s">
        <v>80</v>
      </c>
      <c r="AG107" s="186"/>
      <c r="AH107" s="186"/>
      <c r="AI107" s="186"/>
      <c r="AJ107" s="186"/>
      <c r="AK107" s="186"/>
      <c r="AL107" s="186"/>
      <c r="AM107" s="186"/>
      <c r="AN107" s="186"/>
      <c r="AO107" s="46"/>
      <c r="AP107" s="46"/>
      <c r="AQ107" s="46"/>
      <c r="AR107" s="45"/>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row>
    <row r="108" spans="1:139" ht="28.15" customHeight="1" thickBot="1" x14ac:dyDescent="0.45">
      <c r="A108" s="29"/>
      <c r="B108" s="167">
        <f>AI83</f>
        <v>0</v>
      </c>
      <c r="C108" s="168"/>
      <c r="D108" s="168"/>
      <c r="E108" s="168"/>
      <c r="F108" s="168"/>
      <c r="G108" s="168"/>
      <c r="H108" s="169"/>
      <c r="I108" s="112" t="s">
        <v>77</v>
      </c>
      <c r="J108" s="149" t="s">
        <v>66</v>
      </c>
      <c r="K108" s="149"/>
      <c r="L108" s="175">
        <f>AI96</f>
        <v>0</v>
      </c>
      <c r="M108" s="176"/>
      <c r="N108" s="176"/>
      <c r="O108" s="176"/>
      <c r="P108" s="176"/>
      <c r="Q108" s="176"/>
      <c r="R108" s="177"/>
      <c r="S108" s="45" t="s">
        <v>77</v>
      </c>
      <c r="T108" s="149" t="s">
        <v>66</v>
      </c>
      <c r="U108" s="149"/>
      <c r="V108" s="178">
        <f>AI105</f>
        <v>0</v>
      </c>
      <c r="W108" s="179"/>
      <c r="X108" s="179"/>
      <c r="Y108" s="179"/>
      <c r="Z108" s="179"/>
      <c r="AA108" s="179"/>
      <c r="AB108" s="180"/>
      <c r="AC108" s="45" t="s">
        <v>77</v>
      </c>
      <c r="AD108" s="149" t="s">
        <v>49</v>
      </c>
      <c r="AE108" s="149"/>
      <c r="AF108" s="183">
        <f>SUM(B108,L108,V108)</f>
        <v>0</v>
      </c>
      <c r="AG108" s="184"/>
      <c r="AH108" s="184"/>
      <c r="AI108" s="184"/>
      <c r="AJ108" s="184"/>
      <c r="AK108" s="184"/>
      <c r="AL108" s="184"/>
      <c r="AM108" s="184"/>
      <c r="AN108" s="185"/>
      <c r="AO108" s="135" t="s">
        <v>77</v>
      </c>
      <c r="AP108" s="135"/>
      <c r="AQ108" s="47"/>
      <c r="AR108" s="47"/>
      <c r="AS108" s="29"/>
    </row>
    <row r="109" spans="1:139" ht="4.9000000000000004" customHeight="1" x14ac:dyDescent="0.4">
      <c r="A109" s="29"/>
      <c r="B109" s="33"/>
      <c r="C109" s="33"/>
      <c r="D109" s="33"/>
      <c r="E109" s="33"/>
      <c r="F109" s="33"/>
      <c r="G109" s="26"/>
      <c r="H109" s="26"/>
      <c r="I109" s="26"/>
      <c r="J109" s="33"/>
      <c r="K109" s="33"/>
      <c r="L109" s="33"/>
      <c r="M109" s="33"/>
      <c r="N109" s="33"/>
      <c r="O109" s="33"/>
      <c r="P109" s="33"/>
      <c r="Q109" s="26"/>
      <c r="R109" s="26"/>
      <c r="S109" s="26"/>
      <c r="T109" s="33"/>
      <c r="U109" s="33"/>
      <c r="V109" s="33"/>
      <c r="W109" s="33"/>
      <c r="X109" s="33"/>
      <c r="Y109" s="26"/>
      <c r="Z109" s="28"/>
      <c r="AA109" s="26"/>
      <c r="AB109" s="33"/>
      <c r="AC109" s="33"/>
      <c r="AD109" s="33"/>
      <c r="AE109" s="48"/>
      <c r="AF109" s="48"/>
      <c r="AG109" s="49"/>
      <c r="AH109" s="29"/>
      <c r="AI109" s="29"/>
      <c r="AJ109" s="29"/>
      <c r="AK109" s="29"/>
      <c r="AL109" s="29"/>
      <c r="AM109" s="29"/>
      <c r="AN109" s="29"/>
      <c r="AO109" s="29"/>
      <c r="AP109" s="29"/>
      <c r="AQ109" s="29"/>
      <c r="AR109" s="29"/>
      <c r="AS109" s="29"/>
    </row>
    <row r="110" spans="1:139" ht="18" customHeight="1" x14ac:dyDescent="0.4">
      <c r="A110" s="29"/>
      <c r="B110" s="158" t="s">
        <v>129</v>
      </c>
      <c r="C110" s="158"/>
      <c r="D110" s="158"/>
      <c r="E110" s="158"/>
      <c r="F110" s="158"/>
      <c r="G110" s="158"/>
      <c r="H110" s="158"/>
      <c r="I110" s="158"/>
      <c r="J110" s="158"/>
      <c r="K110" s="159"/>
      <c r="L110" s="151">
        <f>ROUND(AF108/12,0)</f>
        <v>0</v>
      </c>
      <c r="M110" s="152"/>
      <c r="N110" s="152"/>
      <c r="O110" s="152"/>
      <c r="P110" s="152"/>
      <c r="Q110" s="152"/>
      <c r="R110" s="153"/>
      <c r="S110" s="33" t="s">
        <v>77</v>
      </c>
      <c r="T110" s="33"/>
      <c r="U110" s="33"/>
      <c r="V110" s="158" t="s">
        <v>130</v>
      </c>
      <c r="W110" s="158"/>
      <c r="X110" s="158"/>
      <c r="Y110" s="158"/>
      <c r="Z110" s="158"/>
      <c r="AA110" s="158"/>
      <c r="AB110" s="158"/>
      <c r="AC110" s="158"/>
      <c r="AD110" s="158"/>
      <c r="AE110" s="158"/>
      <c r="AF110" s="156" t="s">
        <v>95</v>
      </c>
      <c r="AG110" s="157"/>
      <c r="AH110" s="151">
        <f>ROUND(AF108/10,0)</f>
        <v>0</v>
      </c>
      <c r="AI110" s="152"/>
      <c r="AJ110" s="152"/>
      <c r="AK110" s="152"/>
      <c r="AL110" s="152"/>
      <c r="AM110" s="152"/>
      <c r="AN110" s="153"/>
      <c r="AO110" s="33" t="s">
        <v>77</v>
      </c>
      <c r="AP110" s="33"/>
      <c r="AQ110" s="29"/>
      <c r="AR110" s="29"/>
      <c r="AS110" s="29"/>
    </row>
    <row r="111" spans="1:139" s="22" customFormat="1" ht="15" customHeight="1" x14ac:dyDescent="0.4">
      <c r="A111" s="54"/>
      <c r="B111" s="54"/>
      <c r="C111" s="54"/>
      <c r="D111" s="54"/>
      <c r="E111" s="54"/>
      <c r="F111" s="54"/>
      <c r="G111" s="54"/>
      <c r="H111" s="54"/>
      <c r="I111" s="54"/>
      <c r="J111" s="54"/>
      <c r="K111" s="149" t="s">
        <v>124</v>
      </c>
      <c r="L111" s="149"/>
      <c r="M111" s="149"/>
      <c r="N111" s="149"/>
      <c r="O111" s="149"/>
      <c r="P111" s="149"/>
      <c r="Q111" s="149"/>
      <c r="R111" s="149"/>
      <c r="S111" s="149"/>
      <c r="T111" s="149"/>
      <c r="U111" s="149"/>
      <c r="V111" s="64"/>
      <c r="W111" s="64"/>
      <c r="X111" s="64"/>
      <c r="Y111" s="64"/>
      <c r="Z111" s="64"/>
      <c r="AA111" s="64"/>
      <c r="AB111" s="64"/>
      <c r="AC111" s="64"/>
      <c r="AD111" s="64"/>
      <c r="AE111" s="64"/>
      <c r="AF111" s="64"/>
      <c r="AG111" s="149" t="s">
        <v>125</v>
      </c>
      <c r="AH111" s="149"/>
      <c r="AI111" s="149"/>
      <c r="AJ111" s="149"/>
      <c r="AK111" s="149"/>
      <c r="AL111" s="149"/>
      <c r="AM111" s="149"/>
      <c r="AN111" s="149"/>
      <c r="AO111" s="149"/>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c r="BL111" s="54"/>
      <c r="BM111" s="54"/>
      <c r="BN111" s="54"/>
      <c r="BO111" s="54"/>
      <c r="BP111" s="54"/>
      <c r="BQ111" s="54"/>
      <c r="BR111" s="54"/>
      <c r="BS111" s="54"/>
      <c r="BT111" s="54"/>
      <c r="BU111" s="54"/>
      <c r="BV111" s="54"/>
      <c r="BW111" s="54"/>
      <c r="BX111" s="54"/>
      <c r="BY111" s="54"/>
      <c r="BZ111" s="54"/>
      <c r="CA111" s="54"/>
      <c r="CB111" s="54"/>
      <c r="CC111" s="54"/>
      <c r="CD111" s="54"/>
      <c r="CE111" s="54"/>
      <c r="CF111" s="54"/>
      <c r="CG111" s="54"/>
      <c r="CH111" s="54"/>
      <c r="CI111" s="54"/>
      <c r="CJ111" s="54"/>
      <c r="CK111" s="54"/>
      <c r="CL111" s="54"/>
      <c r="CM111" s="54"/>
      <c r="CN111" s="54"/>
      <c r="CO111" s="54"/>
      <c r="CP111" s="54"/>
      <c r="CQ111" s="54"/>
      <c r="CR111" s="54"/>
      <c r="CS111" s="54"/>
      <c r="CT111" s="54"/>
      <c r="CU111" s="54"/>
      <c r="CV111" s="54"/>
      <c r="CW111" s="54"/>
      <c r="CX111" s="54"/>
      <c r="CY111" s="54"/>
      <c r="CZ111" s="54"/>
      <c r="DA111" s="54"/>
      <c r="DB111" s="54"/>
      <c r="DC111" s="54"/>
      <c r="DD111" s="54"/>
      <c r="DE111" s="54"/>
      <c r="DF111" s="54"/>
      <c r="DG111" s="54"/>
      <c r="DH111" s="54"/>
      <c r="DI111" s="54"/>
      <c r="DJ111" s="54"/>
      <c r="DK111" s="54"/>
      <c r="DL111" s="54"/>
      <c r="DM111" s="54"/>
      <c r="DN111" s="54"/>
      <c r="DO111" s="54"/>
      <c r="DP111" s="54"/>
      <c r="DQ111" s="54"/>
      <c r="DR111" s="54"/>
      <c r="DS111" s="54"/>
      <c r="DT111" s="54"/>
      <c r="DU111" s="54"/>
      <c r="DV111" s="54"/>
      <c r="DW111" s="54"/>
      <c r="DX111" s="54"/>
      <c r="DY111" s="54"/>
      <c r="DZ111" s="54"/>
      <c r="EA111" s="54"/>
      <c r="EB111" s="54"/>
      <c r="EC111" s="54"/>
      <c r="ED111" s="54"/>
      <c r="EE111" s="54"/>
      <c r="EF111" s="54"/>
      <c r="EG111" s="54"/>
      <c r="EH111" s="54"/>
      <c r="EI111" s="54"/>
    </row>
    <row r="112" spans="1:139" ht="4.9000000000000004" customHeight="1" x14ac:dyDescent="0.4">
      <c r="A112" s="29"/>
      <c r="B112" s="29"/>
      <c r="C112" s="29"/>
      <c r="D112" s="29"/>
      <c r="E112" s="29"/>
      <c r="F112" s="29"/>
      <c r="G112" s="29"/>
      <c r="H112" s="29"/>
      <c r="I112" s="29"/>
      <c r="J112" s="29"/>
      <c r="K112" s="29"/>
      <c r="L112" s="29"/>
      <c r="M112" s="29"/>
      <c r="N112" s="29"/>
      <c r="O112" s="29"/>
      <c r="P112" s="29"/>
      <c r="Q112" s="29"/>
      <c r="R112" s="33"/>
      <c r="S112" s="33"/>
      <c r="T112" s="33"/>
      <c r="U112" s="33"/>
      <c r="V112" s="33"/>
      <c r="W112" s="33"/>
      <c r="X112" s="33"/>
      <c r="Y112" s="33"/>
      <c r="Z112" s="33"/>
      <c r="AA112" s="33"/>
      <c r="AB112" s="33"/>
      <c r="AC112" s="33"/>
      <c r="AD112" s="33"/>
      <c r="AE112" s="33"/>
      <c r="AF112" s="33"/>
      <c r="AG112" s="33"/>
      <c r="AH112" s="29"/>
      <c r="AI112" s="29"/>
      <c r="AJ112" s="29"/>
      <c r="AK112" s="29"/>
      <c r="AL112" s="29"/>
      <c r="AM112" s="29"/>
      <c r="AN112" s="29"/>
      <c r="AO112" s="29"/>
      <c r="AP112" s="29"/>
      <c r="AQ112" s="29"/>
      <c r="AR112" s="29"/>
      <c r="AS112" s="29"/>
    </row>
    <row r="113" spans="1:45" ht="15" customHeight="1" x14ac:dyDescent="0.4">
      <c r="A113" s="29"/>
      <c r="B113" s="154" t="s">
        <v>67</v>
      </c>
      <c r="C113" s="154"/>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c r="AK113" s="154"/>
      <c r="AL113" s="154"/>
      <c r="AM113" s="154"/>
      <c r="AN113" s="154"/>
      <c r="AO113" s="154"/>
      <c r="AP113" s="154"/>
      <c r="AQ113" s="154"/>
      <c r="AR113" s="110"/>
      <c r="AS113" s="29"/>
    </row>
    <row r="114" spans="1:45" ht="15" customHeight="1" x14ac:dyDescent="0.4">
      <c r="A114" s="29"/>
      <c r="B114" s="154" t="s">
        <v>68</v>
      </c>
      <c r="C114" s="154"/>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4"/>
      <c r="AP114" s="154"/>
      <c r="AQ114" s="154"/>
      <c r="AR114" s="110"/>
      <c r="AS114" s="29"/>
    </row>
    <row r="115" spans="1:45" ht="15" customHeight="1" x14ac:dyDescent="0.4">
      <c r="A115" s="29"/>
      <c r="B115" s="154" t="s">
        <v>89</v>
      </c>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154"/>
      <c r="AP115" s="154"/>
      <c r="AQ115" s="154"/>
      <c r="AR115" s="110"/>
      <c r="AS115" s="29"/>
    </row>
    <row r="116" spans="1:45" ht="15" customHeight="1" x14ac:dyDescent="0.4">
      <c r="A116" s="29"/>
      <c r="B116" s="155" t="s">
        <v>88</v>
      </c>
      <c r="C116" s="155"/>
      <c r="D116" s="155"/>
      <c r="E116" s="155"/>
      <c r="F116" s="155"/>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c r="AJ116" s="155"/>
      <c r="AK116" s="155"/>
      <c r="AL116" s="155"/>
      <c r="AM116" s="155"/>
      <c r="AN116" s="155"/>
      <c r="AO116" s="155"/>
      <c r="AP116" s="155"/>
      <c r="AQ116" s="155"/>
      <c r="AR116" s="111"/>
      <c r="AS116" s="29"/>
    </row>
    <row r="117" spans="1:45" ht="15" customHeight="1" x14ac:dyDescent="0.4">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30"/>
      <c r="AF117" s="30"/>
      <c r="AG117" s="29"/>
      <c r="AH117" s="29"/>
      <c r="AI117" s="29"/>
      <c r="AJ117" s="29"/>
      <c r="AK117" s="29"/>
      <c r="AL117" s="29"/>
      <c r="AM117" s="29"/>
      <c r="AN117" s="29"/>
      <c r="AO117" s="29"/>
      <c r="AP117" s="29"/>
      <c r="AQ117" s="29"/>
      <c r="AR117" s="29"/>
      <c r="AS117" s="29"/>
    </row>
    <row r="118" spans="1:45" ht="15" customHeight="1" x14ac:dyDescent="0.4">
      <c r="B118" s="150"/>
      <c r="C118" s="150"/>
      <c r="D118" s="150"/>
      <c r="E118" s="150"/>
      <c r="F118" s="150"/>
      <c r="G118" s="150"/>
      <c r="H118" s="150"/>
      <c r="I118" s="150"/>
      <c r="J118" s="150"/>
      <c r="K118" s="150"/>
      <c r="L118" s="150"/>
      <c r="M118" s="150"/>
      <c r="N118" s="150"/>
      <c r="O118" s="150"/>
      <c r="P118" s="150"/>
      <c r="Q118" s="150"/>
      <c r="R118" s="150"/>
      <c r="S118" s="150"/>
      <c r="T118" s="150"/>
      <c r="U118" s="150"/>
      <c r="V118" s="150"/>
      <c r="W118" s="150"/>
      <c r="X118" s="150"/>
      <c r="Y118" s="150"/>
      <c r="Z118" s="150"/>
      <c r="AA118" s="150"/>
      <c r="AB118" s="150"/>
      <c r="AC118" s="150"/>
      <c r="AD118" s="150"/>
      <c r="AE118" s="150"/>
      <c r="AF118" s="150"/>
      <c r="AG118" s="150"/>
      <c r="AH118" s="150"/>
      <c r="AI118" s="150"/>
      <c r="AJ118" s="150"/>
      <c r="AK118" s="150"/>
      <c r="AL118" s="150"/>
      <c r="AM118" s="150"/>
      <c r="AN118" s="150"/>
      <c r="AO118" s="150"/>
      <c r="AP118" s="150"/>
      <c r="AQ118" s="150"/>
      <c r="AR118" s="109"/>
    </row>
  </sheetData>
  <sheetProtection password="EE79" sheet="1" objects="1" scenarios="1"/>
  <mergeCells count="328">
    <mergeCell ref="C88:F88"/>
    <mergeCell ref="C89:F89"/>
    <mergeCell ref="G88:Q88"/>
    <mergeCell ref="S88:X88"/>
    <mergeCell ref="C83:F83"/>
    <mergeCell ref="R84:U84"/>
    <mergeCell ref="W84:X84"/>
    <mergeCell ref="C85:F85"/>
    <mergeCell ref="G85:I85"/>
    <mergeCell ref="J85:L85"/>
    <mergeCell ref="N85:Q85"/>
    <mergeCell ref="G84:L84"/>
    <mergeCell ref="N84:Q84"/>
    <mergeCell ref="G75:Q75"/>
    <mergeCell ref="G77:Q77"/>
    <mergeCell ref="S77:X77"/>
    <mergeCell ref="G82:L82"/>
    <mergeCell ref="N82:Q82"/>
    <mergeCell ref="R82:U82"/>
    <mergeCell ref="W82:X82"/>
    <mergeCell ref="C75:F75"/>
    <mergeCell ref="S75:X75"/>
    <mergeCell ref="C82:F82"/>
    <mergeCell ref="G100:AC100"/>
    <mergeCell ref="L110:R110"/>
    <mergeCell ref="V110:AE110"/>
    <mergeCell ref="S105:AF105"/>
    <mergeCell ref="S83:AF83"/>
    <mergeCell ref="L37:AB37"/>
    <mergeCell ref="L38:P40"/>
    <mergeCell ref="S38:W40"/>
    <mergeCell ref="X38:AB40"/>
    <mergeCell ref="G79:Q79"/>
    <mergeCell ref="S79:X79"/>
    <mergeCell ref="Z79:AA79"/>
    <mergeCell ref="Z75:AA75"/>
    <mergeCell ref="R86:U86"/>
    <mergeCell ref="W86:X86"/>
    <mergeCell ref="Y86:AC86"/>
    <mergeCell ref="Z88:AA88"/>
    <mergeCell ref="AB88:AE88"/>
    <mergeCell ref="Y82:AC82"/>
    <mergeCell ref="AE82:AF82"/>
    <mergeCell ref="AE97:AF97"/>
    <mergeCell ref="G92:Q92"/>
    <mergeCell ref="S92:X92"/>
    <mergeCell ref="Z92:AA92"/>
    <mergeCell ref="Y98:AC98"/>
    <mergeCell ref="AE98:AF98"/>
    <mergeCell ref="C90:F90"/>
    <mergeCell ref="C91:F91"/>
    <mergeCell ref="C92:F92"/>
    <mergeCell ref="C93:F93"/>
    <mergeCell ref="C94:F94"/>
    <mergeCell ref="C95:F95"/>
    <mergeCell ref="G95:L95"/>
    <mergeCell ref="N95:Q95"/>
    <mergeCell ref="R95:U95"/>
    <mergeCell ref="G94:Q94"/>
    <mergeCell ref="C98:F98"/>
    <mergeCell ref="G98:I98"/>
    <mergeCell ref="J98:L98"/>
    <mergeCell ref="N98:Q98"/>
    <mergeCell ref="R98:U98"/>
    <mergeCell ref="W98:X98"/>
    <mergeCell ref="S90:X90"/>
    <mergeCell ref="S96:AF96"/>
    <mergeCell ref="AG82:AH82"/>
    <mergeCell ref="AG79:AH79"/>
    <mergeCell ref="R85:U85"/>
    <mergeCell ref="W85:X85"/>
    <mergeCell ref="Y85:AC85"/>
    <mergeCell ref="AE85:AF85"/>
    <mergeCell ref="G83:Q83"/>
    <mergeCell ref="C84:F84"/>
    <mergeCell ref="K99:AC99"/>
    <mergeCell ref="B86:I86"/>
    <mergeCell ref="J86:L86"/>
    <mergeCell ref="C96:F96"/>
    <mergeCell ref="C97:F97"/>
    <mergeCell ref="G97:L97"/>
    <mergeCell ref="N97:Q97"/>
    <mergeCell ref="R97:U97"/>
    <mergeCell ref="W97:X97"/>
    <mergeCell ref="AB92:AE92"/>
    <mergeCell ref="N86:Q86"/>
    <mergeCell ref="B99:I99"/>
    <mergeCell ref="AE99:AF99"/>
    <mergeCell ref="G96:Q96"/>
    <mergeCell ref="G90:Q90"/>
    <mergeCell ref="C87:F87"/>
    <mergeCell ref="Z77:AA77"/>
    <mergeCell ref="AB77:AE77"/>
    <mergeCell ref="C80:F80"/>
    <mergeCell ref="C81:F81"/>
    <mergeCell ref="G81:Q81"/>
    <mergeCell ref="AB79:AE79"/>
    <mergeCell ref="C76:F76"/>
    <mergeCell ref="C77:F77"/>
    <mergeCell ref="C78:F78"/>
    <mergeCell ref="C79:F79"/>
    <mergeCell ref="L50:P50"/>
    <mergeCell ref="Q50:R50"/>
    <mergeCell ref="E49:I49"/>
    <mergeCell ref="W73:X73"/>
    <mergeCell ref="Y73:AC73"/>
    <mergeCell ref="AE73:AF73"/>
    <mergeCell ref="C74:F74"/>
    <mergeCell ref="B73:I73"/>
    <mergeCell ref="J73:L73"/>
    <mergeCell ref="N73:Q73"/>
    <mergeCell ref="R73:U73"/>
    <mergeCell ref="B70:AP70"/>
    <mergeCell ref="E71:AL71"/>
    <mergeCell ref="L45:P45"/>
    <mergeCell ref="L46:P46"/>
    <mergeCell ref="Q45:R45"/>
    <mergeCell ref="Q46:R46"/>
    <mergeCell ref="Q48:R48"/>
    <mergeCell ref="AL49:AP49"/>
    <mergeCell ref="AL50:AP50"/>
    <mergeCell ref="E50:I50"/>
    <mergeCell ref="AC50:AG50"/>
    <mergeCell ref="AH50:AI50"/>
    <mergeCell ref="L47:P47"/>
    <mergeCell ref="L48:P48"/>
    <mergeCell ref="L49:P49"/>
    <mergeCell ref="Q47:R47"/>
    <mergeCell ref="Q49:R49"/>
    <mergeCell ref="AC47:AG47"/>
    <mergeCell ref="AC48:AG48"/>
    <mergeCell ref="AC49:AG49"/>
    <mergeCell ref="AH48:AI48"/>
    <mergeCell ref="AH49:AI49"/>
    <mergeCell ref="S50:W50"/>
    <mergeCell ref="X50:AB50"/>
    <mergeCell ref="J50:K50"/>
    <mergeCell ref="AJ50:AK50"/>
    <mergeCell ref="A37:D40"/>
    <mergeCell ref="E37:I40"/>
    <mergeCell ref="J42:K42"/>
    <mergeCell ref="J43:K43"/>
    <mergeCell ref="J44:K44"/>
    <mergeCell ref="J45:K45"/>
    <mergeCell ref="J46:K46"/>
    <mergeCell ref="AC43:AG43"/>
    <mergeCell ref="AC44:AG44"/>
    <mergeCell ref="AC45:AG45"/>
    <mergeCell ref="AC46:AG46"/>
    <mergeCell ref="L41:P41"/>
    <mergeCell ref="Q41:R41"/>
    <mergeCell ref="L42:P42"/>
    <mergeCell ref="Q42:R42"/>
    <mergeCell ref="L43:P43"/>
    <mergeCell ref="L44:P44"/>
    <mergeCell ref="Q43:R43"/>
    <mergeCell ref="Q44:R44"/>
    <mergeCell ref="A42:D42"/>
    <mergeCell ref="A43:D43"/>
    <mergeCell ref="A44:D44"/>
    <mergeCell ref="A45:D45"/>
    <mergeCell ref="A46:D46"/>
    <mergeCell ref="A48:D48"/>
    <mergeCell ref="A49:D49"/>
    <mergeCell ref="A50:D50"/>
    <mergeCell ref="E48:I48"/>
    <mergeCell ref="A47:D47"/>
    <mergeCell ref="E41:I41"/>
    <mergeCell ref="E42:I42"/>
    <mergeCell ref="E43:I43"/>
    <mergeCell ref="E44:I44"/>
    <mergeCell ref="E45:I45"/>
    <mergeCell ref="E46:I46"/>
    <mergeCell ref="E47:I47"/>
    <mergeCell ref="AJ41:AK41"/>
    <mergeCell ref="S43:W43"/>
    <mergeCell ref="X43:AB43"/>
    <mergeCell ref="AL43:AP43"/>
    <mergeCell ref="A41:D41"/>
    <mergeCell ref="J41:K41"/>
    <mergeCell ref="J47:K47"/>
    <mergeCell ref="J48:K48"/>
    <mergeCell ref="J49:K49"/>
    <mergeCell ref="AH45:AI45"/>
    <mergeCell ref="AH46:AI46"/>
    <mergeCell ref="AH47:AI47"/>
    <mergeCell ref="S45:W45"/>
    <mergeCell ref="X45:AB45"/>
    <mergeCell ref="S46:W46"/>
    <mergeCell ref="X46:AB46"/>
    <mergeCell ref="X47:AB47"/>
    <mergeCell ref="S48:W48"/>
    <mergeCell ref="X48:AB48"/>
    <mergeCell ref="S49:W49"/>
    <mergeCell ref="X49:AB49"/>
    <mergeCell ref="S47:W47"/>
    <mergeCell ref="AL45:AP45"/>
    <mergeCell ref="AL46:AP46"/>
    <mergeCell ref="J37:K40"/>
    <mergeCell ref="S41:W41"/>
    <mergeCell ref="X41:AB41"/>
    <mergeCell ref="S42:W42"/>
    <mergeCell ref="X42:AB42"/>
    <mergeCell ref="Q39:R40"/>
    <mergeCell ref="S44:W44"/>
    <mergeCell ref="X44:AB44"/>
    <mergeCell ref="AL37:AP40"/>
    <mergeCell ref="AJ37:AK40"/>
    <mergeCell ref="AH37:AI40"/>
    <mergeCell ref="AC37:AG40"/>
    <mergeCell ref="AH41:AI41"/>
    <mergeCell ref="AH42:AI42"/>
    <mergeCell ref="AH43:AI43"/>
    <mergeCell ref="AH44:AI44"/>
    <mergeCell ref="AJ42:AK42"/>
    <mergeCell ref="AJ43:AK43"/>
    <mergeCell ref="AJ44:AK44"/>
    <mergeCell ref="AL44:AP44"/>
    <mergeCell ref="AL41:AP41"/>
    <mergeCell ref="AL42:AP42"/>
    <mergeCell ref="AC41:AG41"/>
    <mergeCell ref="AC42:AG42"/>
    <mergeCell ref="AL47:AP47"/>
    <mergeCell ref="AJ49:AK49"/>
    <mergeCell ref="AJ45:AK45"/>
    <mergeCell ref="AJ46:AK46"/>
    <mergeCell ref="AL48:AP48"/>
    <mergeCell ref="AJ47:AK47"/>
    <mergeCell ref="AJ48:AK48"/>
    <mergeCell ref="AG75:AH75"/>
    <mergeCell ref="AI75:AM75"/>
    <mergeCell ref="AO75:AP75"/>
    <mergeCell ref="AG77:AH77"/>
    <mergeCell ref="AI77:AM77"/>
    <mergeCell ref="AO77:AP77"/>
    <mergeCell ref="AB75:AE75"/>
    <mergeCell ref="AI81:AM81"/>
    <mergeCell ref="AO81:AP81"/>
    <mergeCell ref="AG81:AH81"/>
    <mergeCell ref="AI79:AM79"/>
    <mergeCell ref="AO79:AP79"/>
    <mergeCell ref="AG88:AH88"/>
    <mergeCell ref="AI88:AM88"/>
    <mergeCell ref="AO88:AP88"/>
    <mergeCell ref="AG83:AH83"/>
    <mergeCell ref="AO83:AP83"/>
    <mergeCell ref="AI83:AM83"/>
    <mergeCell ref="AE86:AF86"/>
    <mergeCell ref="AG94:AH94"/>
    <mergeCell ref="AI94:AM94"/>
    <mergeCell ref="AO94:AP94"/>
    <mergeCell ref="AE84:AF84"/>
    <mergeCell ref="AG95:AH95"/>
    <mergeCell ref="Z90:AA90"/>
    <mergeCell ref="AB90:AE90"/>
    <mergeCell ref="AG90:AH90"/>
    <mergeCell ref="AI90:AM90"/>
    <mergeCell ref="AO90:AP90"/>
    <mergeCell ref="AG92:AH92"/>
    <mergeCell ref="AI92:AM92"/>
    <mergeCell ref="AO92:AP92"/>
    <mergeCell ref="AG101:AH101"/>
    <mergeCell ref="AI101:AM101"/>
    <mergeCell ref="AO101:AP101"/>
    <mergeCell ref="S102:X102"/>
    <mergeCell ref="Z102:AA102"/>
    <mergeCell ref="AB102:AE102"/>
    <mergeCell ref="AG102:AH102"/>
    <mergeCell ref="AI102:AM102"/>
    <mergeCell ref="AO102:AP102"/>
    <mergeCell ref="Z101:AA101"/>
    <mergeCell ref="AB101:AE101"/>
    <mergeCell ref="AG103:AH103"/>
    <mergeCell ref="AI103:AM103"/>
    <mergeCell ref="AO103:AP103"/>
    <mergeCell ref="G105:Q105"/>
    <mergeCell ref="AG105:AH105"/>
    <mergeCell ref="AI105:AM105"/>
    <mergeCell ref="AO105:AP105"/>
    <mergeCell ref="B108:H108"/>
    <mergeCell ref="J108:K108"/>
    <mergeCell ref="C103:F103"/>
    <mergeCell ref="S103:X103"/>
    <mergeCell ref="Z103:AA103"/>
    <mergeCell ref="AB103:AE103"/>
    <mergeCell ref="G103:Q103"/>
    <mergeCell ref="L108:R108"/>
    <mergeCell ref="AD108:AE108"/>
    <mergeCell ref="V108:AB108"/>
    <mergeCell ref="C105:F105"/>
    <mergeCell ref="C106:F106"/>
    <mergeCell ref="AF108:AN108"/>
    <mergeCell ref="AF107:AN107"/>
    <mergeCell ref="B107:F107"/>
    <mergeCell ref="B118:AQ118"/>
    <mergeCell ref="AH110:AN110"/>
    <mergeCell ref="K111:U111"/>
    <mergeCell ref="AG111:AO111"/>
    <mergeCell ref="B113:AQ113"/>
    <mergeCell ref="B114:AQ114"/>
    <mergeCell ref="B115:AQ115"/>
    <mergeCell ref="B116:AQ116"/>
    <mergeCell ref="AF110:AG110"/>
    <mergeCell ref="B110:K110"/>
    <mergeCell ref="A7:AP7"/>
    <mergeCell ref="A5:AP5"/>
    <mergeCell ref="AT22:DY23"/>
    <mergeCell ref="AU24:BN28"/>
    <mergeCell ref="BR24:CQ28"/>
    <mergeCell ref="CV24:DU28"/>
    <mergeCell ref="A6:AP6"/>
    <mergeCell ref="AO108:AP108"/>
    <mergeCell ref="L107:M107"/>
    <mergeCell ref="X107:Y107"/>
    <mergeCell ref="C104:F104"/>
    <mergeCell ref="AG96:AH96"/>
    <mergeCell ref="AI96:AM96"/>
    <mergeCell ref="AO96:AP96"/>
    <mergeCell ref="W95:X95"/>
    <mergeCell ref="Y95:AC95"/>
    <mergeCell ref="AE95:AF95"/>
    <mergeCell ref="C100:F100"/>
    <mergeCell ref="C101:F101"/>
    <mergeCell ref="C102:F102"/>
    <mergeCell ref="G101:Q101"/>
    <mergeCell ref="S101:X101"/>
    <mergeCell ref="T108:U108"/>
    <mergeCell ref="V107:W107"/>
  </mergeCells>
  <phoneticPr fontId="2"/>
  <dataValidations count="1">
    <dataValidation type="list" allowBlank="1" showInputMessage="1" showErrorMessage="1" sqref="Q41:R50">
      <formula1>"○"</formula1>
    </dataValidation>
  </dataValidations>
  <hyperlinks>
    <hyperlink ref="B9" r:id="rId1"/>
    <hyperlink ref="A10:I10" r:id="rId2" display="試算を行ってください。"/>
  </hyperlinks>
  <printOptions horizontalCentered="1" verticalCentered="1"/>
  <pageMargins left="0.31496062992125984" right="0.19685039370078741" top="0.39370078740157483" bottom="0.27559055118110237" header="0.31496062992125984" footer="0.31496062992125984"/>
  <pageSetup paperSize="9" scale="7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計算基準</vt:lpstr>
      <vt:lpstr>試算シート</vt:lpstr>
      <vt:lpstr>試算シート!Print_Area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2024-10-30T07:24:43Z</cp:lastPrinted>
  <dcterms:created xsi:type="dcterms:W3CDTF">2024-09-25T01:06:30Z</dcterms:created>
  <dcterms:modified xsi:type="dcterms:W3CDTF">2025-02-25T06:17:10Z</dcterms:modified>
</cp:coreProperties>
</file>