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696\Desktop\補助金申請\"/>
    </mc:Choice>
  </mc:AlternateContent>
  <bookViews>
    <workbookView xWindow="0" yWindow="0" windowWidth="20490" windowHeight="7515" tabRatio="937" activeTab="1"/>
  </bookViews>
  <sheets>
    <sheet name="入力の流れ" sheetId="36" r:id="rId1"/>
    <sheet name="基本データ" sheetId="29" r:id="rId2"/>
    <sheet name="①参加費" sheetId="35" r:id="rId3"/>
    <sheet name="②その他収入" sheetId="32" r:id="rId4"/>
    <sheet name="③諸謝金" sheetId="30" r:id="rId5"/>
    <sheet name="④旅・通・印・備" sheetId="33" r:id="rId6"/>
    <sheet name="⑤消・借・保・雑" sheetId="34" r:id="rId7"/>
    <sheet name="第1号" sheetId="2" r:id="rId8"/>
    <sheet name="第2号" sheetId="5" r:id="rId9"/>
    <sheet name="第3号" sheetId="9" r:id="rId10"/>
    <sheet name="第15号" sheetId="12" r:id="rId11"/>
    <sheet name="別表１" sheetId="16" r:id="rId12"/>
    <sheet name="別表２" sheetId="4" r:id="rId13"/>
    <sheet name="単価データ" sheetId="3" state="hidden" r:id="rId14"/>
  </sheets>
  <definedNames>
    <definedName name="_xlnm.Print_Area" localSheetId="10">第15号!$A$1:$Q$36</definedName>
    <definedName name="_xlnm.Print_Area" localSheetId="7">第1号!$A$1:$K$82</definedName>
    <definedName name="_xlnm.Print_Area" localSheetId="9">第3号!$A$1:$K$57</definedName>
    <definedName name="_xlnm.Print_Area" localSheetId="11">別表１!$A$1:$F$14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F8" i="5"/>
  <c r="K1" i="30" l="1"/>
  <c r="L2" i="30" s="1"/>
  <c r="V4" i="30"/>
  <c r="V1" i="30"/>
  <c r="R1" i="30"/>
  <c r="V15" i="32" l="1"/>
  <c r="R15" i="32"/>
  <c r="O15" i="32"/>
  <c r="F15" i="32"/>
  <c r="H13" i="12"/>
  <c r="G13" i="12"/>
  <c r="F13" i="12"/>
  <c r="E13" i="12"/>
  <c r="D13" i="12"/>
  <c r="O13" i="12"/>
  <c r="N13" i="12"/>
  <c r="M13" i="12"/>
  <c r="L13" i="12"/>
  <c r="K13" i="12"/>
  <c r="J13" i="12"/>
  <c r="I13" i="12"/>
  <c r="I12" i="12"/>
  <c r="H12" i="12"/>
  <c r="G12" i="12"/>
  <c r="F12" i="12"/>
  <c r="E12" i="12"/>
  <c r="D12" i="12"/>
  <c r="O12" i="12"/>
  <c r="N12" i="12"/>
  <c r="M12" i="12"/>
  <c r="L12" i="12"/>
  <c r="K12" i="12"/>
  <c r="J12" i="12"/>
  <c r="H11" i="12"/>
  <c r="G11" i="12"/>
  <c r="F11" i="12"/>
  <c r="E11" i="12"/>
  <c r="D11" i="12"/>
  <c r="O11" i="12"/>
  <c r="N11" i="12"/>
  <c r="M11" i="12"/>
  <c r="L11" i="12"/>
  <c r="K11" i="12"/>
  <c r="J11" i="12"/>
  <c r="I9" i="12"/>
  <c r="H9" i="12"/>
  <c r="G9" i="12"/>
  <c r="F9" i="12"/>
  <c r="E9" i="12"/>
  <c r="D9" i="12"/>
  <c r="O9" i="12"/>
  <c r="N9" i="12"/>
  <c r="M9" i="12"/>
  <c r="L9" i="12"/>
  <c r="K9" i="12"/>
  <c r="J9" i="12"/>
  <c r="I8" i="12"/>
  <c r="H8" i="12"/>
  <c r="G8" i="12"/>
  <c r="F8" i="12"/>
  <c r="E8" i="12"/>
  <c r="D8" i="12"/>
  <c r="O8" i="12"/>
  <c r="N8" i="12"/>
  <c r="M8" i="12"/>
  <c r="L8" i="12"/>
  <c r="K8" i="12"/>
  <c r="J8" i="12"/>
  <c r="Q15" i="30" l="1"/>
  <c r="Q16" i="30" s="1"/>
  <c r="O15" i="30"/>
  <c r="O16" i="30" s="1"/>
  <c r="N15" i="30"/>
  <c r="N16" i="30" s="1"/>
  <c r="M15" i="30"/>
  <c r="M16" i="30" s="1"/>
  <c r="L15" i="30"/>
  <c r="L16" i="30" s="1"/>
  <c r="K15" i="30"/>
  <c r="K16" i="30" s="1"/>
  <c r="J15" i="30"/>
  <c r="J16" i="30" s="1"/>
  <c r="I15" i="30"/>
  <c r="H15" i="30"/>
  <c r="H16" i="30" s="1"/>
  <c r="G15" i="30"/>
  <c r="G16" i="30" s="1"/>
  <c r="F15" i="30"/>
  <c r="F16" i="30" s="1"/>
  <c r="E15" i="30"/>
  <c r="E16" i="30" s="1"/>
  <c r="P14" i="30"/>
  <c r="R14" i="30" s="1"/>
  <c r="Q12" i="30"/>
  <c r="Q13" i="30" s="1"/>
  <c r="O12" i="30"/>
  <c r="O13" i="30" s="1"/>
  <c r="N12" i="30"/>
  <c r="N13" i="30" s="1"/>
  <c r="M12" i="30"/>
  <c r="M13" i="30" s="1"/>
  <c r="L12" i="30"/>
  <c r="L13" i="30" s="1"/>
  <c r="K12" i="30"/>
  <c r="K13" i="30" s="1"/>
  <c r="J12" i="30"/>
  <c r="J13" i="30" s="1"/>
  <c r="I12" i="30"/>
  <c r="H12" i="30"/>
  <c r="H13" i="30" s="1"/>
  <c r="G12" i="30"/>
  <c r="G13" i="30" s="1"/>
  <c r="F12" i="30"/>
  <c r="F13" i="30" s="1"/>
  <c r="E12" i="30"/>
  <c r="E13" i="30" s="1"/>
  <c r="P11" i="30"/>
  <c r="R11" i="30" s="1"/>
  <c r="Q9" i="30"/>
  <c r="Q10" i="30" s="1"/>
  <c r="O9" i="30"/>
  <c r="O10" i="30" s="1"/>
  <c r="N9" i="30"/>
  <c r="N10" i="30" s="1"/>
  <c r="M9" i="30"/>
  <c r="M10" i="30" s="1"/>
  <c r="L9" i="30"/>
  <c r="L10" i="30" s="1"/>
  <c r="K9" i="30"/>
  <c r="K10" i="30" s="1"/>
  <c r="J9" i="30"/>
  <c r="J10" i="30" s="1"/>
  <c r="I9" i="30"/>
  <c r="H9" i="30"/>
  <c r="H10" i="30" s="1"/>
  <c r="G9" i="30"/>
  <c r="G10" i="30" s="1"/>
  <c r="F9" i="30"/>
  <c r="F10" i="30" s="1"/>
  <c r="E9" i="30"/>
  <c r="E10" i="30" s="1"/>
  <c r="P8" i="30"/>
  <c r="R8" i="30" s="1"/>
  <c r="Q6" i="30"/>
  <c r="Q7" i="30" s="1"/>
  <c r="I6" i="30"/>
  <c r="I7" i="30" s="1"/>
  <c r="H6" i="30"/>
  <c r="H7" i="30" s="1"/>
  <c r="G6" i="30"/>
  <c r="G7" i="30" s="1"/>
  <c r="F6" i="30"/>
  <c r="F7" i="30" s="1"/>
  <c r="E6" i="30"/>
  <c r="E7" i="30" s="1"/>
  <c r="O6" i="30"/>
  <c r="O7" i="30" s="1"/>
  <c r="N6" i="30"/>
  <c r="N7" i="30" s="1"/>
  <c r="M6" i="30"/>
  <c r="M7" i="30" s="1"/>
  <c r="L6" i="30"/>
  <c r="L7" i="30" s="1"/>
  <c r="K6" i="30"/>
  <c r="K7" i="30" s="1"/>
  <c r="J6" i="30"/>
  <c r="J7" i="30" s="1"/>
  <c r="J17" i="30" l="1"/>
  <c r="I15" i="12" s="1"/>
  <c r="K17" i="30"/>
  <c r="J15" i="12" s="1"/>
  <c r="L17" i="30"/>
  <c r="K15" i="12" s="1"/>
  <c r="Q17" i="30"/>
  <c r="O24" i="12" s="1"/>
  <c r="G17" i="30"/>
  <c r="F15" i="12" s="1"/>
  <c r="M17" i="30"/>
  <c r="L15" i="12" s="1"/>
  <c r="N17" i="30"/>
  <c r="M15" i="12" s="1"/>
  <c r="H17" i="30"/>
  <c r="G15" i="12" s="1"/>
  <c r="E17" i="30"/>
  <c r="D15" i="12" s="1"/>
  <c r="F17" i="30"/>
  <c r="E15" i="12" s="1"/>
  <c r="O17" i="30"/>
  <c r="N15" i="12" s="1"/>
  <c r="P15" i="30"/>
  <c r="R15" i="30" s="1"/>
  <c r="P9" i="30"/>
  <c r="R9" i="30" s="1"/>
  <c r="P12" i="30"/>
  <c r="R12" i="30" s="1"/>
  <c r="I16" i="30"/>
  <c r="P16" i="30" s="1"/>
  <c r="R16" i="30" s="1"/>
  <c r="I13" i="30"/>
  <c r="I10" i="30"/>
  <c r="P10" i="30" s="1"/>
  <c r="R10" i="30" s="1"/>
  <c r="C33" i="9"/>
  <c r="C21" i="9" l="1"/>
  <c r="P13" i="30"/>
  <c r="R13" i="30" s="1"/>
  <c r="I17" i="30"/>
  <c r="H15" i="12" s="1"/>
  <c r="O33" i="12"/>
  <c r="N33" i="12"/>
  <c r="M33" i="12"/>
  <c r="L33" i="12"/>
  <c r="K33" i="12"/>
  <c r="J33" i="12"/>
  <c r="I33" i="12"/>
  <c r="H33" i="12"/>
  <c r="G33" i="12"/>
  <c r="F33" i="12"/>
  <c r="E33" i="12"/>
  <c r="D33" i="12"/>
  <c r="P33" i="12" s="1"/>
  <c r="H32" i="12"/>
  <c r="G32" i="12"/>
  <c r="F32" i="12"/>
  <c r="E32" i="12"/>
  <c r="D32" i="12"/>
  <c r="O32" i="12"/>
  <c r="N32" i="12"/>
  <c r="M32" i="12"/>
  <c r="L32" i="12"/>
  <c r="K32" i="12"/>
  <c r="J32" i="12"/>
  <c r="I32" i="12"/>
  <c r="H31" i="12"/>
  <c r="G31" i="12"/>
  <c r="F31" i="12"/>
  <c r="E31" i="12"/>
  <c r="D31" i="12"/>
  <c r="O31" i="12"/>
  <c r="N31" i="12"/>
  <c r="M31" i="12"/>
  <c r="L31" i="12"/>
  <c r="K31" i="12"/>
  <c r="J31" i="12"/>
  <c r="I31" i="12"/>
  <c r="H30" i="12"/>
  <c r="G30" i="12"/>
  <c r="F30" i="12"/>
  <c r="E30" i="12"/>
  <c r="D30" i="12"/>
  <c r="O30" i="12"/>
  <c r="N30" i="12"/>
  <c r="M30" i="12"/>
  <c r="L30" i="12"/>
  <c r="K30" i="12"/>
  <c r="J30" i="12"/>
  <c r="I30" i="12"/>
  <c r="H29" i="12"/>
  <c r="G29" i="12"/>
  <c r="F29" i="12"/>
  <c r="E29" i="12"/>
  <c r="D29" i="12"/>
  <c r="O29" i="12"/>
  <c r="N29" i="12"/>
  <c r="M29" i="12"/>
  <c r="L29" i="12"/>
  <c r="K29" i="12"/>
  <c r="J29" i="12"/>
  <c r="I29" i="12"/>
  <c r="H28" i="12"/>
  <c r="G28" i="12"/>
  <c r="F28" i="12"/>
  <c r="E28" i="12"/>
  <c r="D28" i="12"/>
  <c r="O28" i="12"/>
  <c r="N28" i="12"/>
  <c r="M28" i="12"/>
  <c r="L28" i="12"/>
  <c r="K28" i="12"/>
  <c r="J28" i="12"/>
  <c r="I28" i="12"/>
  <c r="H27" i="12"/>
  <c r="G27" i="12"/>
  <c r="F27" i="12"/>
  <c r="E27" i="12"/>
  <c r="D27" i="12"/>
  <c r="O27" i="12"/>
  <c r="N27" i="12"/>
  <c r="M27" i="12"/>
  <c r="L27" i="12"/>
  <c r="K27" i="12"/>
  <c r="J27" i="12"/>
  <c r="I27" i="12"/>
  <c r="H26" i="12"/>
  <c r="G26" i="12"/>
  <c r="F26" i="12"/>
  <c r="E26" i="12"/>
  <c r="D26" i="12"/>
  <c r="O26" i="12"/>
  <c r="N26" i="12"/>
  <c r="M26" i="12"/>
  <c r="L26" i="12"/>
  <c r="K26" i="12"/>
  <c r="J26" i="12"/>
  <c r="I26" i="12"/>
  <c r="I25" i="12"/>
  <c r="H25" i="12"/>
  <c r="G25" i="12"/>
  <c r="F25" i="12"/>
  <c r="E25" i="12"/>
  <c r="D25" i="12"/>
  <c r="O25" i="12"/>
  <c r="N25" i="12"/>
  <c r="M25" i="12"/>
  <c r="L25" i="12"/>
  <c r="K25" i="12"/>
  <c r="J25" i="12"/>
  <c r="O7" i="12"/>
  <c r="I23" i="12"/>
  <c r="H23" i="12"/>
  <c r="G23" i="12"/>
  <c r="F23" i="12"/>
  <c r="E23" i="12"/>
  <c r="D23" i="12"/>
  <c r="O23" i="12"/>
  <c r="N23" i="12"/>
  <c r="M23" i="12"/>
  <c r="L23" i="12"/>
  <c r="K23" i="12"/>
  <c r="J23" i="12"/>
  <c r="I22" i="12"/>
  <c r="H22" i="12"/>
  <c r="G22" i="12"/>
  <c r="F22" i="12"/>
  <c r="E22" i="12"/>
  <c r="D22" i="12"/>
  <c r="O22" i="12"/>
  <c r="N22" i="12"/>
  <c r="M22" i="12"/>
  <c r="L22" i="12"/>
  <c r="K22" i="12"/>
  <c r="J22" i="12"/>
  <c r="I21" i="12"/>
  <c r="H21" i="12"/>
  <c r="G21" i="12"/>
  <c r="F21" i="12"/>
  <c r="E21" i="12"/>
  <c r="D21" i="12"/>
  <c r="O21" i="12"/>
  <c r="N21" i="12"/>
  <c r="M21" i="12"/>
  <c r="L21" i="12"/>
  <c r="K21" i="12"/>
  <c r="J21" i="12"/>
  <c r="I20" i="12"/>
  <c r="H20" i="12"/>
  <c r="G20" i="12"/>
  <c r="F20" i="12"/>
  <c r="E20" i="12"/>
  <c r="D20" i="12"/>
  <c r="O20" i="12"/>
  <c r="N20" i="12"/>
  <c r="M20" i="12"/>
  <c r="L20" i="12"/>
  <c r="K20" i="12"/>
  <c r="J20" i="12"/>
  <c r="I19" i="12"/>
  <c r="H19" i="12"/>
  <c r="G19" i="12"/>
  <c r="F19" i="12"/>
  <c r="E19" i="12"/>
  <c r="D19" i="12"/>
  <c r="O19" i="12"/>
  <c r="N19" i="12"/>
  <c r="M19" i="12"/>
  <c r="L19" i="12"/>
  <c r="K19" i="12"/>
  <c r="J19" i="12"/>
  <c r="I18" i="12"/>
  <c r="H18" i="12"/>
  <c r="G18" i="12"/>
  <c r="F18" i="12"/>
  <c r="E18" i="12"/>
  <c r="D18" i="12"/>
  <c r="O18" i="12"/>
  <c r="N18" i="12"/>
  <c r="M18" i="12"/>
  <c r="L18" i="12"/>
  <c r="K18" i="12"/>
  <c r="J18" i="12"/>
  <c r="H17" i="12"/>
  <c r="G17" i="12"/>
  <c r="F17" i="12"/>
  <c r="E17" i="12"/>
  <c r="D17" i="12"/>
  <c r="O17" i="12"/>
  <c r="N17" i="12"/>
  <c r="M17" i="12"/>
  <c r="L17" i="12"/>
  <c r="K17" i="12"/>
  <c r="J17" i="12"/>
  <c r="I17" i="12"/>
  <c r="O16" i="12"/>
  <c r="N16" i="12"/>
  <c r="M16" i="12"/>
  <c r="L16" i="12"/>
  <c r="K16" i="12"/>
  <c r="I16" i="12"/>
  <c r="H16" i="12"/>
  <c r="G16" i="12"/>
  <c r="F16" i="12"/>
  <c r="E16" i="12"/>
  <c r="D16" i="12"/>
  <c r="J16" i="12"/>
  <c r="H7" i="12"/>
  <c r="F7" i="12"/>
  <c r="E7" i="12"/>
  <c r="D7" i="12"/>
  <c r="C46" i="9"/>
  <c r="T4" i="35" l="1"/>
  <c r="V4" i="35"/>
  <c r="T5" i="35"/>
  <c r="V5" i="35"/>
  <c r="F6" i="35"/>
  <c r="G6" i="35"/>
  <c r="H6" i="35"/>
  <c r="I6" i="35"/>
  <c r="J6" i="35"/>
  <c r="K6" i="35"/>
  <c r="K18" i="35" s="1"/>
  <c r="I7" i="12" s="1"/>
  <c r="L6" i="35"/>
  <c r="M6" i="35"/>
  <c r="N6" i="35"/>
  <c r="O6" i="35"/>
  <c r="P6" i="35"/>
  <c r="Q6" i="35"/>
  <c r="R6" i="35"/>
  <c r="S6" i="35"/>
  <c r="U6" i="35"/>
  <c r="U18" i="35" s="1"/>
  <c r="V6" i="35"/>
  <c r="T7" i="35"/>
  <c r="W7" i="35" s="1"/>
  <c r="V7" i="35"/>
  <c r="T8" i="35"/>
  <c r="W8" i="35" s="1"/>
  <c r="V8" i="35"/>
  <c r="F9" i="35"/>
  <c r="F18" i="35" s="1"/>
  <c r="G9" i="35"/>
  <c r="G18" i="35" s="1"/>
  <c r="H9" i="35"/>
  <c r="H18" i="35" s="1"/>
  <c r="I9" i="35"/>
  <c r="T9" i="35" s="1"/>
  <c r="W9" i="35" s="1"/>
  <c r="J9" i="35"/>
  <c r="J18" i="35" s="1"/>
  <c r="K9" i="35"/>
  <c r="L9" i="35"/>
  <c r="M9" i="35"/>
  <c r="N9" i="35"/>
  <c r="O9" i="35"/>
  <c r="P9" i="35"/>
  <c r="Q9" i="35"/>
  <c r="R9" i="35"/>
  <c r="R18" i="35" s="1"/>
  <c r="S9" i="35"/>
  <c r="S18" i="35" s="1"/>
  <c r="U9" i="35"/>
  <c r="V9" i="35"/>
  <c r="T10" i="35"/>
  <c r="W10" i="35" s="1"/>
  <c r="V10" i="35"/>
  <c r="T11" i="35"/>
  <c r="W11" i="35" s="1"/>
  <c r="V11" i="35"/>
  <c r="F12" i="35"/>
  <c r="G12" i="35"/>
  <c r="H12" i="35"/>
  <c r="I12" i="35"/>
  <c r="T12" i="35" s="1"/>
  <c r="W12" i="35" s="1"/>
  <c r="J12" i="35"/>
  <c r="K12" i="35"/>
  <c r="L12" i="35"/>
  <c r="M12" i="35"/>
  <c r="N12" i="35"/>
  <c r="O12" i="35"/>
  <c r="P12" i="35"/>
  <c r="Q12" i="35"/>
  <c r="R12" i="35"/>
  <c r="S12" i="35"/>
  <c r="U12" i="35"/>
  <c r="V12" i="35"/>
  <c r="T13" i="35"/>
  <c r="W13" i="35" s="1"/>
  <c r="V13" i="35"/>
  <c r="T14" i="35"/>
  <c r="W14" i="35" s="1"/>
  <c r="V14" i="35"/>
  <c r="F15" i="35"/>
  <c r="G15" i="35"/>
  <c r="H15" i="35"/>
  <c r="I15" i="35"/>
  <c r="T15" i="35" s="1"/>
  <c r="W15" i="35" s="1"/>
  <c r="J15" i="35"/>
  <c r="K15" i="35"/>
  <c r="L15" i="35"/>
  <c r="M15" i="35"/>
  <c r="N15" i="35"/>
  <c r="O15" i="35"/>
  <c r="P15" i="35"/>
  <c r="Q15" i="35"/>
  <c r="R15" i="35"/>
  <c r="S15" i="35"/>
  <c r="U15" i="35"/>
  <c r="V15" i="35"/>
  <c r="F16" i="35"/>
  <c r="G16" i="35"/>
  <c r="H16" i="35"/>
  <c r="I16" i="35"/>
  <c r="J16" i="35"/>
  <c r="K16" i="35"/>
  <c r="L16" i="35"/>
  <c r="M16" i="35"/>
  <c r="N16" i="35"/>
  <c r="O16" i="35"/>
  <c r="P16" i="35"/>
  <c r="Q16" i="35"/>
  <c r="R16" i="35"/>
  <c r="S16" i="35"/>
  <c r="U16" i="35"/>
  <c r="V16" i="35"/>
  <c r="F17" i="35"/>
  <c r="G17" i="35"/>
  <c r="H17" i="35"/>
  <c r="I17" i="35"/>
  <c r="J17" i="35"/>
  <c r="K17" i="35"/>
  <c r="L17" i="35"/>
  <c r="M17" i="35"/>
  <c r="N17" i="35"/>
  <c r="O17" i="35"/>
  <c r="P17" i="35"/>
  <c r="Q17" i="35"/>
  <c r="R17" i="35"/>
  <c r="S17" i="35"/>
  <c r="U17" i="35"/>
  <c r="V17" i="35"/>
  <c r="L18" i="35"/>
  <c r="J7" i="12" s="1"/>
  <c r="M18" i="35"/>
  <c r="K7" i="12" s="1"/>
  <c r="N18" i="35"/>
  <c r="L7" i="12" s="1"/>
  <c r="O18" i="35"/>
  <c r="M7" i="12" s="1"/>
  <c r="P18" i="35"/>
  <c r="N7" i="12" s="1"/>
  <c r="Q18" i="35"/>
  <c r="V18" i="35" l="1"/>
  <c r="O10" i="12"/>
  <c r="W5" i="35"/>
  <c r="W4" i="35"/>
  <c r="T6" i="35"/>
  <c r="W6" i="35" s="1"/>
  <c r="T17" i="35"/>
  <c r="W17" i="35" s="1"/>
  <c r="T16" i="35"/>
  <c r="W16" i="35" s="1"/>
  <c r="I18" i="35"/>
  <c r="G7" i="12" s="1"/>
  <c r="S16" i="34"/>
  <c r="P16" i="34"/>
  <c r="Y16" i="34"/>
  <c r="J16" i="34"/>
  <c r="D16" i="34"/>
  <c r="Y16" i="33"/>
  <c r="S16" i="33"/>
  <c r="M16" i="33"/>
  <c r="G16" i="33"/>
  <c r="T18" i="35" l="1"/>
  <c r="W18" i="35" s="1"/>
  <c r="C45" i="9"/>
  <c r="C42" i="9"/>
  <c r="K8" i="32"/>
  <c r="K7" i="32"/>
  <c r="K6" i="32"/>
  <c r="K5" i="32"/>
  <c r="F8" i="32"/>
  <c r="F7" i="32"/>
  <c r="F6" i="32"/>
  <c r="F5" i="32"/>
  <c r="K15" i="32" l="1"/>
  <c r="I11" i="12"/>
  <c r="C44" i="9"/>
  <c r="C41" i="9"/>
  <c r="O7" i="29"/>
  <c r="N7" i="29"/>
  <c r="M7" i="29"/>
  <c r="L7" i="29"/>
  <c r="K7" i="29"/>
  <c r="I7" i="29"/>
  <c r="H7" i="29"/>
  <c r="G7" i="29"/>
  <c r="F7" i="29"/>
  <c r="E7" i="29"/>
  <c r="J7" i="29"/>
  <c r="R7" i="29" l="1"/>
  <c r="C43" i="9"/>
  <c r="C34" i="9"/>
  <c r="C29" i="9"/>
  <c r="C27" i="9"/>
  <c r="C26" i="9"/>
  <c r="C25" i="9"/>
  <c r="AB16" i="34"/>
  <c r="V16" i="34"/>
  <c r="C20" i="9" s="1"/>
  <c r="C32" i="9"/>
  <c r="M16" i="34"/>
  <c r="C31" i="9" s="1"/>
  <c r="G16" i="34"/>
  <c r="C30" i="9" s="1"/>
  <c r="C17" i="9"/>
  <c r="V16" i="33"/>
  <c r="C16" i="9" s="1"/>
  <c r="C19" i="9"/>
  <c r="C18" i="9"/>
  <c r="P16" i="33"/>
  <c r="C14" i="9" s="1"/>
  <c r="J16" i="33"/>
  <c r="C13" i="9" s="1"/>
  <c r="D16" i="33"/>
  <c r="C12" i="9" s="1"/>
  <c r="C1" i="3" l="1"/>
  <c r="C40" i="9" l="1"/>
  <c r="P7" i="30" l="1"/>
  <c r="P6" i="30"/>
  <c r="R6" i="30" s="1"/>
  <c r="P5" i="30"/>
  <c r="R5" i="30" s="1"/>
  <c r="R7" i="30" l="1"/>
  <c r="R17" i="30" s="1"/>
  <c r="P17" i="30"/>
  <c r="C8" i="9" s="1"/>
  <c r="C35" i="9" s="1"/>
  <c r="J32" i="2" l="1"/>
  <c r="I32" i="2"/>
  <c r="D32" i="2"/>
  <c r="D7" i="29"/>
  <c r="D6" i="29" s="1"/>
  <c r="G32" i="2" l="1"/>
  <c r="N2" i="12" l="1"/>
  <c r="M14" i="12"/>
  <c r="L14" i="12"/>
  <c r="K14" i="12"/>
  <c r="I14" i="12"/>
  <c r="P9" i="12"/>
  <c r="P11" i="12"/>
  <c r="R24" i="9"/>
  <c r="R23" i="9"/>
  <c r="R22" i="9"/>
  <c r="R21" i="9"/>
  <c r="P32" i="12" l="1"/>
  <c r="P31" i="12"/>
  <c r="P30" i="12"/>
  <c r="P29" i="12"/>
  <c r="P27" i="12"/>
  <c r="P26" i="12"/>
  <c r="P25" i="12"/>
  <c r="P24" i="12"/>
  <c r="P23" i="12"/>
  <c r="P22" i="12"/>
  <c r="P21" i="12"/>
  <c r="P20" i="12"/>
  <c r="P18" i="12"/>
  <c r="P17" i="12"/>
  <c r="P16" i="12"/>
  <c r="P15" i="12"/>
  <c r="P13" i="12"/>
  <c r="P12" i="12"/>
  <c r="P10" i="12"/>
  <c r="P8" i="12"/>
  <c r="P7" i="12"/>
  <c r="O34" i="12"/>
  <c r="N34" i="12"/>
  <c r="M34" i="12"/>
  <c r="L34" i="12"/>
  <c r="K34" i="12"/>
  <c r="J34" i="12"/>
  <c r="I34" i="12"/>
  <c r="H34" i="12"/>
  <c r="G34" i="12"/>
  <c r="F34" i="12"/>
  <c r="E34" i="12"/>
  <c r="D34" i="12"/>
  <c r="H14" i="12"/>
  <c r="G14" i="12"/>
  <c r="F14" i="12"/>
  <c r="E14" i="12"/>
  <c r="D14" i="12"/>
  <c r="P34" i="12" l="1"/>
  <c r="D35" i="12"/>
  <c r="E35" i="12" s="1"/>
  <c r="F35" i="12" s="1"/>
  <c r="G35" i="12" s="1"/>
  <c r="H35" i="12" s="1"/>
  <c r="I35" i="12" s="1"/>
  <c r="R9" i="9" l="1"/>
  <c r="R8" i="9"/>
  <c r="R11" i="9"/>
  <c r="R10" i="9"/>
  <c r="C48" i="9" l="1"/>
  <c r="D55" i="9" l="1"/>
  <c r="C47" i="9"/>
  <c r="J20" i="5"/>
  <c r="C20" i="5"/>
  <c r="P50" i="9" l="1"/>
  <c r="P39" i="2"/>
  <c r="P44" i="9"/>
  <c r="L21" i="4"/>
  <c r="D90" i="3"/>
  <c r="D89" i="3"/>
  <c r="D88" i="3"/>
  <c r="D87" i="3"/>
  <c r="D86" i="3"/>
  <c r="D85" i="3"/>
  <c r="D84" i="3"/>
  <c r="D83" i="3"/>
  <c r="D82" i="3"/>
  <c r="D81" i="3"/>
  <c r="D80" i="3"/>
  <c r="D79" i="3"/>
  <c r="D78" i="3"/>
  <c r="D77" i="3"/>
  <c r="D76" i="3"/>
  <c r="D75" i="3"/>
  <c r="D74" i="3"/>
  <c r="D73" i="3"/>
  <c r="D72" i="3"/>
  <c r="D71" i="3"/>
  <c r="D70" i="3"/>
  <c r="D69" i="3"/>
  <c r="D68" i="3"/>
  <c r="D67" i="3"/>
  <c r="D58" i="3"/>
  <c r="D57" i="3"/>
  <c r="D56" i="3"/>
  <c r="D55" i="3"/>
  <c r="D54" i="3"/>
  <c r="D53" i="3"/>
  <c r="D52" i="3"/>
  <c r="D51" i="3"/>
  <c r="D50" i="3"/>
  <c r="D49" i="3"/>
  <c r="D48" i="3"/>
  <c r="D47" i="3"/>
  <c r="D46" i="3"/>
  <c r="D45" i="3"/>
  <c r="D44" i="3"/>
  <c r="D43" i="3"/>
  <c r="D42" i="3"/>
  <c r="D41" i="3"/>
  <c r="D40" i="3"/>
  <c r="D39" i="3"/>
  <c r="D38" i="3"/>
  <c r="D37" i="3"/>
  <c r="D36" i="3"/>
  <c r="D35" i="3"/>
  <c r="D26" i="3"/>
  <c r="D25" i="3"/>
  <c r="I21" i="4" s="1"/>
  <c r="D24" i="3"/>
  <c r="G21" i="4" s="1"/>
  <c r="D23" i="3"/>
  <c r="D21" i="4" s="1"/>
  <c r="D22" i="3"/>
  <c r="L20" i="4" s="1"/>
  <c r="D21" i="3"/>
  <c r="I20" i="4" s="1"/>
  <c r="D20" i="3"/>
  <c r="G20" i="4" s="1"/>
  <c r="D19" i="3"/>
  <c r="D20" i="4" s="1"/>
  <c r="D18" i="3"/>
  <c r="L19" i="4" s="1"/>
  <c r="D17" i="3"/>
  <c r="I19" i="4" s="1"/>
  <c r="D16" i="3"/>
  <c r="G19" i="4" s="1"/>
  <c r="D15" i="3"/>
  <c r="D19" i="4" s="1"/>
  <c r="D14" i="3"/>
  <c r="L18" i="4" s="1"/>
  <c r="D13" i="3"/>
  <c r="I18" i="4" s="1"/>
  <c r="D12" i="3"/>
  <c r="G18" i="4" s="1"/>
  <c r="D11" i="3"/>
  <c r="D18" i="4" s="1"/>
  <c r="D10" i="3"/>
  <c r="L17" i="4" s="1"/>
  <c r="D9" i="3"/>
  <c r="I17" i="4" s="1"/>
  <c r="D8" i="3"/>
  <c r="G17" i="4" s="1"/>
  <c r="D7" i="3"/>
  <c r="D17" i="4" s="1"/>
  <c r="D6" i="3"/>
  <c r="L16" i="4" s="1"/>
  <c r="D5" i="3"/>
  <c r="I16" i="4" s="1"/>
  <c r="D4" i="3"/>
  <c r="G16" i="4" s="1"/>
  <c r="D3" i="3"/>
  <c r="D16" i="4" s="1"/>
  <c r="C3" i="3"/>
  <c r="D6" i="4" s="1"/>
  <c r="V31" i="2"/>
  <c r="V32" i="2" s="1"/>
  <c r="U31" i="2"/>
  <c r="U32" i="2" s="1"/>
  <c r="T31" i="2"/>
  <c r="T32" i="2" s="1"/>
  <c r="S31" i="2"/>
  <c r="S32" i="2" s="1"/>
  <c r="J12" i="4"/>
  <c r="E12" i="4"/>
  <c r="C89" i="3"/>
  <c r="C88" i="3"/>
  <c r="C87" i="3"/>
  <c r="C86" i="3"/>
  <c r="C85" i="3"/>
  <c r="C84" i="3"/>
  <c r="C83" i="3"/>
  <c r="C82" i="3"/>
  <c r="C81" i="3"/>
  <c r="C80" i="3"/>
  <c r="C77" i="3"/>
  <c r="C76" i="3"/>
  <c r="C75" i="3"/>
  <c r="C74" i="3"/>
  <c r="C73" i="3"/>
  <c r="C72" i="3"/>
  <c r="C71" i="3"/>
  <c r="C70" i="3"/>
  <c r="C69" i="3"/>
  <c r="C68" i="3"/>
  <c r="C57" i="3"/>
  <c r="C56" i="3"/>
  <c r="C55" i="3"/>
  <c r="C54" i="3"/>
  <c r="C53" i="3"/>
  <c r="C52" i="3"/>
  <c r="C51" i="3"/>
  <c r="C50" i="3"/>
  <c r="C49" i="3"/>
  <c r="C48" i="3"/>
  <c r="C45" i="3"/>
  <c r="C44" i="3"/>
  <c r="C43" i="3"/>
  <c r="C42" i="3"/>
  <c r="C41" i="3"/>
  <c r="C40" i="3"/>
  <c r="C39" i="3"/>
  <c r="C38" i="3"/>
  <c r="C37" i="3"/>
  <c r="C36" i="3"/>
  <c r="C25" i="3"/>
  <c r="I11" i="4" s="1"/>
  <c r="C24" i="3"/>
  <c r="G11" i="4" s="1"/>
  <c r="C23" i="3"/>
  <c r="D11" i="4" s="1"/>
  <c r="C22" i="3"/>
  <c r="L10" i="4" s="1"/>
  <c r="C21" i="3"/>
  <c r="I10" i="4" s="1"/>
  <c r="C20" i="3"/>
  <c r="G10" i="4" s="1"/>
  <c r="C19" i="3"/>
  <c r="D10" i="4" s="1"/>
  <c r="C18" i="3"/>
  <c r="L9" i="4" s="1"/>
  <c r="C17" i="3"/>
  <c r="I9" i="4" s="1"/>
  <c r="C16" i="3"/>
  <c r="G9" i="4" s="1"/>
  <c r="C13" i="3"/>
  <c r="I8" i="4" s="1"/>
  <c r="C12" i="3"/>
  <c r="G8" i="4" s="1"/>
  <c r="C11" i="3"/>
  <c r="D8" i="4" s="1"/>
  <c r="C10" i="3"/>
  <c r="L7" i="4" s="1"/>
  <c r="C9" i="3"/>
  <c r="I7" i="4" s="1"/>
  <c r="C8" i="3"/>
  <c r="G7" i="4" s="1"/>
  <c r="C7" i="3"/>
  <c r="D7" i="4" s="1"/>
  <c r="C6" i="3"/>
  <c r="L6" i="4" s="1"/>
  <c r="C5" i="3"/>
  <c r="I6" i="4" s="1"/>
  <c r="C4" i="3"/>
  <c r="G6" i="4" s="1"/>
  <c r="C79" i="3"/>
  <c r="X32" i="2" l="1"/>
  <c r="Y32" i="2" s="1"/>
  <c r="P47" i="9" s="1"/>
  <c r="C14" i="3"/>
  <c r="L8" i="4" s="1"/>
  <c r="C26" i="3"/>
  <c r="L11" i="4" s="1"/>
  <c r="C46" i="3"/>
  <c r="C58" i="3"/>
  <c r="C78" i="3"/>
  <c r="C90" i="3"/>
  <c r="C15" i="3"/>
  <c r="D9" i="4" s="1"/>
  <c r="C35" i="3"/>
  <c r="C47" i="3"/>
  <c r="C67" i="3"/>
  <c r="I28" i="2" l="1"/>
  <c r="P42" i="2"/>
  <c r="O14" i="12" l="1"/>
  <c r="C36" i="9" l="1"/>
  <c r="B55" i="9" s="1"/>
  <c r="P54" i="9"/>
  <c r="P40" i="2" l="1"/>
  <c r="P45" i="9"/>
  <c r="G55" i="9"/>
  <c r="I27" i="2" s="1"/>
  <c r="P46" i="9" l="1"/>
  <c r="P48" i="9"/>
  <c r="P41" i="2"/>
  <c r="P43" i="2"/>
  <c r="I29" i="2" s="1"/>
  <c r="P44" i="2" l="1"/>
  <c r="D26" i="2" s="1"/>
  <c r="J6" i="12" s="1"/>
  <c r="P49" i="9"/>
  <c r="P55" i="9" s="1"/>
  <c r="P51" i="9" l="1"/>
  <c r="P52" i="9" s="1"/>
  <c r="N6" i="12"/>
  <c r="N14" i="12" s="1"/>
  <c r="J14" i="12"/>
  <c r="J35" i="12" s="1"/>
  <c r="K35" i="12" s="1"/>
  <c r="L35" i="12" s="1"/>
  <c r="M35" i="12" s="1"/>
  <c r="N35" i="12" l="1"/>
  <c r="O35" i="12" s="1"/>
  <c r="P6" i="12"/>
  <c r="P14" i="12"/>
  <c r="P35" i="12" s="1"/>
</calcChain>
</file>

<file path=xl/comments1.xml><?xml version="1.0" encoding="utf-8"?>
<comments xmlns="http://schemas.openxmlformats.org/spreadsheetml/2006/main">
  <authors>
    <author>Windows ユーザー</author>
  </authors>
  <commentList>
    <comment ref="D4" authorId="0" shapeId="0">
      <text>
        <r>
          <rPr>
            <sz val="9"/>
            <color indexed="81"/>
            <rFont val="MS P ゴシック"/>
            <family val="3"/>
            <charset val="128"/>
          </rPr>
          <t>スポーツか文化を選択</t>
        </r>
      </text>
    </comment>
    <comment ref="D6" authorId="0" shapeId="0">
      <text>
        <r>
          <rPr>
            <b/>
            <sz val="9"/>
            <color indexed="81"/>
            <rFont val="MS P ゴシック"/>
            <family val="3"/>
            <charset val="128"/>
          </rPr>
          <t>参加費シートに入力すると反映します</t>
        </r>
      </text>
    </comment>
    <comment ref="D9" authorId="0" shapeId="0">
      <text>
        <r>
          <rPr>
            <sz val="9"/>
            <color indexed="81"/>
            <rFont val="MS P ゴシック"/>
            <family val="3"/>
            <charset val="128"/>
          </rPr>
          <t>指導者数を入力</t>
        </r>
      </text>
    </comment>
    <comment ref="D11" authorId="0" shapeId="0">
      <text>
        <r>
          <rPr>
            <sz val="9"/>
            <color indexed="81"/>
            <rFont val="MS P ゴシック"/>
            <family val="3"/>
            <charset val="128"/>
          </rPr>
          <t>月の活動数を入力</t>
        </r>
      </text>
    </comment>
  </commentList>
</comments>
</file>

<file path=xl/comments2.xml><?xml version="1.0" encoding="utf-8"?>
<comments xmlns="http://schemas.openxmlformats.org/spreadsheetml/2006/main">
  <authors>
    <author>Windows ユーザー</author>
  </authors>
  <commentList>
    <comment ref="B4" authorId="0" shapeId="0">
      <text>
        <r>
          <rPr>
            <sz val="9"/>
            <color indexed="81"/>
            <rFont val="MS P ゴシック"/>
            <family val="3"/>
            <charset val="128"/>
          </rPr>
          <t>全員同額集金する場合に入力</t>
        </r>
      </text>
    </comment>
    <comment ref="B7" authorId="0" shapeId="0">
      <text>
        <r>
          <rPr>
            <sz val="9"/>
            <color indexed="81"/>
            <rFont val="MS P ゴシック"/>
            <family val="3"/>
            <charset val="128"/>
          </rPr>
          <t>学年別や金額が相違する場合に入力</t>
        </r>
      </text>
    </comment>
  </commentList>
</comments>
</file>

<file path=xl/comments3.xml><?xml version="1.0" encoding="utf-8"?>
<comments xmlns="http://schemas.openxmlformats.org/spreadsheetml/2006/main">
  <authors>
    <author>Windows ユーザー</author>
  </authors>
  <commentList>
    <comment ref="B4" authorId="0" shapeId="0">
      <text>
        <r>
          <rPr>
            <b/>
            <sz val="12"/>
            <color indexed="81"/>
            <rFont val="MS P ゴシック"/>
            <family val="3"/>
            <charset val="128"/>
          </rPr>
          <t>収入月を入力</t>
        </r>
      </text>
    </comment>
    <comment ref="G4" authorId="0" shapeId="0">
      <text>
        <r>
          <rPr>
            <b/>
            <sz val="12"/>
            <color indexed="81"/>
            <rFont val="MS P ゴシック"/>
            <family val="3"/>
            <charset val="128"/>
          </rPr>
          <t>収入月を入力</t>
        </r>
      </text>
    </comment>
    <comment ref="M4" authorId="0" shapeId="0">
      <text>
        <r>
          <rPr>
            <b/>
            <sz val="12"/>
            <color indexed="81"/>
            <rFont val="MS P ゴシック"/>
            <family val="3"/>
            <charset val="128"/>
          </rPr>
          <t>収入月を入力</t>
        </r>
      </text>
    </comment>
    <comment ref="P4" authorId="0" shapeId="0">
      <text>
        <r>
          <rPr>
            <b/>
            <sz val="12"/>
            <color indexed="81"/>
            <rFont val="MS P ゴシック"/>
            <family val="3"/>
            <charset val="128"/>
          </rPr>
          <t>収入月を入力</t>
        </r>
      </text>
    </comment>
    <comment ref="T4" authorId="0" shapeId="0">
      <text>
        <r>
          <rPr>
            <b/>
            <sz val="12"/>
            <color indexed="81"/>
            <rFont val="MS P ゴシック"/>
            <family val="3"/>
            <charset val="128"/>
          </rPr>
          <t>収入月を入力</t>
        </r>
      </text>
    </comment>
  </commentList>
</comments>
</file>

<file path=xl/comments4.xml><?xml version="1.0" encoding="utf-8"?>
<comments xmlns="http://schemas.openxmlformats.org/spreadsheetml/2006/main">
  <authors>
    <author>Windows ユーザー</author>
  </authors>
  <commentList>
    <comment ref="C4" authorId="0" shapeId="0">
      <text>
        <r>
          <rPr>
            <b/>
            <sz val="9"/>
            <color indexed="81"/>
            <rFont val="MS P ゴシック"/>
            <family val="3"/>
            <charset val="128"/>
          </rPr>
          <t>指導者、運営スタッフ等の区分を入力</t>
        </r>
      </text>
    </comment>
    <comment ref="E5" authorId="0" shapeId="0">
      <text>
        <r>
          <rPr>
            <b/>
            <sz val="9"/>
            <color indexed="81"/>
            <rFont val="MS P ゴシック"/>
            <family val="3"/>
            <charset val="128"/>
          </rPr>
          <t>回数もしくは時間を入力</t>
        </r>
      </text>
    </comment>
    <comment ref="Q5" authorId="0" shapeId="0">
      <text>
        <r>
          <rPr>
            <b/>
            <sz val="9"/>
            <color indexed="81"/>
            <rFont val="MS P ゴシック"/>
            <family val="3"/>
            <charset val="128"/>
          </rPr>
          <t>３月は対象外経費</t>
        </r>
      </text>
    </comment>
    <comment ref="C6" authorId="0" shapeId="0">
      <text>
        <r>
          <rPr>
            <sz val="9"/>
            <color indexed="81"/>
            <rFont val="MS P ゴシック"/>
            <family val="3"/>
            <charset val="128"/>
          </rPr>
          <t>上記の人数を入力</t>
        </r>
      </text>
    </comment>
  </commentList>
</comments>
</file>

<file path=xl/comments5.xml><?xml version="1.0" encoding="utf-8"?>
<comments xmlns="http://schemas.openxmlformats.org/spreadsheetml/2006/main">
  <authors>
    <author>Windows ユーザー</author>
  </authors>
  <commentList>
    <comment ref="B4" authorId="0" shapeId="0">
      <text>
        <r>
          <rPr>
            <b/>
            <sz val="9"/>
            <color indexed="81"/>
            <rFont val="MS P ゴシック"/>
            <family val="3"/>
            <charset val="128"/>
          </rPr>
          <t>支出する月を入力</t>
        </r>
      </text>
    </comment>
    <comment ref="E4" authorId="0" shapeId="0">
      <text>
        <r>
          <rPr>
            <b/>
            <sz val="9"/>
            <color indexed="81"/>
            <rFont val="MS P ゴシック"/>
            <family val="3"/>
            <charset val="128"/>
          </rPr>
          <t>支出する月を入力</t>
        </r>
      </text>
    </comment>
    <comment ref="H4" authorId="0" shapeId="0">
      <text>
        <r>
          <rPr>
            <b/>
            <sz val="9"/>
            <color indexed="81"/>
            <rFont val="MS P ゴシック"/>
            <family val="3"/>
            <charset val="128"/>
          </rPr>
          <t>支出する月を入力</t>
        </r>
      </text>
    </comment>
    <comment ref="K4" authorId="0" shapeId="0">
      <text>
        <r>
          <rPr>
            <b/>
            <sz val="9"/>
            <color indexed="81"/>
            <rFont val="MS P ゴシック"/>
            <family val="3"/>
            <charset val="128"/>
          </rPr>
          <t>支出する月を入力</t>
        </r>
      </text>
    </comment>
    <comment ref="N4" authorId="0" shapeId="0">
      <text>
        <r>
          <rPr>
            <b/>
            <sz val="9"/>
            <color indexed="81"/>
            <rFont val="MS P ゴシック"/>
            <family val="3"/>
            <charset val="128"/>
          </rPr>
          <t>支出する月を入力</t>
        </r>
      </text>
    </comment>
    <comment ref="Q4" authorId="0" shapeId="0">
      <text>
        <r>
          <rPr>
            <b/>
            <sz val="9"/>
            <color indexed="81"/>
            <rFont val="MS P ゴシック"/>
            <family val="3"/>
            <charset val="128"/>
          </rPr>
          <t>支出する月を入力</t>
        </r>
      </text>
    </comment>
    <comment ref="T4" authorId="0" shapeId="0">
      <text>
        <r>
          <rPr>
            <b/>
            <sz val="9"/>
            <color indexed="81"/>
            <rFont val="MS P ゴシック"/>
            <family val="3"/>
            <charset val="128"/>
          </rPr>
          <t>支出する月を入力</t>
        </r>
      </text>
    </comment>
    <comment ref="W4" authorId="0" shapeId="0">
      <text>
        <r>
          <rPr>
            <b/>
            <sz val="9"/>
            <color indexed="81"/>
            <rFont val="MS P ゴシック"/>
            <family val="3"/>
            <charset val="128"/>
          </rPr>
          <t>支出する月を入力</t>
        </r>
      </text>
    </comment>
  </commentList>
</comments>
</file>

<file path=xl/comments6.xml><?xml version="1.0" encoding="utf-8"?>
<comments xmlns="http://schemas.openxmlformats.org/spreadsheetml/2006/main">
  <authors>
    <author>Windows ユーザー</author>
  </authors>
  <commentList>
    <comment ref="B4" authorId="0" shapeId="0">
      <text>
        <r>
          <rPr>
            <b/>
            <sz val="9"/>
            <color indexed="81"/>
            <rFont val="MS P ゴシック"/>
            <family val="3"/>
            <charset val="128"/>
          </rPr>
          <t>支出する月を入力</t>
        </r>
      </text>
    </comment>
    <comment ref="E4" authorId="0" shapeId="0">
      <text>
        <r>
          <rPr>
            <b/>
            <sz val="9"/>
            <color indexed="81"/>
            <rFont val="MS P ゴシック"/>
            <family val="3"/>
            <charset val="128"/>
          </rPr>
          <t>支出する月を入力</t>
        </r>
      </text>
    </comment>
    <comment ref="H4" authorId="0" shapeId="0">
      <text>
        <r>
          <rPr>
            <b/>
            <sz val="9"/>
            <color indexed="81"/>
            <rFont val="MS P ゴシック"/>
            <family val="3"/>
            <charset val="128"/>
          </rPr>
          <t>支出する月を入力</t>
        </r>
      </text>
    </comment>
    <comment ref="K4" authorId="0" shapeId="0">
      <text>
        <r>
          <rPr>
            <b/>
            <sz val="9"/>
            <color indexed="81"/>
            <rFont val="MS P ゴシック"/>
            <family val="3"/>
            <charset val="128"/>
          </rPr>
          <t>支出する月を入力</t>
        </r>
      </text>
    </comment>
    <comment ref="N4" authorId="0" shapeId="0">
      <text>
        <r>
          <rPr>
            <b/>
            <sz val="9"/>
            <color indexed="81"/>
            <rFont val="MS P ゴシック"/>
            <family val="3"/>
            <charset val="128"/>
          </rPr>
          <t>支出する月を入力</t>
        </r>
      </text>
    </comment>
    <comment ref="Q4" authorId="0" shapeId="0">
      <text>
        <r>
          <rPr>
            <b/>
            <sz val="9"/>
            <color indexed="81"/>
            <rFont val="MS P ゴシック"/>
            <family val="3"/>
            <charset val="128"/>
          </rPr>
          <t>支出する月を入力</t>
        </r>
      </text>
    </comment>
    <comment ref="T4" authorId="0" shapeId="0">
      <text>
        <r>
          <rPr>
            <b/>
            <sz val="9"/>
            <color indexed="81"/>
            <rFont val="MS P ゴシック"/>
            <family val="3"/>
            <charset val="128"/>
          </rPr>
          <t>支出する月を入力</t>
        </r>
      </text>
    </comment>
    <comment ref="W4" authorId="0" shapeId="0">
      <text>
        <r>
          <rPr>
            <b/>
            <sz val="9"/>
            <color indexed="81"/>
            <rFont val="MS P ゴシック"/>
            <family val="3"/>
            <charset val="128"/>
          </rPr>
          <t>支出する月を入力</t>
        </r>
      </text>
    </comment>
    <comment ref="Z4" authorId="0" shapeId="0">
      <text>
        <r>
          <rPr>
            <b/>
            <sz val="9"/>
            <color indexed="81"/>
            <rFont val="MS P ゴシック"/>
            <family val="3"/>
            <charset val="128"/>
          </rPr>
          <t>支出する月を入力</t>
        </r>
      </text>
    </comment>
  </commentList>
</comments>
</file>

<file path=xl/sharedStrings.xml><?xml version="1.0" encoding="utf-8"?>
<sst xmlns="http://schemas.openxmlformats.org/spreadsheetml/2006/main" count="674" uniqueCount="337">
  <si>
    <t>区分(勘定科目)</t>
  </si>
  <si>
    <t>予算額</t>
  </si>
  <si>
    <t>計</t>
  </si>
  <si>
    <t>（うち補助対象経費）</t>
  </si>
  <si>
    <t>※【支出】は補助対象経費とそれ以外を区分けして記載し、補助対象外経費の区分及び金額は</t>
  </si>
  <si>
    <t>※支出の区分は、別表１の区分から記入すること</t>
  </si>
  <si>
    <t>－</t>
  </si>
  <si>
    <t>＝</t>
  </si>
  <si>
    <t>【支出】</t>
    <phoneticPr fontId="3"/>
  </si>
  <si>
    <t>(単位：円）</t>
    <phoneticPr fontId="3"/>
  </si>
  <si>
    <t>【収入】</t>
    <rPh sb="1" eb="3">
      <t>シュウニュウ</t>
    </rPh>
    <phoneticPr fontId="3"/>
  </si>
  <si>
    <t>記</t>
  </si>
  <si>
    <t>　１　補助事業の目的及び内容</t>
  </si>
  <si>
    <t>　　　</t>
  </si>
  <si>
    <t>　２　補助事業の完了予定期日</t>
  </si>
  <si>
    <t>　３　交付申請額及びその算出の基礎</t>
  </si>
  <si>
    <t>参加生徒数</t>
  </si>
  <si>
    <t>指導者数</t>
  </si>
  <si>
    <t>活動頻度</t>
  </si>
  <si>
    <t>人</t>
  </si>
  <si>
    <t>　４　市税の納付又は納入の状況の確認についての同意（同意する場合は下記に☑を記入）</t>
  </si>
  <si>
    <t>　５　暴力団排除に関する誓約（誓約及び承諾する場合は下記に☑を記入）</t>
  </si>
  <si>
    <t>　（１）次に掲げる者のいずれにも該当しません。</t>
  </si>
  <si>
    <t>　　　・暴力団員等（条例第２条第４号に規定する暴力団員等をいう。以下同じ。）</t>
  </si>
  <si>
    <t>　　　・暴力団員等と密接な関係を有する者</t>
  </si>
  <si>
    <t>　６　補助事業の遂行に関する計画</t>
  </si>
  <si>
    <t>　　　「事業計画書（第２号様式）」及び「収支予算書（第３号様式）」のとおり。</t>
  </si>
  <si>
    <t>申請します。</t>
    <phoneticPr fontId="3"/>
  </si>
  <si>
    <t>（あて先）浜松市長</t>
    <phoneticPr fontId="3"/>
  </si>
  <si>
    <t>登録番号</t>
  </si>
  <si>
    <t>　　　補助金交付申請者の市税の納付状況について確認することに同意します。</t>
    <phoneticPr fontId="3"/>
  </si>
  <si>
    <t>競技・活動区分</t>
    <rPh sb="3" eb="7">
      <t>カツドウクブン</t>
    </rPh>
    <phoneticPr fontId="3"/>
  </si>
  <si>
    <t>（区分・人数等）</t>
    <phoneticPr fontId="3"/>
  </si>
  <si>
    <t>　　　　　　　　　　　　　　　　　　　　　　　　</t>
    <phoneticPr fontId="3"/>
  </si>
  <si>
    <t>　　　　　　　　　　　　　　　　　　　　　　　　　</t>
    <phoneticPr fontId="3"/>
  </si>
  <si>
    <t>氏　名</t>
  </si>
  <si>
    <t>住　所</t>
  </si>
  <si>
    <t>　　　　　　　　　　　　　　　　　　　　　</t>
    <phoneticPr fontId="3"/>
  </si>
  <si>
    <t>申請者</t>
  </si>
  <si>
    <t>連絡先</t>
    <phoneticPr fontId="3"/>
  </si>
  <si>
    <t>　（１）交付申請額　　金　　　　　　</t>
    <phoneticPr fontId="3"/>
  </si>
  <si>
    <t>円</t>
  </si>
  <si>
    <t>円</t>
    <rPh sb="0" eb="1">
      <t>エン</t>
    </rPh>
    <phoneticPr fontId="3"/>
  </si>
  <si>
    <t>　　　します。</t>
    <phoneticPr fontId="3"/>
  </si>
  <si>
    <t>　　　・暴力団（浜松市暴力団排除条例（平成２４年浜松市条例第８１号。以下「条例」という。）</t>
    <phoneticPr fontId="3"/>
  </si>
  <si>
    <t>第２条第１号に規定する暴力団をいう。）</t>
  </si>
  <si>
    <t>　　　・（法人その他の団体の場合）上記３点に掲げる者のいずれかが役員等（無限責任社員、取</t>
    <phoneticPr fontId="3"/>
  </si>
  <si>
    <t>締役、執行役若しくは監査役又はこれらに準じるべきもの、支配人及び清算人をいう。）</t>
    <phoneticPr fontId="3"/>
  </si>
  <si>
    <t>となっている法人その他の団体</t>
  </si>
  <si>
    <t>　（２）浜松市が暴力団排除に必要な場合には、静岡県警察本部又は管轄警察署に照会することを</t>
    <phoneticPr fontId="3"/>
  </si>
  <si>
    <t>承諾します。</t>
  </si>
  <si>
    <t xml:space="preserve">（裏面あり）
</t>
    <phoneticPr fontId="3"/>
  </si>
  <si>
    <t>対象外</t>
    <rPh sb="0" eb="3">
      <t>タイショウガイ</t>
    </rPh>
    <phoneticPr fontId="10"/>
  </si>
  <si>
    <t>対象外</t>
  </si>
  <si>
    <t>休日の地域クラブ活動の活動費等の支援（補助単価）</t>
    <rPh sb="0" eb="2">
      <t>キュウジツ</t>
    </rPh>
    <rPh sb="3" eb="5">
      <t>チイキ</t>
    </rPh>
    <rPh sb="19" eb="21">
      <t>ホジョ</t>
    </rPh>
    <rPh sb="21" eb="23">
      <t>タンカ</t>
    </rPh>
    <phoneticPr fontId="3"/>
  </si>
  <si>
    <t>【補助単価（1クラブ活動当たり年額）】</t>
    <rPh sb="1" eb="5">
      <t>ホジョタンカ</t>
    </rPh>
    <rPh sb="10" eb="12">
      <t>カツドウ</t>
    </rPh>
    <rPh sb="12" eb="13">
      <t>ア</t>
    </rPh>
    <rPh sb="15" eb="17">
      <t>ネンガク</t>
    </rPh>
    <phoneticPr fontId="3"/>
  </si>
  <si>
    <t>※参加生徒数は、各月の参加生徒数の年間平均で算出する（小数点以下は切り上げ）。</t>
    <rPh sb="1" eb="6">
      <t>サンカセイトスウ</t>
    </rPh>
    <rPh sb="8" eb="10">
      <t>カクツキ</t>
    </rPh>
    <rPh sb="11" eb="16">
      <t>サンカセイトスウ</t>
    </rPh>
    <rPh sb="17" eb="21">
      <t>ネンカンヘイキン</t>
    </rPh>
    <rPh sb="22" eb="24">
      <t>サンシュツ</t>
    </rPh>
    <rPh sb="27" eb="32">
      <t>ショウスウテンイカ</t>
    </rPh>
    <rPh sb="33" eb="34">
      <t>キ</t>
    </rPh>
    <rPh sb="35" eb="36">
      <t>ア</t>
    </rPh>
    <phoneticPr fontId="3"/>
  </si>
  <si>
    <t>単位：円</t>
    <rPh sb="0" eb="2">
      <t>タンイ</t>
    </rPh>
    <rPh sb="3" eb="4">
      <t>エン</t>
    </rPh>
    <phoneticPr fontId="3"/>
  </si>
  <si>
    <t>No.</t>
    <phoneticPr fontId="3"/>
  </si>
  <si>
    <t>区分</t>
    <rPh sb="0" eb="2">
      <t>クブン</t>
    </rPh>
    <phoneticPr fontId="3"/>
  </si>
  <si>
    <t>月4回程度活動</t>
    <rPh sb="0" eb="1">
      <t>ツキ</t>
    </rPh>
    <rPh sb="2" eb="7">
      <t>カイテイドカツドウ</t>
    </rPh>
    <phoneticPr fontId="3"/>
  </si>
  <si>
    <t>クラブ数</t>
    <rPh sb="3" eb="4">
      <t>スウ</t>
    </rPh>
    <phoneticPr fontId="3"/>
  </si>
  <si>
    <t>月3回程度活動</t>
    <rPh sb="0" eb="1">
      <t>ツキ</t>
    </rPh>
    <rPh sb="2" eb="7">
      <t>カイテイドカツドウ</t>
    </rPh>
    <phoneticPr fontId="3"/>
  </si>
  <si>
    <t>月2回程度活動</t>
    <rPh sb="0" eb="1">
      <t>ツキ</t>
    </rPh>
    <rPh sb="2" eb="7">
      <t>カイテイドカツドウ</t>
    </rPh>
    <phoneticPr fontId="3"/>
  </si>
  <si>
    <t>月1回程度活動</t>
    <rPh sb="0" eb="1">
      <t>ツキ</t>
    </rPh>
    <rPh sb="2" eb="7">
      <t>カイテイドカツドウ</t>
    </rPh>
    <phoneticPr fontId="3"/>
  </si>
  <si>
    <t>参加生徒数27人以上で
指導者を3人以上配置</t>
    <rPh sb="0" eb="5">
      <t>サンカセイトスウ</t>
    </rPh>
    <rPh sb="7" eb="10">
      <t>ニンイジョウ</t>
    </rPh>
    <rPh sb="12" eb="15">
      <t>シドウシャ</t>
    </rPh>
    <rPh sb="17" eb="22">
      <t>ニンイジョウハイチ</t>
    </rPh>
    <phoneticPr fontId="3"/>
  </si>
  <si>
    <t>スポーツ</t>
    <phoneticPr fontId="3"/>
  </si>
  <si>
    <t>文化</t>
    <rPh sb="0" eb="2">
      <t>ブンカ</t>
    </rPh>
    <phoneticPr fontId="3"/>
  </si>
  <si>
    <t>参加生徒数13人～26人で
指導者を2人配置</t>
    <rPh sb="0" eb="5">
      <t>サンカセイトスウ</t>
    </rPh>
    <rPh sb="7" eb="8">
      <t>ニン</t>
    </rPh>
    <rPh sb="11" eb="12">
      <t>ニン</t>
    </rPh>
    <rPh sb="14" eb="17">
      <t>シドウシャ</t>
    </rPh>
    <rPh sb="19" eb="20">
      <t>ヒト</t>
    </rPh>
    <rPh sb="20" eb="22">
      <t>ハイチ</t>
    </rPh>
    <phoneticPr fontId="3"/>
  </si>
  <si>
    <t>活動クラブ種別</t>
  </si>
  <si>
    <t>月の活動回数</t>
  </si>
  <si>
    <t>会費等収入計</t>
    <phoneticPr fontId="10"/>
  </si>
  <si>
    <t>補助対象経費計</t>
    <rPh sb="0" eb="2">
      <t>ホジョ</t>
    </rPh>
    <rPh sb="2" eb="6">
      <t>タイショウケイヒ</t>
    </rPh>
    <rPh sb="6" eb="7">
      <t>ケイ</t>
    </rPh>
    <phoneticPr fontId="10"/>
  </si>
  <si>
    <t>②支出ー①収入＝</t>
    <rPh sb="1" eb="3">
      <t>シシュツ</t>
    </rPh>
    <rPh sb="5" eb="7">
      <t>シュウニュウ</t>
    </rPh>
    <phoneticPr fontId="10"/>
  </si>
  <si>
    <t>補助金単価</t>
    <rPh sb="0" eb="3">
      <t>ホジョキン</t>
    </rPh>
    <rPh sb="3" eb="5">
      <t>タンカ</t>
    </rPh>
    <phoneticPr fontId="10"/>
  </si>
  <si>
    <t>補助経費上限（１/２）</t>
    <phoneticPr fontId="10"/>
  </si>
  <si>
    <t>補助金額</t>
    <rPh sb="0" eb="3">
      <t>ホジョキン</t>
    </rPh>
    <rPh sb="3" eb="4">
      <t>ガク</t>
    </rPh>
    <phoneticPr fontId="10"/>
  </si>
  <si>
    <t>謝金</t>
    <rPh sb="0" eb="2">
      <t>シャキン</t>
    </rPh>
    <phoneticPr fontId="3"/>
  </si>
  <si>
    <t>備品費</t>
  </si>
  <si>
    <t>消耗品費</t>
  </si>
  <si>
    <t>令和８</t>
    <rPh sb="0" eb="2">
      <t>レイワ</t>
    </rPh>
    <phoneticPr fontId="3"/>
  </si>
  <si>
    <t>　　　</t>
    <phoneticPr fontId="3"/>
  </si>
  <si>
    <t>〇〇中学校の生徒数平均２０名を対象に▲▲の活動を９月から月４回実施するため。</t>
    <rPh sb="2" eb="5">
      <t>チュウガッコウ</t>
    </rPh>
    <rPh sb="6" eb="8">
      <t>セイト</t>
    </rPh>
    <rPh sb="8" eb="9">
      <t>スウ</t>
    </rPh>
    <rPh sb="9" eb="11">
      <t>ヘイキン</t>
    </rPh>
    <rPh sb="13" eb="14">
      <t>メイ</t>
    </rPh>
    <rPh sb="15" eb="17">
      <t>タイショウ</t>
    </rPh>
    <rPh sb="21" eb="23">
      <t>カツドウ</t>
    </rPh>
    <rPh sb="25" eb="26">
      <t>ガツ</t>
    </rPh>
    <rPh sb="28" eb="29">
      <t>ツキ</t>
    </rPh>
    <rPh sb="30" eb="31">
      <t>カイ</t>
    </rPh>
    <rPh sb="31" eb="33">
      <t>ジッシ</t>
    </rPh>
    <phoneticPr fontId="3"/>
  </si>
  <si>
    <t>令和 ９年 ２月 ２８日</t>
    <phoneticPr fontId="3"/>
  </si>
  <si>
    <t>＜令和8年度＞※9月～2月までの６か月分とした補助単価</t>
    <rPh sb="1" eb="3">
      <t>レイワ</t>
    </rPh>
    <rPh sb="4" eb="6">
      <t>ネンド</t>
    </rPh>
    <rPh sb="9" eb="10">
      <t>ガツ</t>
    </rPh>
    <rPh sb="12" eb="13">
      <t>ガツ</t>
    </rPh>
    <rPh sb="18" eb="20">
      <t>ゲツブン</t>
    </rPh>
    <rPh sb="23" eb="27">
      <t>ホジョタンカ</t>
    </rPh>
    <phoneticPr fontId="3"/>
  </si>
  <si>
    <t>＜令和9年度以降＞※11か月分（4月～2月）</t>
    <rPh sb="1" eb="3">
      <t>レイワ</t>
    </rPh>
    <rPh sb="4" eb="6">
      <t>ネンド</t>
    </rPh>
    <rPh sb="6" eb="8">
      <t>イコウ</t>
    </rPh>
    <rPh sb="13" eb="15">
      <t>ゲツブン</t>
    </rPh>
    <rPh sb="17" eb="18">
      <t>ガツ</t>
    </rPh>
    <rPh sb="20" eb="21">
      <t>ガツ</t>
    </rPh>
    <phoneticPr fontId="3"/>
  </si>
  <si>
    <t>別表２</t>
    <rPh sb="0" eb="2">
      <t>ベッピョウ</t>
    </rPh>
    <phoneticPr fontId="3"/>
  </si>
  <si>
    <t>　５　事業計画</t>
  </si>
  <si>
    <t>平均活動日数</t>
  </si>
  <si>
    <t>平均参加生徒数</t>
  </si>
  <si>
    <t>日/月</t>
  </si>
  <si>
    <t>活動時間</t>
  </si>
  <si>
    <t>　１　運営主体の名称</t>
    <phoneticPr fontId="3"/>
  </si>
  <si>
    <t>　４　運営開始年月日　　　　</t>
    <phoneticPr fontId="3"/>
  </si>
  <si>
    <t>　（１）事業期間</t>
    <phoneticPr fontId="3"/>
  </si>
  <si>
    <t>　（２）月平均活動日数・活動時間及び年間平均参加生徒数（見込み）</t>
    <rPh sb="12" eb="16">
      <t>カツドウジカン</t>
    </rPh>
    <phoneticPr fontId="3"/>
  </si>
  <si>
    <t>　（３）活動場所</t>
    <rPh sb="4" eb="8">
      <t>カツドウバショ</t>
    </rPh>
    <phoneticPr fontId="3"/>
  </si>
  <si>
    <t>　（４）事業概要の分かるものを添付</t>
    <phoneticPr fontId="3"/>
  </si>
  <si>
    <t>　　　　クラブ員名簿、規約・募集案内など</t>
    <rPh sb="7" eb="10">
      <t>インメイボ</t>
    </rPh>
    <phoneticPr fontId="3"/>
  </si>
  <si>
    <t>（</t>
    <phoneticPr fontId="3"/>
  </si>
  <si>
    <t>）</t>
    <phoneticPr fontId="3"/>
  </si>
  <si>
    <t>　２　はまクル認定クラブ名称　 （</t>
    <phoneticPr fontId="3"/>
  </si>
  <si>
    <t>　３　はまクル認定クラブ所在地　(</t>
    <phoneticPr fontId="3"/>
  </si>
  <si>
    <t>対象経費</t>
    <rPh sb="0" eb="2">
      <t>タイショウ</t>
    </rPh>
    <rPh sb="2" eb="4">
      <t>ケイヒ</t>
    </rPh>
    <phoneticPr fontId="3"/>
  </si>
  <si>
    <t>対象外経費</t>
    <rPh sb="0" eb="3">
      <t>タイショウガイ</t>
    </rPh>
    <rPh sb="3" eb="5">
      <t>ケイヒ</t>
    </rPh>
    <phoneticPr fontId="3"/>
  </si>
  <si>
    <t>諸謝金</t>
    <rPh sb="0" eb="1">
      <t>ショ</t>
    </rPh>
    <phoneticPr fontId="5"/>
  </si>
  <si>
    <t>借料及び損料</t>
    <rPh sb="0" eb="2">
      <t>シャクリョウ</t>
    </rPh>
    <rPh sb="2" eb="3">
      <t>オヨ</t>
    </rPh>
    <rPh sb="4" eb="6">
      <t>ソンリョウ</t>
    </rPh>
    <phoneticPr fontId="5"/>
  </si>
  <si>
    <t>印刷製本費</t>
    <rPh sb="0" eb="2">
      <t>インサツ</t>
    </rPh>
    <rPh sb="2" eb="4">
      <t>セイホン</t>
    </rPh>
    <rPh sb="4" eb="5">
      <t>ヒ</t>
    </rPh>
    <phoneticPr fontId="5"/>
  </si>
  <si>
    <t>今年度使い切る量を上回る部数の場合
（デザイン料は雑役務費）</t>
    <rPh sb="0" eb="3">
      <t>コンネンド</t>
    </rPh>
    <rPh sb="3" eb="4">
      <t>ツカ</t>
    </rPh>
    <rPh sb="5" eb="6">
      <t>キ</t>
    </rPh>
    <rPh sb="7" eb="8">
      <t>リョウ</t>
    </rPh>
    <rPh sb="9" eb="11">
      <t>ウワマワ</t>
    </rPh>
    <rPh sb="12" eb="14">
      <t>ブスウ</t>
    </rPh>
    <rPh sb="15" eb="17">
      <t>バアイ</t>
    </rPh>
    <rPh sb="23" eb="24">
      <t>リョウ</t>
    </rPh>
    <rPh sb="25" eb="28">
      <t>ザツエキム</t>
    </rPh>
    <rPh sb="28" eb="29">
      <t>ヒ</t>
    </rPh>
    <phoneticPr fontId="3"/>
  </si>
  <si>
    <t>通信運搬費</t>
    <rPh sb="0" eb="5">
      <t>ツウシンウンパンヒ</t>
    </rPh>
    <phoneticPr fontId="5"/>
  </si>
  <si>
    <t>雑役務費</t>
    <rPh sb="0" eb="1">
      <t>ザツ</t>
    </rPh>
    <rPh sb="1" eb="4">
      <t>エキムヒ</t>
    </rPh>
    <phoneticPr fontId="5"/>
  </si>
  <si>
    <t>保険料</t>
    <rPh sb="2" eb="3">
      <t>リョウ</t>
    </rPh>
    <phoneticPr fontId="5"/>
  </si>
  <si>
    <t>別表１（第３条関係）</t>
    <rPh sb="0" eb="2">
      <t>ベッピョウ</t>
    </rPh>
    <rPh sb="4" eb="5">
      <t>ダイ</t>
    </rPh>
    <rPh sb="6" eb="7">
      <t>ジョウ</t>
    </rPh>
    <rPh sb="7" eb="9">
      <t>カンケイ</t>
    </rPh>
    <phoneticPr fontId="3"/>
  </si>
  <si>
    <t>・参加者の交通費（乗車賃や自家用車のガソリン代等の補助など）
・外国旅費
・タクシーまたはレンタカーに係る旅費（公共機関が整備されていない・使用できない特別な場合は除く）</t>
    <rPh sb="1" eb="4">
      <t>サンカシャ</t>
    </rPh>
    <rPh sb="5" eb="8">
      <t>コウツウヒ</t>
    </rPh>
    <rPh sb="9" eb="12">
      <t>ジョウシャチン</t>
    </rPh>
    <rPh sb="13" eb="17">
      <t>ジカヨウシャ</t>
    </rPh>
    <rPh sb="22" eb="23">
      <t>ダイ</t>
    </rPh>
    <rPh sb="23" eb="24">
      <t>トウ</t>
    </rPh>
    <rPh sb="25" eb="27">
      <t>ホジョ</t>
    </rPh>
    <rPh sb="32" eb="36">
      <t>ガイコクリョヒ</t>
    </rPh>
    <rPh sb="51" eb="52">
      <t>カカ</t>
    </rPh>
    <rPh sb="53" eb="55">
      <t>リョヒ</t>
    </rPh>
    <rPh sb="56" eb="60">
      <t>コウキョウキカン</t>
    </rPh>
    <rPh sb="61" eb="63">
      <t>セイビ</t>
    </rPh>
    <rPh sb="70" eb="72">
      <t>シヨウ</t>
    </rPh>
    <rPh sb="76" eb="78">
      <t>トクベツ</t>
    </rPh>
    <rPh sb="79" eb="81">
      <t>バアイ</t>
    </rPh>
    <rPh sb="82" eb="83">
      <t>ノゾ</t>
    </rPh>
    <phoneticPr fontId="3"/>
  </si>
  <si>
    <t>旅費</t>
    <rPh sb="0" eb="2">
      <t>リョヒ</t>
    </rPh>
    <phoneticPr fontId="5"/>
  </si>
  <si>
    <t>旅費</t>
    <rPh sb="0" eb="2">
      <t>リョヒ</t>
    </rPh>
    <phoneticPr fontId="10"/>
  </si>
  <si>
    <t>通信運搬費</t>
    <rPh sb="0" eb="5">
      <t>ツウシンウンパンヒ</t>
    </rPh>
    <phoneticPr fontId="10"/>
  </si>
  <si>
    <t>印刷製本費</t>
    <rPh sb="0" eb="2">
      <t>インサツ</t>
    </rPh>
    <rPh sb="2" eb="4">
      <t>セイホン</t>
    </rPh>
    <rPh sb="4" eb="5">
      <t>ヒ</t>
    </rPh>
    <phoneticPr fontId="10"/>
  </si>
  <si>
    <t>会議費</t>
    <rPh sb="0" eb="3">
      <t>カイギヒ</t>
    </rPh>
    <phoneticPr fontId="10"/>
  </si>
  <si>
    <t>借料及び損料</t>
    <rPh sb="0" eb="2">
      <t>シャクリョウ</t>
    </rPh>
    <rPh sb="2" eb="3">
      <t>オヨ</t>
    </rPh>
    <rPh sb="4" eb="6">
      <t>ソンリョウ</t>
    </rPh>
    <phoneticPr fontId="10"/>
  </si>
  <si>
    <t>保険料</t>
    <rPh sb="2" eb="3">
      <t>リョウ</t>
    </rPh>
    <phoneticPr fontId="10"/>
  </si>
  <si>
    <t>雑役務費</t>
    <rPh sb="0" eb="1">
      <t>ザツ</t>
    </rPh>
    <rPh sb="1" eb="4">
      <t>エキムヒ</t>
    </rPh>
    <phoneticPr fontId="10"/>
  </si>
  <si>
    <t>　　　　で囲むこと</t>
    <phoneticPr fontId="3"/>
  </si>
  <si>
    <t>旅費（対象外経費）</t>
    <rPh sb="0" eb="2">
      <t>リョヒ</t>
    </rPh>
    <rPh sb="3" eb="8">
      <t>タイショウガイケイヒ</t>
    </rPh>
    <phoneticPr fontId="10"/>
  </si>
  <si>
    <t>通信運搬費（対象外経費）</t>
    <rPh sb="0" eb="5">
      <t>ツウシンウンパンヒ</t>
    </rPh>
    <rPh sb="6" eb="11">
      <t>タイショウガイケイヒ</t>
    </rPh>
    <phoneticPr fontId="10"/>
  </si>
  <si>
    <t>前年度繰越（算定対象外）</t>
    <rPh sb="0" eb="3">
      <t>ゼンネンド</t>
    </rPh>
    <rPh sb="3" eb="5">
      <t>クリコシ</t>
    </rPh>
    <rPh sb="6" eb="8">
      <t>サンテイ</t>
    </rPh>
    <rPh sb="8" eb="11">
      <t>タイショウガイ</t>
    </rPh>
    <phoneticPr fontId="3"/>
  </si>
  <si>
    <t>雑収入（算定対象外）</t>
    <rPh sb="0" eb="3">
      <t>ザツシュウニュウ</t>
    </rPh>
    <rPh sb="4" eb="6">
      <t>サンテイ</t>
    </rPh>
    <rPh sb="6" eb="9">
      <t>タイショウガイ</t>
    </rPh>
    <phoneticPr fontId="3"/>
  </si>
  <si>
    <t>印刷製本費（対象外経費）</t>
    <rPh sb="0" eb="2">
      <t>インサツ</t>
    </rPh>
    <rPh sb="2" eb="4">
      <t>セイホン</t>
    </rPh>
    <rPh sb="4" eb="5">
      <t>ヒ</t>
    </rPh>
    <phoneticPr fontId="10"/>
  </si>
  <si>
    <t>会議費（対象外経費）</t>
    <rPh sb="0" eb="3">
      <t>カイギヒ</t>
    </rPh>
    <phoneticPr fontId="10"/>
  </si>
  <si>
    <t>備品費（対象外経費）</t>
    <phoneticPr fontId="3"/>
  </si>
  <si>
    <t>消耗品費（対象外経費）</t>
  </si>
  <si>
    <t>消耗品費（対象外経費）</t>
    <phoneticPr fontId="3"/>
  </si>
  <si>
    <t>借料及び損料（対象外経費）</t>
    <rPh sb="0" eb="2">
      <t>シャクリョウ</t>
    </rPh>
    <rPh sb="2" eb="3">
      <t>オヨ</t>
    </rPh>
    <rPh sb="4" eb="6">
      <t>ソンリョウ</t>
    </rPh>
    <phoneticPr fontId="10"/>
  </si>
  <si>
    <t>保険料（対象外経費）</t>
    <rPh sb="2" eb="3">
      <t>リョウ</t>
    </rPh>
    <phoneticPr fontId="10"/>
  </si>
  <si>
    <t>雑役務費（対象外経費）</t>
    <rPh sb="0" eb="1">
      <t>ザツ</t>
    </rPh>
    <rPh sb="1" eb="4">
      <t>エキムヒ</t>
    </rPh>
    <phoneticPr fontId="10"/>
  </si>
  <si>
    <t>資金計画表</t>
    <rPh sb="0" eb="5">
      <t>シキンケイカクヒョウ</t>
    </rPh>
    <phoneticPr fontId="3"/>
  </si>
  <si>
    <t>（単位：円）</t>
    <rPh sb="1" eb="3">
      <t>タンイ</t>
    </rPh>
    <rPh sb="4" eb="5">
      <t>エン</t>
    </rPh>
    <phoneticPr fontId="3"/>
  </si>
  <si>
    <t>科目</t>
  </si>
  <si>
    <t>4月</t>
  </si>
  <si>
    <t>5月</t>
  </si>
  <si>
    <t>6月</t>
  </si>
  <si>
    <t>7月</t>
  </si>
  <si>
    <t>8月</t>
  </si>
  <si>
    <t>9月</t>
  </si>
  <si>
    <t>10月</t>
  </si>
  <si>
    <t>11月</t>
  </si>
  <si>
    <t>12月</t>
  </si>
  <si>
    <t>1月</t>
  </si>
  <si>
    <t>2月</t>
  </si>
  <si>
    <t>3月</t>
  </si>
  <si>
    <t>合計</t>
  </si>
  <si>
    <t>収入</t>
  </si>
  <si>
    <t>支出</t>
  </si>
  <si>
    <t>差引翌月繰越額</t>
  </si>
  <si>
    <t>保険料（算定対象）</t>
    <rPh sb="0" eb="2">
      <t>ホケン</t>
    </rPh>
    <rPh sb="2" eb="3">
      <t>リョウ</t>
    </rPh>
    <rPh sb="4" eb="6">
      <t>サンテイ</t>
    </rPh>
    <rPh sb="6" eb="8">
      <t>タイショウ</t>
    </rPh>
    <phoneticPr fontId="3"/>
  </si>
  <si>
    <t>謝金（対象外経費）</t>
    <rPh sb="0" eb="2">
      <t>シャキン</t>
    </rPh>
    <phoneticPr fontId="3"/>
  </si>
  <si>
    <t>事業計画書（変更事業計画書）</t>
    <phoneticPr fontId="3"/>
  </si>
  <si>
    <t>収支予算書（変更収支予算書）</t>
    <phoneticPr fontId="3"/>
  </si>
  <si>
    <t>説明（内訳等）</t>
    <rPh sb="0" eb="2">
      <t>セツメイ</t>
    </rPh>
    <rPh sb="5" eb="6">
      <t>トウ</t>
    </rPh>
    <phoneticPr fontId="3"/>
  </si>
  <si>
    <t>雑収入（算定対象）</t>
    <rPh sb="0" eb="3">
      <t>ザツシュウニュウ</t>
    </rPh>
    <phoneticPr fontId="3"/>
  </si>
  <si>
    <t>寄付金等</t>
    <rPh sb="0" eb="3">
      <t>キフキン</t>
    </rPh>
    <rPh sb="3" eb="4">
      <t>トウ</t>
    </rPh>
    <phoneticPr fontId="3"/>
  </si>
  <si>
    <t>利息等</t>
    <rPh sb="0" eb="2">
      <t>リソク</t>
    </rPh>
    <rPh sb="2" eb="3">
      <t>トウ</t>
    </rPh>
    <phoneticPr fontId="3"/>
  </si>
  <si>
    <t>認定クラブ名</t>
    <rPh sb="0" eb="2">
      <t>ニンテイ</t>
    </rPh>
    <rPh sb="5" eb="6">
      <t>メイ</t>
    </rPh>
    <phoneticPr fontId="3"/>
  </si>
  <si>
    <t>円</t>
    <phoneticPr fontId="3"/>
  </si>
  <si>
    <t>　　　補助対象経費　　　　　　　　　　　　参加費等収入　　　　　　　　　補助金算定額</t>
    <rPh sb="21" eb="23">
      <t>サンカ</t>
    </rPh>
    <rPh sb="23" eb="24">
      <t>ヒ</t>
    </rPh>
    <rPh sb="24" eb="25">
      <t>トウ</t>
    </rPh>
    <rPh sb="36" eb="39">
      <t>ホジョキン</t>
    </rPh>
    <rPh sb="39" eb="42">
      <t>サンテイガク</t>
    </rPh>
    <phoneticPr fontId="3"/>
  </si>
  <si>
    <t>　（２）算出の基礎　・第３号様式 補助金算定額(収支予算書(Ｃ))</t>
    <rPh sb="17" eb="19">
      <t>ホジョ</t>
    </rPh>
    <rPh sb="19" eb="20">
      <t>キン</t>
    </rPh>
    <rPh sb="20" eb="23">
      <t>サンテイガク</t>
    </rPh>
    <phoneticPr fontId="3"/>
  </si>
  <si>
    <t>認定クラブ名：</t>
    <rPh sb="0" eb="2">
      <t>ニンテイ</t>
    </rPh>
    <rPh sb="5" eb="6">
      <t>メイ</t>
    </rPh>
    <phoneticPr fontId="3"/>
  </si>
  <si>
    <t>　※施設整備費は対象外とする。</t>
  </si>
  <si>
    <t>　※人件費の区分については、雇用契約を結ぶクラブに対し、別途対応する。</t>
  </si>
  <si>
    <t>・菓子折り
・金券
・商品券</t>
    <rPh sb="1" eb="4">
      <t>カシオ</t>
    </rPh>
    <rPh sb="7" eb="9">
      <t>キンケン</t>
    </rPh>
    <rPh sb="11" eb="14">
      <t>ショウヒンケン</t>
    </rPh>
    <phoneticPr fontId="3"/>
  </si>
  <si>
    <t xml:space="preserve"> 指導者等の交通費（原則、公共交通機関に限る）、事業の実施に必要な旅費（地方公共団体の旅費規程、もしくは国家公務員等の旅費に関する法律を準用）</t>
    <rPh sb="1" eb="4">
      <t>シドウシャ</t>
    </rPh>
    <rPh sb="4" eb="5">
      <t>トウ</t>
    </rPh>
    <rPh sb="6" eb="9">
      <t>コウツウヒ</t>
    </rPh>
    <rPh sb="10" eb="12">
      <t>ゲンソク</t>
    </rPh>
    <rPh sb="13" eb="19">
      <t>コウキョウコウツウキカン</t>
    </rPh>
    <rPh sb="20" eb="21">
      <t>カギ</t>
    </rPh>
    <rPh sb="24" eb="26">
      <t>ジギョウ</t>
    </rPh>
    <rPh sb="27" eb="29">
      <t>ジッシ</t>
    </rPh>
    <rPh sb="30" eb="32">
      <t>ヒツヨウ</t>
    </rPh>
    <rPh sb="33" eb="35">
      <t>リョヒ</t>
    </rPh>
    <rPh sb="36" eb="42">
      <t>チホウコウキョウダンタイ</t>
    </rPh>
    <rPh sb="43" eb="47">
      <t>リョヒキテイ</t>
    </rPh>
    <rPh sb="52" eb="57">
      <t>コッカコウムイン</t>
    </rPh>
    <rPh sb="57" eb="58">
      <t>トウ</t>
    </rPh>
    <rPh sb="59" eb="61">
      <t>リョヒ</t>
    </rPh>
    <rPh sb="62" eb="63">
      <t>カン</t>
    </rPh>
    <rPh sb="65" eb="67">
      <t>ホウリツ</t>
    </rPh>
    <rPh sb="68" eb="70">
      <t>ジュンヨウ</t>
    </rPh>
    <phoneticPr fontId="3"/>
  </si>
  <si>
    <t>　指導者や参加する生徒、運営団体等の保険料</t>
    <rPh sb="1" eb="4">
      <t>シドウシャ</t>
    </rPh>
    <rPh sb="5" eb="7">
      <t>サンカ</t>
    </rPh>
    <rPh sb="9" eb="11">
      <t>セイト</t>
    </rPh>
    <rPh sb="12" eb="17">
      <t>ウンエイダンタイトウ</t>
    </rPh>
    <rPh sb="18" eb="21">
      <t>ホケンリョウ</t>
    </rPh>
    <phoneticPr fontId="3"/>
  </si>
  <si>
    <t>□振込手数料（内容と金額がわかる資料　※振込明細書など）
□システム使用料（見積書・請求書・支払いを証明できる書類）
□資格登録料等（見積書・請求書・支払いを証明できる書類、登録証・定証（写））
□HP作成＜請負業務＞（見積書・契約書・仕様書・請求書・支払証明書類・完了報告書・団体の検収）</t>
    <rPh sb="1" eb="3">
      <t>フリコミ</t>
    </rPh>
    <rPh sb="3" eb="6">
      <t>テスウリョウ</t>
    </rPh>
    <phoneticPr fontId="23"/>
  </si>
  <si>
    <t>対象経費例</t>
    <rPh sb="0" eb="2">
      <t>タイショウ</t>
    </rPh>
    <rPh sb="2" eb="4">
      <t>ケイヒ</t>
    </rPh>
    <rPh sb="4" eb="5">
      <t>レイ</t>
    </rPh>
    <phoneticPr fontId="3"/>
  </si>
  <si>
    <t>・指導者謝金
・運営スタッフ謝金
・指導補助（見守り）ボランティア等謝金</t>
    <rPh sb="1" eb="4">
      <t>シドウシャ</t>
    </rPh>
    <rPh sb="4" eb="6">
      <t>シャキン</t>
    </rPh>
    <rPh sb="8" eb="10">
      <t>ウンエイ</t>
    </rPh>
    <rPh sb="14" eb="16">
      <t>シャキン</t>
    </rPh>
    <rPh sb="18" eb="22">
      <t>シドウホジョ</t>
    </rPh>
    <rPh sb="23" eb="25">
      <t>ミマモ</t>
    </rPh>
    <rPh sb="33" eb="34">
      <t>トウ</t>
    </rPh>
    <rPh sb="34" eb="36">
      <t>シャキン</t>
    </rPh>
    <phoneticPr fontId="23"/>
  </si>
  <si>
    <t>□出張命令や依頼文、大会要項等
□経路・金額が分かる書類
□支払いを証明できる書類</t>
    <rPh sb="10" eb="12">
      <t>タイカイ</t>
    </rPh>
    <rPh sb="12" eb="14">
      <t>ヨウコウ</t>
    </rPh>
    <rPh sb="14" eb="15">
      <t>トウ</t>
    </rPh>
    <phoneticPr fontId="23"/>
  </si>
  <si>
    <t>・コピー用紙やファイル、筆記用具など文房具
・野球のボールなど参加者が共用するスポーツ用品・用具等
・救急用品等（熱中症対策用飲料含む）</t>
    <rPh sb="4" eb="6">
      <t>ヨウシ</t>
    </rPh>
    <rPh sb="12" eb="16">
      <t>ヒッキヨウグ</t>
    </rPh>
    <rPh sb="18" eb="21">
      <t>ブンボウグ</t>
    </rPh>
    <rPh sb="23" eb="25">
      <t>ヤキュウ</t>
    </rPh>
    <rPh sb="51" eb="55">
      <t>キュウキュウヨウヒン</t>
    </rPh>
    <rPh sb="55" eb="56">
      <t>トウ</t>
    </rPh>
    <rPh sb="57" eb="60">
      <t>ネッチュウショウ</t>
    </rPh>
    <rPh sb="60" eb="62">
      <t>タイサク</t>
    </rPh>
    <rPh sb="62" eb="63">
      <t>ヨウ</t>
    </rPh>
    <rPh sb="63" eb="65">
      <t>インリョウ</t>
    </rPh>
    <rPh sb="65" eb="66">
      <t>フク</t>
    </rPh>
    <phoneticPr fontId="3"/>
  </si>
  <si>
    <t>・参加者等が個人で所有し、使用するもの
（ユニフォーム等は団体が所有し、貸与するものであれば可）
・明確に使用状況が区分できないもの</t>
    <rPh sb="1" eb="4">
      <t>サンカシャ</t>
    </rPh>
    <rPh sb="4" eb="5">
      <t>トウ</t>
    </rPh>
    <rPh sb="6" eb="8">
      <t>コジン</t>
    </rPh>
    <rPh sb="9" eb="11">
      <t>ショユウ</t>
    </rPh>
    <rPh sb="13" eb="15">
      <t>シヨウ</t>
    </rPh>
    <rPh sb="27" eb="28">
      <t>トウ</t>
    </rPh>
    <rPh sb="29" eb="31">
      <t>ダンタイ</t>
    </rPh>
    <rPh sb="32" eb="34">
      <t>ショユウ</t>
    </rPh>
    <rPh sb="36" eb="38">
      <t>タイヨ</t>
    </rPh>
    <rPh sb="46" eb="47">
      <t>カ</t>
    </rPh>
    <rPh sb="50" eb="52">
      <t>メイカク</t>
    </rPh>
    <rPh sb="53" eb="57">
      <t>シヨウジョウキョウ</t>
    </rPh>
    <rPh sb="58" eb="60">
      <t>クブン</t>
    </rPh>
    <phoneticPr fontId="3"/>
  </si>
  <si>
    <t>・認定クラブ説明資料の印刷費
・保護者向け案内チラシの印刷</t>
    <rPh sb="1" eb="3">
      <t>ニンテイ</t>
    </rPh>
    <phoneticPr fontId="23"/>
  </si>
  <si>
    <t>・郵送料（切手、宅配料）
・団体が契約する携帯電話使用料・インターネット接続料</t>
    <rPh sb="5" eb="7">
      <t>キッテ</t>
    </rPh>
    <rPh sb="8" eb="11">
      <t>タクハイリョウ</t>
    </rPh>
    <rPh sb="14" eb="16">
      <t>ダンタイ</t>
    </rPh>
    <rPh sb="17" eb="19">
      <t>ケイヤク</t>
    </rPh>
    <rPh sb="21" eb="25">
      <t>ケイタイデンワ</t>
    </rPh>
    <rPh sb="25" eb="28">
      <t>シヨウリョウ</t>
    </rPh>
    <rPh sb="36" eb="39">
      <t>セツゾクリョウ</t>
    </rPh>
    <phoneticPr fontId="23"/>
  </si>
  <si>
    <t>・スポーツ用具等備品（共用で使用するもの）
・認定クラブに必要な器具類</t>
    <rPh sb="5" eb="7">
      <t>ヨウグ</t>
    </rPh>
    <rPh sb="7" eb="8">
      <t>トウ</t>
    </rPh>
    <rPh sb="23" eb="25">
      <t>ニンテイ</t>
    </rPh>
    <phoneticPr fontId="23"/>
  </si>
  <si>
    <t>・体育施設等、用具保管場所の借上料
・機材・備品のレンタル料
・貸切バス等のレンタル料</t>
    <rPh sb="5" eb="6">
      <t>トウ</t>
    </rPh>
    <rPh sb="36" eb="37">
      <t>トウ</t>
    </rPh>
    <rPh sb="42" eb="43">
      <t>リョウ</t>
    </rPh>
    <phoneticPr fontId="23"/>
  </si>
  <si>
    <t>□謝金単価表（単価設定の理由が分かる書類）
□依頼したことを示す書類（依頼書）
□実施したことを示す書類（業務月報）
□支払いを証明できる書類（領収書等）</t>
    <rPh sb="35" eb="38">
      <t>イライショ</t>
    </rPh>
    <rPh sb="53" eb="55">
      <t>ギョウム</t>
    </rPh>
    <rPh sb="55" eb="57">
      <t>ゲッポウ</t>
    </rPh>
    <rPh sb="72" eb="75">
      <t>リョウシュウショ</t>
    </rPh>
    <rPh sb="75" eb="76">
      <t>トウ</t>
    </rPh>
    <phoneticPr fontId="23"/>
  </si>
  <si>
    <t>□見積書
□請求書
□支払証明書類または領収書
※発注書（控）または申込書（控）または契約書（写し）
□リース・レンタルに関する理由書（パソコンや複合機等の汎用性が高い製品をリースする場合、本事業への占有を証明する理由書が必要です。）
□大会・会議等を実施したことが分かる書類一式（開催通知・要項、参加者・出席者名簿等）
※バス借り上げの際の用件、行先、経路等を確認できる書類</t>
    <rPh sb="119" eb="121">
      <t>タイカイ</t>
    </rPh>
    <rPh sb="122" eb="124">
      <t>カイギ</t>
    </rPh>
    <rPh sb="146" eb="148">
      <t>ヨウコウ</t>
    </rPh>
    <rPh sb="149" eb="152">
      <t>サンカシャ</t>
    </rPh>
    <phoneticPr fontId="23"/>
  </si>
  <si>
    <t>□見積書
□請求書
□支払いを証明できる書類（レシートなど購入品の詳細が分かるもの）
※明確に使用状況が区分できないものは補助対象外です。</t>
    <rPh sb="29" eb="31">
      <t>コウニュウ</t>
    </rPh>
    <rPh sb="31" eb="32">
      <t>ヒン</t>
    </rPh>
    <rPh sb="33" eb="35">
      <t>ショウサイ</t>
    </rPh>
    <rPh sb="36" eb="37">
      <t>ワ</t>
    </rPh>
    <phoneticPr fontId="23"/>
  </si>
  <si>
    <t>□見積書
□請求書　　
□支払いを証明できる書類
※仕様書、発注書（控）、納品書、使用（配布）状況が分かる資料</t>
    <phoneticPr fontId="23"/>
  </si>
  <si>
    <t>□見積書
□請求書　　
□支払いを証明できる書類
※郵送報告書、受払簿、切手を購入する場合、本事業を行うために必要な最小限の枚数とし、受払簿等で適切に管理してください。
※切手を購入する場合、本事業を行うために必要な最小限の枚数とし、受払簿等で適切に管理してください。</t>
    <phoneticPr fontId="23"/>
  </si>
  <si>
    <t>□見積書
□請求書
□支払いを証明できる書類
□申込書</t>
    <phoneticPr fontId="23"/>
  </si>
  <si>
    <t>□見積書
□納品書
□請求書
□支払証明書類または領収書
※発注書（控）または契約書（写し）
インターネットやメール等により注文を行い、発注書を取っていない場合には、発注書に代わるもの（電子媒体等の印字したもの）を用意してください。</t>
    <phoneticPr fontId="23"/>
  </si>
  <si>
    <t>必要となる証憑資料</t>
    <rPh sb="0" eb="2">
      <t>ヒツヨウ</t>
    </rPh>
    <rPh sb="5" eb="7">
      <t>ショウヒョウ</t>
    </rPh>
    <rPh sb="7" eb="9">
      <t>シリョウ</t>
    </rPh>
    <phoneticPr fontId="23"/>
  </si>
  <si>
    <t>補助金の主な対象経費一覧</t>
    <rPh sb="0" eb="3">
      <t>ホジョキン</t>
    </rPh>
    <rPh sb="4" eb="5">
      <t>オモ</t>
    </rPh>
    <rPh sb="6" eb="8">
      <t>タイショウ</t>
    </rPh>
    <rPh sb="8" eb="10">
      <t>ケイヒ</t>
    </rPh>
    <rPh sb="10" eb="12">
      <t>イチラン</t>
    </rPh>
    <phoneticPr fontId="3"/>
  </si>
  <si>
    <t>収入</t>
    <rPh sb="0" eb="2">
      <t>シュウニュウ</t>
    </rPh>
    <phoneticPr fontId="3"/>
  </si>
  <si>
    <t>補助金</t>
    <rPh sb="0" eb="3">
      <t>ホジョキン</t>
    </rPh>
    <phoneticPr fontId="3"/>
  </si>
  <si>
    <t>総収入</t>
    <rPh sb="0" eb="3">
      <t>ソウシュウニュウ</t>
    </rPh>
    <phoneticPr fontId="3"/>
  </si>
  <si>
    <t>総支出</t>
    <rPh sb="0" eb="1">
      <t>ソウ</t>
    </rPh>
    <rPh sb="1" eb="3">
      <t>シシュツ</t>
    </rPh>
    <phoneticPr fontId="3"/>
  </si>
  <si>
    <t>保険料（算定対象外）</t>
    <rPh sb="8" eb="9">
      <t>ガイ</t>
    </rPh>
    <phoneticPr fontId="3"/>
  </si>
  <si>
    <t>補助金</t>
    <rPh sb="0" eb="3">
      <t>ホジョキン</t>
    </rPh>
    <phoneticPr fontId="3"/>
  </si>
  <si>
    <t>保険料（算定対象外）</t>
    <rPh sb="0" eb="2">
      <t>ホケン</t>
    </rPh>
    <rPh sb="2" eb="3">
      <t>リョウ</t>
    </rPh>
    <rPh sb="4" eb="6">
      <t>サンテイ</t>
    </rPh>
    <rPh sb="6" eb="8">
      <t>タイショウ</t>
    </rPh>
    <rPh sb="8" eb="9">
      <t>ガイ</t>
    </rPh>
    <phoneticPr fontId="3"/>
  </si>
  <si>
    <t>参加生徒数5人～12人で
指導者を２人配置</t>
    <rPh sb="0" eb="5">
      <t>サンカセイトスウ</t>
    </rPh>
    <rPh sb="6" eb="7">
      <t>ニン</t>
    </rPh>
    <rPh sb="10" eb="11">
      <t>ニン</t>
    </rPh>
    <rPh sb="13" eb="16">
      <t>シドウシャ</t>
    </rPh>
    <rPh sb="18" eb="19">
      <t>ヒト</t>
    </rPh>
    <rPh sb="19" eb="21">
      <t>ハイチ</t>
    </rPh>
    <phoneticPr fontId="3"/>
  </si>
  <si>
    <t>浜松市はまクル認定クラブ活動支援事業費補助金交付申請書</t>
    <rPh sb="14" eb="16">
      <t>シエン</t>
    </rPh>
    <phoneticPr fontId="3"/>
  </si>
  <si>
    <t>年度浜松市はまクル認定クラブ活動支援事業費補助金の交付を受けたいので、次のとおり</t>
    <rPh sb="16" eb="18">
      <t>シエン</t>
    </rPh>
    <phoneticPr fontId="3"/>
  </si>
  <si>
    <t>外部有識者や指導者等に対して払う謝礼</t>
    <phoneticPr fontId="3"/>
  </si>
  <si>
    <t>・指導者、スタッフ、ボランティアの交通費
・会議・研修参加のための出張旅費</t>
    <phoneticPr fontId="23"/>
  </si>
  <si>
    <t>一時的に借り上げる物品、施設、バス等の使用料</t>
    <phoneticPr fontId="3"/>
  </si>
  <si>
    <t>・中学生、指導者以外に係る借用料
・補助対象期間外のレンタル料金等</t>
    <rPh sb="1" eb="4">
      <t>チュウガクセイ</t>
    </rPh>
    <rPh sb="5" eb="8">
      <t>シドウシャ</t>
    </rPh>
    <rPh sb="8" eb="10">
      <t>イガイ</t>
    </rPh>
    <rPh sb="11" eb="12">
      <t>カカ</t>
    </rPh>
    <rPh sb="13" eb="16">
      <t>シャクヨウリョウ</t>
    </rPh>
    <phoneticPr fontId="3"/>
  </si>
  <si>
    <t>　事務用消耗品、参加者が共用するスポーツ用品・用具等、事業を行うために必要な物品であって備品でないもの</t>
    <rPh sb="1" eb="4">
      <t>ジムヨウ</t>
    </rPh>
    <rPh sb="4" eb="6">
      <t>ショウモウ</t>
    </rPh>
    <rPh sb="6" eb="7">
      <t>ヒン</t>
    </rPh>
    <rPh sb="8" eb="11">
      <t>サンカシャ</t>
    </rPh>
    <rPh sb="12" eb="14">
      <t>キョウヨウ</t>
    </rPh>
    <rPh sb="20" eb="22">
      <t>ヨウヒン</t>
    </rPh>
    <rPh sb="23" eb="25">
      <t>ヨウグ</t>
    </rPh>
    <rPh sb="25" eb="26">
      <t>トウ</t>
    </rPh>
    <phoneticPr fontId="3"/>
  </si>
  <si>
    <t>印刷物・製本物の作成費</t>
    <rPh sb="0" eb="3">
      <t>インサツブツ</t>
    </rPh>
    <phoneticPr fontId="3"/>
  </si>
  <si>
    <t>　事業に必要な郵送料、運送代、通信・電話料に関する経費（携帯電話は団体が契約するもの,切手は本事業で使用する最低限な枚数）</t>
    <rPh sb="1" eb="3">
      <t>ジギョウ</t>
    </rPh>
    <rPh sb="4" eb="6">
      <t>ヒツヨウ</t>
    </rPh>
    <rPh sb="7" eb="10">
      <t>ユウソウリョウ</t>
    </rPh>
    <rPh sb="11" eb="14">
      <t>ウンソウダイ</t>
    </rPh>
    <rPh sb="15" eb="17">
      <t>ツウシン</t>
    </rPh>
    <rPh sb="18" eb="21">
      <t>デンワリョウ</t>
    </rPh>
    <rPh sb="22" eb="23">
      <t>カン</t>
    </rPh>
    <rPh sb="25" eb="27">
      <t>ケイヒ</t>
    </rPh>
    <rPh sb="28" eb="32">
      <t>ケイタイデンワ</t>
    </rPh>
    <rPh sb="33" eb="35">
      <t>ダンタイ</t>
    </rPh>
    <rPh sb="36" eb="38">
      <t>ケイヤク</t>
    </rPh>
    <phoneticPr fontId="3"/>
  </si>
  <si>
    <t>・個人名義の携帯電話使用料
・補助事業期間内に使用予定がない大量の切手の購入</t>
    <rPh sb="1" eb="5">
      <t>コジンメイギ</t>
    </rPh>
    <rPh sb="6" eb="13">
      <t>ケイタイデンワシヨウリョウ</t>
    </rPh>
    <rPh sb="15" eb="19">
      <t>ホジョジギョウ</t>
    </rPh>
    <rPh sb="19" eb="22">
      <t>キカンナイ</t>
    </rPh>
    <rPh sb="23" eb="27">
      <t>シヨウヨテイ</t>
    </rPh>
    <rPh sb="30" eb="32">
      <t>タイリョウ</t>
    </rPh>
    <rPh sb="33" eb="35">
      <t>キッテ</t>
    </rPh>
    <rPh sb="36" eb="38">
      <t>コウニュウ</t>
    </rPh>
    <phoneticPr fontId="3"/>
  </si>
  <si>
    <t>　事業の目的を達成するために付随して必要になる軽微な請負業務、振込手数料、著作権使用料、地域クラブ向けアプリ使用料等</t>
    <rPh sb="1" eb="3">
      <t>ジギョウ</t>
    </rPh>
    <rPh sb="4" eb="6">
      <t>モクテキ</t>
    </rPh>
    <rPh sb="7" eb="9">
      <t>タッセイ</t>
    </rPh>
    <rPh sb="14" eb="16">
      <t>フズイ</t>
    </rPh>
    <rPh sb="18" eb="20">
      <t>ヒツヨウ</t>
    </rPh>
    <rPh sb="23" eb="25">
      <t>ケイビ</t>
    </rPh>
    <rPh sb="26" eb="28">
      <t>ウケオイ</t>
    </rPh>
    <rPh sb="28" eb="30">
      <t>ギョウム</t>
    </rPh>
    <rPh sb="31" eb="33">
      <t>フリコミ</t>
    </rPh>
    <rPh sb="33" eb="36">
      <t>テスウリョウ</t>
    </rPh>
    <rPh sb="37" eb="40">
      <t>チョサクケン</t>
    </rPh>
    <rPh sb="40" eb="43">
      <t>シヨウリョウ</t>
    </rPh>
    <rPh sb="44" eb="46">
      <t>チイキ</t>
    </rPh>
    <rPh sb="49" eb="50">
      <t>ム</t>
    </rPh>
    <rPh sb="57" eb="58">
      <t>トウ</t>
    </rPh>
    <phoneticPr fontId="3"/>
  </si>
  <si>
    <t>・金融機関等の振込手数料
・部活動認定地域クラブ向けアプリ使用料
・ＨＰ作成、管理料
・資格登録料</t>
    <rPh sb="1" eb="5">
      <t>キンユウキカン</t>
    </rPh>
    <rPh sb="5" eb="6">
      <t>トウ</t>
    </rPh>
    <rPh sb="7" eb="12">
      <t>フリコミテスウリョウ</t>
    </rPh>
    <rPh sb="14" eb="17">
      <t>ブカツドウ</t>
    </rPh>
    <rPh sb="17" eb="19">
      <t>ニンテイ</t>
    </rPh>
    <rPh sb="19" eb="21">
      <t>チイキ</t>
    </rPh>
    <rPh sb="24" eb="25">
      <t>ム</t>
    </rPh>
    <rPh sb="29" eb="32">
      <t>シヨウリョウ</t>
    </rPh>
    <rPh sb="36" eb="38">
      <t>サクセイ</t>
    </rPh>
    <rPh sb="39" eb="42">
      <t>カンリリョウ</t>
    </rPh>
    <rPh sb="44" eb="46">
      <t>シカク</t>
    </rPh>
    <rPh sb="46" eb="49">
      <t>トウロクリョウ</t>
    </rPh>
    <phoneticPr fontId="23"/>
  </si>
  <si>
    <t>・指導者、クラブ員スポーツ保険料
・指導者賠償責任保険料
（今年度については対象期間から外れるため、全額対象外経費となります）</t>
    <rPh sb="1" eb="4">
      <t>シドウシャ</t>
    </rPh>
    <rPh sb="8" eb="9">
      <t>イン</t>
    </rPh>
    <rPh sb="50" eb="52">
      <t>ゼンガク</t>
    </rPh>
    <phoneticPr fontId="23"/>
  </si>
  <si>
    <t>・中学生・指導者以外の保険料
・参加者から保険料を徴収した保険料</t>
    <rPh sb="1" eb="4">
      <t>チュウガクセイ</t>
    </rPh>
    <rPh sb="5" eb="8">
      <t>シドウシャ</t>
    </rPh>
    <rPh sb="8" eb="10">
      <t>イガイ</t>
    </rPh>
    <rPh sb="11" eb="14">
      <t>ホケンリョウ</t>
    </rPh>
    <phoneticPr fontId="3"/>
  </si>
  <si>
    <t>　事業を行うために必要な物品（１年以上継続して使用でき、５万円以上のもの）の購入</t>
    <rPh sb="16" eb="17">
      <t>ネン</t>
    </rPh>
    <rPh sb="17" eb="19">
      <t>イジョウ</t>
    </rPh>
    <rPh sb="19" eb="21">
      <t>ケイゾク</t>
    </rPh>
    <rPh sb="23" eb="25">
      <t>シヨウ</t>
    </rPh>
    <rPh sb="29" eb="33">
      <t>マンエンイジョウ</t>
    </rPh>
    <rPh sb="38" eb="40">
      <t>コウニュウ</t>
    </rPh>
    <phoneticPr fontId="3"/>
  </si>
  <si>
    <t>・事業の目的を超えて広範に利用され得る備品
・個人所有のスポーツ用具等備品
・高額な備品は留意</t>
    <rPh sb="39" eb="41">
      <t>コウガク</t>
    </rPh>
    <rPh sb="42" eb="44">
      <t>ビヒン</t>
    </rPh>
    <rPh sb="45" eb="47">
      <t>リュウイ</t>
    </rPh>
    <phoneticPr fontId="3"/>
  </si>
  <si>
    <t>（千円未満切り捨て）</t>
    <rPh sb="1" eb="5">
      <t>センエンミマン</t>
    </rPh>
    <rPh sb="5" eb="6">
      <t>キ</t>
    </rPh>
    <rPh sb="7" eb="8">
      <t>ス</t>
    </rPh>
    <phoneticPr fontId="3"/>
  </si>
  <si>
    <t>㊞</t>
    <phoneticPr fontId="3"/>
  </si>
  <si>
    <t>生徒参加費（算定対象）</t>
    <rPh sb="0" eb="2">
      <t>セイト</t>
    </rPh>
    <rPh sb="2" eb="5">
      <t>サンカヒ</t>
    </rPh>
    <rPh sb="6" eb="8">
      <t>サンテイ</t>
    </rPh>
    <rPh sb="8" eb="10">
      <t>タイショウ</t>
    </rPh>
    <phoneticPr fontId="3"/>
  </si>
  <si>
    <t>生徒参加費（算定対象外）</t>
    <rPh sb="0" eb="2">
      <t>セイト</t>
    </rPh>
    <rPh sb="2" eb="4">
      <t>サンカ</t>
    </rPh>
    <rPh sb="4" eb="5">
      <t>ヒ</t>
    </rPh>
    <rPh sb="6" eb="8">
      <t>サンテイ</t>
    </rPh>
    <rPh sb="8" eb="10">
      <t>タイショウ</t>
    </rPh>
    <rPh sb="10" eb="11">
      <t>ガイ</t>
    </rPh>
    <phoneticPr fontId="3"/>
  </si>
  <si>
    <t>第１号様式（第５条関係）</t>
    <phoneticPr fontId="3"/>
  </si>
  <si>
    <t>　（署名又は記名押印をしてください）</t>
    <phoneticPr fontId="3"/>
  </si>
  <si>
    <t>第２号様式（第５条関係）</t>
    <phoneticPr fontId="3"/>
  </si>
  <si>
    <t>第３号様式（第５条関係）</t>
    <phoneticPr fontId="3"/>
  </si>
  <si>
    <t>　　　　　　　　　　・別表２の補助単価</t>
    <rPh sb="17" eb="19">
      <t>タンカ</t>
    </rPh>
    <phoneticPr fontId="3"/>
  </si>
  <si>
    <t>　　　　　　　　　　・補助対象経費(収支予算書(Ａ))の１/２の額</t>
    <rPh sb="11" eb="13">
      <t>ホジョ</t>
    </rPh>
    <rPh sb="13" eb="17">
      <t>タイショウケイヒ</t>
    </rPh>
    <rPh sb="18" eb="22">
      <t>シュウシヨサン</t>
    </rPh>
    <rPh sb="22" eb="23">
      <t>ショ</t>
    </rPh>
    <phoneticPr fontId="3"/>
  </si>
  <si>
    <t>第１５号様式（第１６条関係）</t>
    <rPh sb="0" eb="1">
      <t>ダイ</t>
    </rPh>
    <rPh sb="3" eb="4">
      <t>ゴウ</t>
    </rPh>
    <rPh sb="4" eb="6">
      <t>ヨウシキ</t>
    </rPh>
    <rPh sb="7" eb="8">
      <t>ダイ</t>
    </rPh>
    <rPh sb="10" eb="11">
      <t>ジョウ</t>
    </rPh>
    <rPh sb="11" eb="13">
      <t>カンケイ</t>
    </rPh>
    <phoneticPr fontId="3"/>
  </si>
  <si>
    <t>4月</t>
    <rPh sb="1" eb="2">
      <t>ガツ</t>
    </rPh>
    <phoneticPr fontId="3"/>
  </si>
  <si>
    <t>5月</t>
    <rPh sb="1" eb="2">
      <t>ガツ</t>
    </rPh>
    <phoneticPr fontId="3"/>
  </si>
  <si>
    <t>（延べ人数）</t>
    <rPh sb="1" eb="2">
      <t>ノ</t>
    </rPh>
    <rPh sb="3" eb="5">
      <t>ニンズウ</t>
    </rPh>
    <phoneticPr fontId="3"/>
  </si>
  <si>
    <t>　□　浜松市はまクル認定クラブ活動支援事業費補助金交付要綱第６条の規定により、市において、</t>
    <rPh sb="17" eb="19">
      <t>シエン</t>
    </rPh>
    <phoneticPr fontId="3"/>
  </si>
  <si>
    <t>　□　浜松市はまクル認定クラブ活動支援事業費補助金の交付申請にあたり、下記事項について誓約</t>
    <rPh sb="17" eb="19">
      <t>シエン</t>
    </rPh>
    <phoneticPr fontId="3"/>
  </si>
  <si>
    <t>～</t>
  </si>
  <si>
    <t>～</t>
    <phoneticPr fontId="3"/>
  </si>
  <si>
    <r>
      <rPr>
        <sz val="11"/>
        <color theme="1"/>
        <rFont val="ＭＳ 明朝"/>
        <family val="1"/>
        <charset val="128"/>
      </rPr>
      <t>受付番号</t>
    </r>
    <r>
      <rPr>
        <sz val="9"/>
        <color theme="1"/>
        <rFont val="ＭＳ 明朝"/>
        <family val="1"/>
        <charset val="128"/>
      </rPr>
      <t xml:space="preserve">
</t>
    </r>
    <r>
      <rPr>
        <sz val="8"/>
        <color theme="1"/>
        <rFont val="ＭＳ 明朝"/>
        <family val="1"/>
        <charset val="128"/>
      </rPr>
      <t>※市教委記載欄</t>
    </r>
    <rPh sb="0" eb="4">
      <t>ウケツケバンゴウ</t>
    </rPh>
    <phoneticPr fontId="3"/>
  </si>
  <si>
    <r>
      <t>　令和　</t>
    </r>
    <r>
      <rPr>
        <sz val="11"/>
        <rFont val="ＭＳ 明朝"/>
        <family val="1"/>
        <charset val="128"/>
      </rPr>
      <t>８年　８月１０日　　</t>
    </r>
    <rPh sb="1" eb="3">
      <t>レイワ</t>
    </rPh>
    <phoneticPr fontId="3"/>
  </si>
  <si>
    <t>4月</t>
    <rPh sb="1" eb="2">
      <t>ガツ</t>
    </rPh>
    <phoneticPr fontId="3"/>
  </si>
  <si>
    <t>5月</t>
    <rPh sb="1" eb="2">
      <t>ガツ</t>
    </rPh>
    <phoneticPr fontId="3"/>
  </si>
  <si>
    <t>指導者</t>
  </si>
  <si>
    <t>運営スタッフ</t>
  </si>
  <si>
    <t>見守りボランティア</t>
  </si>
  <si>
    <t>年額
（対象内）</t>
    <rPh sb="0" eb="2">
      <t>ネンガク</t>
    </rPh>
    <rPh sb="4" eb="6">
      <t>タイショウ</t>
    </rPh>
    <rPh sb="6" eb="7">
      <t>ナイ</t>
    </rPh>
    <phoneticPr fontId="3"/>
  </si>
  <si>
    <t>計</t>
    <rPh sb="0" eb="1">
      <t>ケイ</t>
    </rPh>
    <phoneticPr fontId="3"/>
  </si>
  <si>
    <t>No.</t>
    <phoneticPr fontId="23"/>
  </si>
  <si>
    <t>年</t>
    <rPh sb="0" eb="1">
      <t>ネン</t>
    </rPh>
    <phoneticPr fontId="23"/>
  </si>
  <si>
    <t>組</t>
    <rPh sb="0" eb="1">
      <t>クミ</t>
    </rPh>
    <phoneticPr fontId="23"/>
  </si>
  <si>
    <t>４月</t>
    <rPh sb="1" eb="2">
      <t>ガツ</t>
    </rPh>
    <phoneticPr fontId="23"/>
  </si>
  <si>
    <t>５月</t>
    <rPh sb="1" eb="2">
      <t>ガツ</t>
    </rPh>
    <phoneticPr fontId="23"/>
  </si>
  <si>
    <t>６月</t>
  </si>
  <si>
    <t>７月</t>
  </si>
  <si>
    <t>８月</t>
  </si>
  <si>
    <t>９月</t>
  </si>
  <si>
    <t>１０月</t>
  </si>
  <si>
    <t>１１月</t>
  </si>
  <si>
    <t>１２月</t>
  </si>
  <si>
    <t>１月</t>
  </si>
  <si>
    <t>２月</t>
  </si>
  <si>
    <t>３月</t>
  </si>
  <si>
    <t>年会費</t>
    <rPh sb="0" eb="3">
      <t>ネンカイヒ</t>
    </rPh>
    <phoneticPr fontId="23"/>
  </si>
  <si>
    <t>入会費</t>
    <rPh sb="0" eb="2">
      <t>ニュウカイ</t>
    </rPh>
    <rPh sb="2" eb="3">
      <t>ヒ</t>
    </rPh>
    <phoneticPr fontId="23"/>
  </si>
  <si>
    <t>都度集金</t>
    <rPh sb="0" eb="2">
      <t>ツド</t>
    </rPh>
    <rPh sb="2" eb="4">
      <t>シュウキン</t>
    </rPh>
    <phoneticPr fontId="23"/>
  </si>
  <si>
    <t>対象計</t>
    <rPh sb="0" eb="2">
      <t>タイショウ</t>
    </rPh>
    <rPh sb="2" eb="3">
      <t>ケイ</t>
    </rPh>
    <phoneticPr fontId="23"/>
  </si>
  <si>
    <t>対象外計</t>
    <rPh sb="0" eb="2">
      <t>タイショウ</t>
    </rPh>
    <rPh sb="2" eb="3">
      <t>ガイ</t>
    </rPh>
    <rPh sb="3" eb="4">
      <t>ケイ</t>
    </rPh>
    <phoneticPr fontId="23"/>
  </si>
  <si>
    <t>3,000円×6か月×20人</t>
    <rPh sb="5" eb="6">
      <t>エン</t>
    </rPh>
    <rPh sb="9" eb="10">
      <t>ゲツ</t>
    </rPh>
    <rPh sb="13" eb="14">
      <t>ニン</t>
    </rPh>
    <phoneticPr fontId="3"/>
  </si>
  <si>
    <t>3,000円×1か月×20人</t>
    <rPh sb="5" eb="6">
      <t>エン</t>
    </rPh>
    <rPh sb="9" eb="10">
      <t>ゲツ</t>
    </rPh>
    <rPh sb="13" eb="14">
      <t>ニン</t>
    </rPh>
    <phoneticPr fontId="3"/>
  </si>
  <si>
    <t>対象外経費</t>
    <rPh sb="0" eb="2">
      <t>タイショウ</t>
    </rPh>
    <rPh sb="2" eb="3">
      <t>ガイ</t>
    </rPh>
    <rPh sb="3" eb="5">
      <t>ケイヒ</t>
    </rPh>
    <phoneticPr fontId="3"/>
  </si>
  <si>
    <t>その他の経費</t>
    <rPh sb="2" eb="3">
      <t>タ</t>
    </rPh>
    <rPh sb="4" eb="6">
      <t>ケイヒ</t>
    </rPh>
    <phoneticPr fontId="10"/>
  </si>
  <si>
    <t>その他の経費（対象外経費）</t>
    <rPh sb="2" eb="3">
      <t>タ</t>
    </rPh>
    <rPh sb="4" eb="6">
      <t>ケイヒ</t>
    </rPh>
    <phoneticPr fontId="10"/>
  </si>
  <si>
    <t>参加人数</t>
    <rPh sb="0" eb="2">
      <t>サンカ</t>
    </rPh>
    <rPh sb="2" eb="4">
      <t>ニンズウ</t>
    </rPh>
    <phoneticPr fontId="23"/>
  </si>
  <si>
    <t>参加費等</t>
    <rPh sb="0" eb="3">
      <t>サンカヒ</t>
    </rPh>
    <rPh sb="3" eb="4">
      <t>トウ</t>
    </rPh>
    <phoneticPr fontId="23"/>
  </si>
  <si>
    <t>全</t>
    <rPh sb="0" eb="1">
      <t>ゼン</t>
    </rPh>
    <phoneticPr fontId="3"/>
  </si>
  <si>
    <t>計</t>
    <rPh sb="0" eb="1">
      <t>ケイ</t>
    </rPh>
    <phoneticPr fontId="3"/>
  </si>
  <si>
    <t>集金額</t>
  </si>
  <si>
    <t>集金額</t>
    <rPh sb="0" eb="3">
      <t>シュウキンガク</t>
    </rPh>
    <phoneticPr fontId="3"/>
  </si>
  <si>
    <t>計</t>
    <rPh sb="0" eb="1">
      <t>ケイ</t>
    </rPh>
    <phoneticPr fontId="3"/>
  </si>
  <si>
    <t>項目</t>
    <rPh sb="0" eb="2">
      <t>コウモク</t>
    </rPh>
    <phoneticPr fontId="3"/>
  </si>
  <si>
    <t>参加費等収入</t>
    <rPh sb="4" eb="6">
      <t>シュウニュウ</t>
    </rPh>
    <phoneticPr fontId="3"/>
  </si>
  <si>
    <t>生徒</t>
    <rPh sb="0" eb="2">
      <t>セイト</t>
    </rPh>
    <phoneticPr fontId="3"/>
  </si>
  <si>
    <t>指導者等</t>
    <rPh sb="0" eb="3">
      <t>シドウシャ</t>
    </rPh>
    <rPh sb="3" eb="4">
      <t>トウ</t>
    </rPh>
    <phoneticPr fontId="3"/>
  </si>
  <si>
    <t>利息</t>
    <rPh sb="0" eb="2">
      <t>リソク</t>
    </rPh>
    <phoneticPr fontId="3"/>
  </si>
  <si>
    <t>前年度繰越</t>
    <rPh sb="0" eb="3">
      <t>ゼンネンド</t>
    </rPh>
    <rPh sb="3" eb="5">
      <t>クリコシ</t>
    </rPh>
    <phoneticPr fontId="3"/>
  </si>
  <si>
    <t>支出データ１</t>
    <rPh sb="0" eb="2">
      <t>シシュツ</t>
    </rPh>
    <phoneticPr fontId="3"/>
  </si>
  <si>
    <t>支出データ２</t>
    <rPh sb="0" eb="2">
      <t>シシュツ</t>
    </rPh>
    <phoneticPr fontId="3"/>
  </si>
  <si>
    <t>保険料</t>
    <rPh sb="0" eb="3">
      <t>ホケンリョウ</t>
    </rPh>
    <phoneticPr fontId="3"/>
  </si>
  <si>
    <t>雑収入</t>
    <rPh sb="0" eb="3">
      <t>ザッシュウニュウ</t>
    </rPh>
    <phoneticPr fontId="3"/>
  </si>
  <si>
    <t>繰越金</t>
    <rPh sb="0" eb="3">
      <t>クリコシキン</t>
    </rPh>
    <phoneticPr fontId="3"/>
  </si>
  <si>
    <t>生徒参加費</t>
    <rPh sb="0" eb="2">
      <t>セイト</t>
    </rPh>
    <rPh sb="2" eb="5">
      <t>サンカヒ</t>
    </rPh>
    <phoneticPr fontId="3"/>
  </si>
  <si>
    <t>保険料</t>
    <rPh sb="0" eb="2">
      <t>ホケン</t>
    </rPh>
    <rPh sb="2" eb="3">
      <t>リョウ</t>
    </rPh>
    <phoneticPr fontId="3"/>
  </si>
  <si>
    <t>雑収入</t>
    <rPh sb="0" eb="3">
      <t>ザツシュウニュウ</t>
    </rPh>
    <phoneticPr fontId="3"/>
  </si>
  <si>
    <t>備品</t>
    <rPh sb="0" eb="2">
      <t>ビヒン</t>
    </rPh>
    <phoneticPr fontId="3"/>
  </si>
  <si>
    <t>備品（対象外経費）</t>
    <rPh sb="0" eb="2">
      <t>ビヒン</t>
    </rPh>
    <phoneticPr fontId="3"/>
  </si>
  <si>
    <t>※入会金・年会費・都度集金は収入月の参加費等に加算する</t>
    <rPh sb="1" eb="4">
      <t>ニュウカイキン</t>
    </rPh>
    <rPh sb="5" eb="8">
      <t>ネンカイヒ</t>
    </rPh>
    <rPh sb="9" eb="13">
      <t>ツドシュウキン</t>
    </rPh>
    <rPh sb="14" eb="16">
      <t>シュウニュウ</t>
    </rPh>
    <rPh sb="16" eb="17">
      <t>ガツ</t>
    </rPh>
    <rPh sb="18" eb="21">
      <t>サンカヒ</t>
    </rPh>
    <rPh sb="21" eb="22">
      <t>トウ</t>
    </rPh>
    <rPh sb="23" eb="25">
      <t>カサン</t>
    </rPh>
    <phoneticPr fontId="3"/>
  </si>
  <si>
    <t>指導者諸謝金</t>
    <rPh sb="0" eb="3">
      <t>シドウシャ</t>
    </rPh>
    <rPh sb="3" eb="6">
      <t>ショシャキン</t>
    </rPh>
    <phoneticPr fontId="3"/>
  </si>
  <si>
    <t>区分</t>
    <rPh sb="0" eb="2">
      <t>クブン</t>
    </rPh>
    <phoneticPr fontId="3"/>
  </si>
  <si>
    <r>
      <t xml:space="preserve">3月
</t>
    </r>
    <r>
      <rPr>
        <sz val="10"/>
        <color theme="1"/>
        <rFont val="ＭＳ 明朝"/>
        <family val="1"/>
        <charset val="128"/>
      </rPr>
      <t>（算定外）</t>
    </r>
    <rPh sb="4" eb="6">
      <t>サンテイ</t>
    </rPh>
    <phoneticPr fontId="3"/>
  </si>
  <si>
    <t>人数</t>
    <rPh sb="0" eb="2">
      <t>ニンズウ</t>
    </rPh>
    <phoneticPr fontId="3"/>
  </si>
  <si>
    <t>計</t>
    <rPh sb="0" eb="1">
      <t>ケイ</t>
    </rPh>
    <phoneticPr fontId="3"/>
  </si>
  <si>
    <t>小計</t>
    <rPh sb="0" eb="2">
      <t>ショウケイ</t>
    </rPh>
    <phoneticPr fontId="3"/>
  </si>
  <si>
    <t>月</t>
    <rPh sb="0" eb="1">
      <t>ツキ</t>
    </rPh>
    <phoneticPr fontId="3"/>
  </si>
  <si>
    <t>項目</t>
    <rPh sb="0" eb="2">
      <t>コウモク</t>
    </rPh>
    <phoneticPr fontId="3"/>
  </si>
  <si>
    <t>単価</t>
    <rPh sb="0" eb="2">
      <t>タンカ</t>
    </rPh>
    <phoneticPr fontId="3"/>
  </si>
  <si>
    <t>人数</t>
    <rPh sb="0" eb="2">
      <t>ニンズウ</t>
    </rPh>
    <phoneticPr fontId="3"/>
  </si>
  <si>
    <t>金額計</t>
    <rPh sb="0" eb="2">
      <t>キンガク</t>
    </rPh>
    <rPh sb="2" eb="3">
      <t>ケイ</t>
    </rPh>
    <phoneticPr fontId="3"/>
  </si>
  <si>
    <t>金額</t>
    <rPh sb="0" eb="2">
      <t>キンガク</t>
    </rPh>
    <phoneticPr fontId="3"/>
  </si>
  <si>
    <r>
      <t xml:space="preserve">報酬単価
</t>
    </r>
    <r>
      <rPr>
        <sz val="8"/>
        <color theme="1"/>
        <rFont val="ＭＳ 明朝"/>
        <family val="1"/>
        <charset val="128"/>
      </rPr>
      <t>（１回あたり・
１時間あたり）</t>
    </r>
    <rPh sb="0" eb="2">
      <t>ホウシュウ</t>
    </rPh>
    <rPh sb="2" eb="4">
      <t>タンカ</t>
    </rPh>
    <rPh sb="7" eb="8">
      <t>カイ</t>
    </rPh>
    <rPh sb="14" eb="16">
      <t>ジカン</t>
    </rPh>
    <phoneticPr fontId="3"/>
  </si>
  <si>
    <t>－（</t>
    <phoneticPr fontId="23"/>
  </si>
  <si>
    <t>×</t>
    <phoneticPr fontId="23"/>
  </si>
  <si>
    <t>）＝</t>
    <phoneticPr fontId="23"/>
  </si>
  <si>
    <t>↑支払額（銀行からおろす額）</t>
    <rPh sb="1" eb="3">
      <t>シハライ</t>
    </rPh>
    <rPh sb="3" eb="4">
      <t>ガク</t>
    </rPh>
    <rPh sb="5" eb="7">
      <t>ギンコウ</t>
    </rPh>
    <rPh sb="12" eb="13">
      <t>ガク</t>
    </rPh>
    <phoneticPr fontId="23"/>
  </si>
  <si>
    <t>↑指導者に渡す額</t>
    <rPh sb="1" eb="4">
      <t>シドウシャ</t>
    </rPh>
    <rPh sb="5" eb="6">
      <t>ワタ</t>
    </rPh>
    <rPh sb="7" eb="8">
      <t>ガク</t>
    </rPh>
    <phoneticPr fontId="23"/>
  </si>
  <si>
    <t>指導者に渡す額↑</t>
    <rPh sb="0" eb="3">
      <t>シドウシャ</t>
    </rPh>
    <rPh sb="4" eb="5">
      <t>ワタ</t>
    </rPh>
    <rPh sb="6" eb="7">
      <t>ガク</t>
    </rPh>
    <phoneticPr fontId="23"/>
  </si>
  <si>
    <t>÷（</t>
    <phoneticPr fontId="23"/>
  </si>
  <si>
    <t>－</t>
    <phoneticPr fontId="23"/>
  </si>
  <si>
    <t>）％＝</t>
    <phoneticPr fontId="23"/>
  </si>
  <si>
    <t>税額↓</t>
    <rPh sb="0" eb="2">
      <t>ゼイガク</t>
    </rPh>
    <phoneticPr fontId="23"/>
  </si>
  <si>
    <t xml:space="preserve">税額→ </t>
    <rPh sb="0" eb="2">
      <t>ゼイガク</t>
    </rPh>
    <phoneticPr fontId="23"/>
  </si>
  <si>
    <t>支払額(銀行からおろす額)↑</t>
    <rPh sb="0" eb="2">
      <t>シハライ</t>
    </rPh>
    <rPh sb="2" eb="3">
      <t>ガク</t>
    </rPh>
    <rPh sb="4" eb="6">
      <t>ギンコウ</t>
    </rPh>
    <rPh sb="11" eb="12">
      <t>ガク</t>
    </rPh>
    <phoneticPr fontId="23"/>
  </si>
  <si>
    <t>800円×20人（生徒）</t>
    <rPh sb="3" eb="4">
      <t>エン</t>
    </rPh>
    <rPh sb="7" eb="8">
      <t>ニン</t>
    </rPh>
    <rPh sb="9" eb="11">
      <t>セイト</t>
    </rPh>
    <phoneticPr fontId="3"/>
  </si>
  <si>
    <t>第3号様式作成補助(収入予算書作成補助）</t>
    <rPh sb="0" eb="1">
      <t>ダイ</t>
    </rPh>
    <rPh sb="2" eb="3">
      <t>ゴウ</t>
    </rPh>
    <rPh sb="3" eb="5">
      <t>ヨウシキ</t>
    </rPh>
    <rPh sb="5" eb="9">
      <t>サクセイホジョ</t>
    </rPh>
    <rPh sb="10" eb="15">
      <t>シュウニュウヨサンショ</t>
    </rPh>
    <rPh sb="15" eb="17">
      <t>サクセイ</t>
    </rPh>
    <rPh sb="17" eb="19">
      <t>ホジョ</t>
    </rPh>
    <phoneticPr fontId="3"/>
  </si>
  <si>
    <t>浜松市□□区〇〇町１－２</t>
  </si>
  <si>
    <t>〇〇中学校▲▲クラブ</t>
  </si>
  <si>
    <t>浜　来代</t>
  </si>
  <si>
    <t>①手取りから算出
　する場合</t>
    <rPh sb="1" eb="3">
      <t>テド</t>
    </rPh>
    <rPh sb="6" eb="8">
      <t>サンシュツ</t>
    </rPh>
    <rPh sb="12" eb="14">
      <t>バアイ</t>
    </rPh>
    <phoneticPr fontId="3"/>
  </si>
  <si>
    <t>②支払額から算出
　する場合</t>
    <rPh sb="1" eb="4">
      <t>シハライガク</t>
    </rPh>
    <rPh sb="6" eb="8">
      <t>サンシュツ</t>
    </rPh>
    <rPh sb="12" eb="14">
      <t>バアイ</t>
    </rPh>
    <phoneticPr fontId="3"/>
  </si>
  <si>
    <t>３号様式（収支予算書）等作成補助システム　入力の流れ</t>
    <rPh sb="1" eb="2">
      <t>ゴウ</t>
    </rPh>
    <rPh sb="2" eb="4">
      <t>ヨウシキ</t>
    </rPh>
    <rPh sb="5" eb="10">
      <t>シュウシヨサンショ</t>
    </rPh>
    <rPh sb="11" eb="12">
      <t>トウ</t>
    </rPh>
    <rPh sb="12" eb="16">
      <t>サクセイホジョ</t>
    </rPh>
    <rPh sb="21" eb="23">
      <t>ニュウリョク</t>
    </rPh>
    <rPh sb="24" eb="25">
      <t>ナガ</t>
    </rPh>
    <phoneticPr fontId="3"/>
  </si>
  <si>
    <t>補助単価を決める項目になりますので、正確に入力してください。</t>
    <rPh sb="0" eb="4">
      <t>ホジョタンカ</t>
    </rPh>
    <rPh sb="5" eb="6">
      <t>キ</t>
    </rPh>
    <rPh sb="8" eb="10">
      <t>コウモク</t>
    </rPh>
    <rPh sb="18" eb="20">
      <t>セイカク</t>
    </rPh>
    <rPh sb="21" eb="23">
      <t>ニュウリョク</t>
    </rPh>
    <phoneticPr fontId="3"/>
  </si>
  <si>
    <t>第３号様式（収入予算書）シートを作成するために①から⑤までのシートに必要なデータを入力します。</t>
    <rPh sb="0" eb="1">
      <t>ダイ</t>
    </rPh>
    <rPh sb="2" eb="3">
      <t>ゴウ</t>
    </rPh>
    <rPh sb="3" eb="5">
      <t>ヨウシキ</t>
    </rPh>
    <rPh sb="6" eb="8">
      <t>シュウニュウ</t>
    </rPh>
    <rPh sb="8" eb="11">
      <t>ヨサンショ</t>
    </rPh>
    <rPh sb="16" eb="18">
      <t>サクセイ</t>
    </rPh>
    <rPh sb="34" eb="36">
      <t>ヒツヨウ</t>
    </rPh>
    <rPh sb="41" eb="43">
      <t>ニュウリョク</t>
    </rPh>
    <phoneticPr fontId="3"/>
  </si>
  <si>
    <t>①参加費の入力については、クラブ員全員が同じ金額の場合は一番上段にある「全」の欄に入力してください。</t>
    <rPh sb="1" eb="4">
      <t>サンカヒ</t>
    </rPh>
    <rPh sb="5" eb="7">
      <t>ニュウリョク</t>
    </rPh>
    <rPh sb="16" eb="17">
      <t>イン</t>
    </rPh>
    <rPh sb="17" eb="19">
      <t>ゼンイン</t>
    </rPh>
    <rPh sb="20" eb="21">
      <t>オナ</t>
    </rPh>
    <rPh sb="22" eb="24">
      <t>キンガク</t>
    </rPh>
    <rPh sb="25" eb="27">
      <t>バアイ</t>
    </rPh>
    <rPh sb="28" eb="30">
      <t>イチバン</t>
    </rPh>
    <rPh sb="30" eb="32">
      <t>ジョウダン</t>
    </rPh>
    <rPh sb="36" eb="37">
      <t>ゼン</t>
    </rPh>
    <rPh sb="39" eb="40">
      <t>ラン</t>
    </rPh>
    <rPh sb="41" eb="43">
      <t>ニュウリョク</t>
    </rPh>
    <phoneticPr fontId="3"/>
  </si>
  <si>
    <t>学年によって金額が違う場合は、それぞれの欄に入力。その他、金額に相違がある場合は、①～③蘭を適宜ご活用願います。</t>
    <rPh sb="0" eb="2">
      <t>ガクネン</t>
    </rPh>
    <rPh sb="6" eb="8">
      <t>キンガク</t>
    </rPh>
    <rPh sb="9" eb="10">
      <t>チガ</t>
    </rPh>
    <rPh sb="11" eb="13">
      <t>バアイ</t>
    </rPh>
    <rPh sb="20" eb="21">
      <t>ラン</t>
    </rPh>
    <rPh sb="22" eb="24">
      <t>ニュウリョク</t>
    </rPh>
    <rPh sb="27" eb="28">
      <t>タ</t>
    </rPh>
    <rPh sb="29" eb="31">
      <t>キンガク</t>
    </rPh>
    <rPh sb="32" eb="34">
      <t>ソウイ</t>
    </rPh>
    <rPh sb="37" eb="39">
      <t>バアイ</t>
    </rPh>
    <rPh sb="44" eb="45">
      <t>ラン</t>
    </rPh>
    <rPh sb="46" eb="48">
      <t>テキギ</t>
    </rPh>
    <rPh sb="49" eb="51">
      <t>カツヨウ</t>
    </rPh>
    <rPh sb="51" eb="52">
      <t>ネガ</t>
    </rPh>
    <phoneticPr fontId="3"/>
  </si>
  <si>
    <t>②④⑤については、収入・支出する金額を対象内・対象外の選別に注意して入力ください。</t>
    <rPh sb="9" eb="11">
      <t>シュウニュウ</t>
    </rPh>
    <rPh sb="12" eb="14">
      <t>シシュツ</t>
    </rPh>
    <rPh sb="16" eb="18">
      <t>キンガク</t>
    </rPh>
    <rPh sb="30" eb="32">
      <t>チュウイ</t>
    </rPh>
    <rPh sb="34" eb="36">
      <t>ニュウリョク</t>
    </rPh>
    <phoneticPr fontId="3"/>
  </si>
  <si>
    <t>③諸謝金は指導者等の報酬単価と人数、支出月を入力します。その際の報酬単価は所得税込みで計上します。</t>
    <rPh sb="1" eb="4">
      <t>ショシャキン</t>
    </rPh>
    <rPh sb="5" eb="8">
      <t>シドウシャ</t>
    </rPh>
    <rPh sb="8" eb="9">
      <t>トウ</t>
    </rPh>
    <rPh sb="10" eb="12">
      <t>ホウシュウ</t>
    </rPh>
    <rPh sb="12" eb="14">
      <t>タンカ</t>
    </rPh>
    <rPh sb="15" eb="17">
      <t>ニンズウ</t>
    </rPh>
    <rPh sb="18" eb="20">
      <t>シシュツ</t>
    </rPh>
    <rPh sb="20" eb="21">
      <t>ツキ</t>
    </rPh>
    <rPh sb="22" eb="24">
      <t>ニュウリョク</t>
    </rPh>
    <rPh sb="30" eb="31">
      <t>サイ</t>
    </rPh>
    <rPh sb="32" eb="36">
      <t>ホウシュウタンカ</t>
    </rPh>
    <rPh sb="37" eb="40">
      <t>ショトクゼイ</t>
    </rPh>
    <rPh sb="40" eb="41">
      <t>コ</t>
    </rPh>
    <rPh sb="43" eb="45">
      <t>ケイジョウ</t>
    </rPh>
    <phoneticPr fontId="3"/>
  </si>
  <si>
    <t>なお、月も入力することで第１５号の資金計画も作成されます。資金計画の毎月繰越がマイナスにならないよう調整願います。</t>
    <rPh sb="3" eb="4">
      <t>ツキ</t>
    </rPh>
    <rPh sb="5" eb="7">
      <t>ニュウリョク</t>
    </rPh>
    <rPh sb="12" eb="13">
      <t>ダイ</t>
    </rPh>
    <rPh sb="15" eb="16">
      <t>ゴウ</t>
    </rPh>
    <rPh sb="17" eb="21">
      <t>シキンケイカク</t>
    </rPh>
    <rPh sb="22" eb="24">
      <t>サクセイ</t>
    </rPh>
    <rPh sb="29" eb="33">
      <t>シキンケイカク</t>
    </rPh>
    <rPh sb="34" eb="36">
      <t>マイツキ</t>
    </rPh>
    <rPh sb="36" eb="38">
      <t>クリコシ</t>
    </rPh>
    <rPh sb="50" eb="53">
      <t>チョウセイネガ</t>
    </rPh>
    <phoneticPr fontId="3"/>
  </si>
  <si>
    <t>差引額（繰越額）</t>
    <rPh sb="0" eb="3">
      <t>サシヒキガク</t>
    </rPh>
    <rPh sb="4" eb="7">
      <t>クリコシガク</t>
    </rPh>
    <phoneticPr fontId="3"/>
  </si>
  <si>
    <t>　　　　　　　　　　　　　　　　　　↑
ここが「マイナス（赤字）」の場合、予算が不足していることになるので、「＋（黒字）」となるように計画を見直してください。</t>
    <rPh sb="29" eb="31">
      <t>アカジ</t>
    </rPh>
    <rPh sb="37" eb="39">
      <t>ヨサン</t>
    </rPh>
    <rPh sb="40" eb="42">
      <t>フソク</t>
    </rPh>
    <rPh sb="57" eb="59">
      <t>クロジ</t>
    </rPh>
    <phoneticPr fontId="3"/>
  </si>
  <si>
    <t>Ver.2.0</t>
    <phoneticPr fontId="3"/>
  </si>
  <si>
    <t>まず、基本データシートの項目１・３・４を入力します。（２については参加費シートから入力します）</t>
    <rPh sb="3" eb="5">
      <t>キホン</t>
    </rPh>
    <rPh sb="12" eb="14">
      <t>コウモク</t>
    </rPh>
    <rPh sb="20" eb="22">
      <t>ニュウリョク</t>
    </rPh>
    <rPh sb="33" eb="36">
      <t>サンカヒ</t>
    </rPh>
    <rPh sb="41" eb="43">
      <t>ニュウリョク</t>
    </rPh>
    <phoneticPr fontId="3"/>
  </si>
  <si>
    <t>その際、３号様式の右下の計算表の「差引額（繰越額）」がマイナス（赤字）になる時は予算不足になっているので、</t>
    <rPh sb="2" eb="3">
      <t>サイ</t>
    </rPh>
    <rPh sb="5" eb="8">
      <t>ゴウヨウシキ</t>
    </rPh>
    <rPh sb="9" eb="11">
      <t>ミギシタ</t>
    </rPh>
    <rPh sb="12" eb="15">
      <t>ケイサンヒョウ</t>
    </rPh>
    <rPh sb="17" eb="20">
      <t>サシヒキガク</t>
    </rPh>
    <rPh sb="21" eb="24">
      <t>クリコシガク</t>
    </rPh>
    <rPh sb="32" eb="34">
      <t>アカジ</t>
    </rPh>
    <rPh sb="38" eb="39">
      <t>トキ</t>
    </rPh>
    <rPh sb="40" eb="44">
      <t>ヨサンブソク</t>
    </rPh>
    <phoneticPr fontId="3"/>
  </si>
  <si>
    <t>プラス（黒字）になるよう予算額を調節してください。また、対象内・対象外の選別にもご注意願います。</t>
    <rPh sb="28" eb="31">
      <t>タイショウナイ</t>
    </rPh>
    <rPh sb="32" eb="35">
      <t>タイショウガイ</t>
    </rPh>
    <rPh sb="36" eb="38">
      <t>センベツ</t>
    </rPh>
    <rPh sb="41" eb="44">
      <t>チュウイネガ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</si>
</sst>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 &quot;人&quot;"/>
    <numFmt numFmtId="177" formatCode="##\ &quot;回/月&quot;"/>
    <numFmt numFmtId="178" formatCode="#,##0_ "/>
    <numFmt numFmtId="179" formatCode="#,##0_);[Red]\(#,##0\)"/>
    <numFmt numFmtId="180" formatCode="0##\-####\-####"/>
    <numFmt numFmtId="181" formatCode="[$-411]ge\.m\.d;@"/>
    <numFmt numFmtId="182" formatCode="##\ &quot;回×&quot;"/>
    <numFmt numFmtId="183" formatCode="##\ &quot;月&quot;"/>
    <numFmt numFmtId="184" formatCode="##\ &quot;人×&quot;"/>
    <numFmt numFmtId="185" formatCode="[$-411]ggge&quot;年&quot;m&quot;月&quot;d&quot;日&quot;;@"/>
    <numFmt numFmtId="186" formatCode="#&quot;年&quot;"/>
    <numFmt numFmtId="187" formatCode="#&quot;組&quot;"/>
  </numFmts>
  <fonts count="64">
    <font>
      <sz val="11"/>
      <color theme="1"/>
      <name val="ＭＳ 明朝"/>
      <family val="2"/>
      <charset val="128"/>
    </font>
    <font>
      <sz val="10.5"/>
      <color theme="1"/>
      <name val="ＭＳ 明朝"/>
      <family val="1"/>
      <charset val="128"/>
    </font>
    <font>
      <sz val="9"/>
      <color theme="1"/>
      <name val="ＭＳ 明朝"/>
      <family val="1"/>
      <charset val="128"/>
    </font>
    <font>
      <sz val="6"/>
      <name val="ＭＳ 明朝"/>
      <family val="2"/>
      <charset val="128"/>
    </font>
    <font>
      <sz val="11"/>
      <color theme="1"/>
      <name val="ＭＳ 明朝"/>
      <family val="2"/>
      <charset val="128"/>
    </font>
    <font>
      <b/>
      <sz val="13"/>
      <color theme="3"/>
      <name val="ＭＳ 明朝"/>
      <family val="2"/>
      <charset val="128"/>
    </font>
    <font>
      <sz val="11"/>
      <color rgb="FFFF0000"/>
      <name val="ＭＳ 明朝"/>
      <family val="2"/>
      <charset val="128"/>
    </font>
    <font>
      <sz val="11"/>
      <color theme="1"/>
      <name val="ＭＳ 明朝"/>
      <family val="1"/>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sz val="11"/>
      <color theme="1"/>
      <name val="Meiryo UI"/>
      <family val="3"/>
      <charset val="128"/>
    </font>
    <font>
      <b/>
      <sz val="11"/>
      <name val="Meiryo UI"/>
      <family val="3"/>
      <charset val="128"/>
    </font>
    <font>
      <b/>
      <sz val="8"/>
      <name val="Meiryo UI"/>
      <family val="3"/>
      <charset val="128"/>
    </font>
    <font>
      <b/>
      <sz val="11"/>
      <color theme="1"/>
      <name val="Meiryo UI"/>
      <family val="3"/>
      <charset val="128"/>
    </font>
    <font>
      <sz val="8"/>
      <color theme="1"/>
      <name val="Meiryo UI"/>
      <family val="3"/>
      <charset val="128"/>
    </font>
    <font>
      <sz val="11"/>
      <color theme="1"/>
      <name val="ＭＳ ゴシック"/>
      <family val="3"/>
      <charset val="128"/>
    </font>
    <font>
      <b/>
      <sz val="11"/>
      <color theme="1"/>
      <name val="ＭＳ ゴシック"/>
      <family val="3"/>
      <charset val="128"/>
    </font>
    <font>
      <sz val="12"/>
      <color theme="1"/>
      <name val="ＭＳ 明朝"/>
      <family val="1"/>
      <charset val="128"/>
    </font>
    <font>
      <sz val="11"/>
      <color rgb="FFFF0000"/>
      <name val="ＭＳ 明朝"/>
      <family val="1"/>
      <charset val="128"/>
    </font>
    <font>
      <sz val="11"/>
      <name val="ＭＳ 明朝"/>
      <family val="1"/>
      <charset val="128"/>
    </font>
    <font>
      <sz val="14"/>
      <color theme="1"/>
      <name val="ＭＳ 明朝"/>
      <family val="2"/>
      <charset val="128"/>
    </font>
    <font>
      <sz val="11"/>
      <name val="ＭＳ 明朝"/>
      <family val="2"/>
      <charset val="128"/>
    </font>
    <font>
      <sz val="6"/>
      <name val="游ゴシック"/>
      <family val="2"/>
      <charset val="128"/>
      <scheme val="minor"/>
    </font>
    <font>
      <sz val="11"/>
      <color theme="1"/>
      <name val="BIZ UDPゴシック"/>
      <family val="3"/>
      <charset val="128"/>
    </font>
    <font>
      <sz val="11"/>
      <name val="BIZ UDP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6"/>
      <color theme="1"/>
      <name val="ＭＳ 明朝"/>
      <family val="2"/>
      <charset val="128"/>
    </font>
    <font>
      <sz val="18"/>
      <color theme="1"/>
      <name val="BIZ UDPゴシック"/>
      <family val="3"/>
      <charset val="128"/>
    </font>
    <font>
      <b/>
      <sz val="12"/>
      <color theme="1"/>
      <name val="BIZ UDPゴシック"/>
      <family val="3"/>
      <charset val="128"/>
    </font>
    <font>
      <sz val="8"/>
      <color theme="1"/>
      <name val="ＭＳ 明朝"/>
      <family val="2"/>
      <charset val="128"/>
    </font>
    <font>
      <sz val="9"/>
      <color theme="1"/>
      <name val="Yu Gothic"/>
      <family val="3"/>
      <charset val="128"/>
    </font>
    <font>
      <sz val="9"/>
      <color theme="1"/>
      <name val="ＭＳ 明朝"/>
      <family val="2"/>
      <charset val="128"/>
    </font>
    <font>
      <sz val="8"/>
      <color theme="1"/>
      <name val="ＭＳ 明朝"/>
      <family val="1"/>
      <charset val="128"/>
    </font>
    <font>
      <sz val="10.5"/>
      <name val="ＭＳ 明朝"/>
      <family val="1"/>
      <charset val="128"/>
    </font>
    <font>
      <sz val="10"/>
      <color theme="1"/>
      <name val="ＭＳ 明朝"/>
      <family val="2"/>
      <charset val="128"/>
    </font>
    <font>
      <b/>
      <sz val="14"/>
      <color theme="1"/>
      <name val="BIZ UDPゴシック"/>
      <family val="3"/>
      <charset val="128"/>
    </font>
    <font>
      <b/>
      <sz val="22"/>
      <color theme="1"/>
      <name val="BIZ UDPゴシック"/>
      <family val="3"/>
      <charset val="128"/>
    </font>
    <font>
      <b/>
      <sz val="11"/>
      <color theme="1"/>
      <name val="BIZ UDP明朝 Medium"/>
      <family val="1"/>
      <charset val="128"/>
    </font>
    <font>
      <sz val="12"/>
      <name val="ＭＳ 明朝"/>
      <family val="1"/>
      <charset val="128"/>
    </font>
    <font>
      <sz val="11"/>
      <color theme="1"/>
      <name val="游ゴシック"/>
      <family val="2"/>
      <charset val="128"/>
      <scheme val="minor"/>
    </font>
    <font>
      <sz val="16"/>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4"/>
      <name val="ＭＳ 明朝"/>
      <family val="2"/>
      <charset val="128"/>
    </font>
    <font>
      <sz val="12"/>
      <name val="ＭＳ 明朝"/>
      <family val="2"/>
      <charset val="128"/>
    </font>
    <font>
      <sz val="12"/>
      <color theme="1"/>
      <name val="ＭＳ 明朝"/>
      <family val="2"/>
      <charset val="128"/>
    </font>
    <font>
      <b/>
      <sz val="12"/>
      <color theme="1"/>
      <name val="ＭＳ 明朝"/>
      <family val="1"/>
      <charset val="128"/>
    </font>
    <font>
      <sz val="11"/>
      <color theme="0"/>
      <name val="ＭＳ 明朝"/>
      <family val="2"/>
      <charset val="128"/>
    </font>
    <font>
      <sz val="12"/>
      <color theme="1"/>
      <name val="游ゴシック"/>
      <family val="3"/>
      <charset val="128"/>
      <scheme val="minor"/>
    </font>
    <font>
      <sz val="10"/>
      <color theme="1"/>
      <name val="ＭＳ 明朝"/>
      <family val="1"/>
      <charset val="128"/>
    </font>
    <font>
      <sz val="18"/>
      <name val="ＭＳ 明朝"/>
      <family val="1"/>
      <charset val="128"/>
    </font>
    <font>
      <sz val="11"/>
      <color theme="1"/>
      <name val="HGｺﾞｼｯｸM"/>
      <family val="3"/>
      <charset val="128"/>
    </font>
    <font>
      <sz val="9"/>
      <color theme="1"/>
      <name val="HGｺﾞｼｯｸM"/>
      <family val="3"/>
      <charset val="128"/>
    </font>
    <font>
      <sz val="14"/>
      <color theme="1"/>
      <name val="ＭＳ 明朝"/>
      <family val="1"/>
      <charset val="128"/>
    </font>
    <font>
      <sz val="9"/>
      <color indexed="81"/>
      <name val="MS P ゴシック"/>
      <family val="3"/>
      <charset val="128"/>
    </font>
    <font>
      <b/>
      <sz val="9"/>
      <color indexed="81"/>
      <name val="MS P ゴシック"/>
      <family val="3"/>
      <charset val="128"/>
    </font>
    <font>
      <b/>
      <sz val="12"/>
      <color indexed="81"/>
      <name val="MS P ゴシック"/>
      <family val="3"/>
      <charset val="128"/>
    </font>
    <font>
      <sz val="11"/>
      <color rgb="FFFF0000"/>
      <name val="HGｺﾞｼｯｸM"/>
      <family val="3"/>
      <charset val="128"/>
    </font>
    <font>
      <b/>
      <sz val="12"/>
      <color theme="1"/>
      <name val="BIZ UDP明朝 Medium"/>
      <family val="1"/>
      <charset val="128"/>
    </font>
    <font>
      <sz val="22"/>
      <color rgb="FFFF0000"/>
      <name val="HGS創英角ﾎﾟｯﾌﾟ体"/>
      <family val="3"/>
      <charset val="128"/>
    </font>
  </fonts>
  <fills count="10">
    <fill>
      <patternFill patternType="none"/>
    </fill>
    <fill>
      <patternFill patternType="gray125"/>
    </fill>
    <fill>
      <patternFill patternType="solid">
        <fgColor theme="7" tint="0.59999389629810485"/>
        <bgColor indexed="64"/>
      </patternFill>
    </fill>
    <fill>
      <patternFill patternType="solid">
        <fgColor rgb="FFCCFFCC"/>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5"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thin">
        <color indexed="64"/>
      </left>
      <right style="double">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s>
  <cellStyleXfs count="7">
    <xf numFmtId="0" fontId="0" fillId="0" borderId="0">
      <alignment vertical="center"/>
    </xf>
    <xf numFmtId="0" fontId="9" fillId="0" borderId="0"/>
    <xf numFmtId="0" fontId="4" fillId="0" borderId="0">
      <alignment vertical="center"/>
    </xf>
    <xf numFmtId="0" fontId="9" fillId="0" borderId="0"/>
    <xf numFmtId="0" fontId="9" fillId="0" borderId="0"/>
    <xf numFmtId="0" fontId="42" fillId="0" borderId="0">
      <alignment vertical="center"/>
    </xf>
    <xf numFmtId="38" fontId="4" fillId="0" borderId="0" applyFont="0" applyFill="0" applyBorder="0" applyAlignment="0" applyProtection="0">
      <alignment vertical="center"/>
    </xf>
  </cellStyleXfs>
  <cellXfs count="56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lignment vertical="center"/>
    </xf>
    <xf numFmtId="0" fontId="1" fillId="0" borderId="3" xfId="0" applyFont="1" applyBorder="1" applyAlignment="1">
      <alignment horizontal="center" vertical="center" wrapText="1"/>
    </xf>
    <xf numFmtId="0" fontId="0" fillId="0" borderId="0" xfId="0" applyAlignment="1">
      <alignment horizontal="right" vertical="center"/>
    </xf>
    <xf numFmtId="0" fontId="0" fillId="0" borderId="1" xfId="0" applyBorder="1" applyAlignment="1">
      <alignment horizontal="center" vertical="center"/>
    </xf>
    <xf numFmtId="0" fontId="8" fillId="0" borderId="0" xfId="1" applyFont="1" applyAlignment="1"/>
    <xf numFmtId="38" fontId="8" fillId="0" borderId="0" xfId="1" applyNumberFormat="1" applyFont="1" applyAlignment="1"/>
    <xf numFmtId="3" fontId="8" fillId="0" borderId="0" xfId="1" applyNumberFormat="1" applyFont="1" applyAlignment="1"/>
    <xf numFmtId="178" fontId="11" fillId="0" borderId="0" xfId="2" applyNumberFormat="1" applyFont="1">
      <alignment vertical="center"/>
    </xf>
    <xf numFmtId="178" fontId="11" fillId="0" borderId="0" xfId="2" applyNumberFormat="1" applyFont="1" applyAlignment="1">
      <alignment vertical="center" shrinkToFit="1"/>
    </xf>
    <xf numFmtId="178" fontId="11" fillId="0" borderId="1" xfId="2" applyNumberFormat="1" applyFont="1" applyBorder="1" applyAlignment="1">
      <alignment horizontal="center" vertical="center"/>
    </xf>
    <xf numFmtId="178" fontId="11" fillId="0" borderId="0" xfId="2" applyNumberFormat="1" applyFont="1" applyAlignment="1">
      <alignment horizontal="center" vertical="center"/>
    </xf>
    <xf numFmtId="178" fontId="12" fillId="2" borderId="1" xfId="2" applyNumberFormat="1" applyFont="1" applyFill="1" applyBorder="1" applyAlignment="1">
      <alignment horizontal="center" vertical="center"/>
    </xf>
    <xf numFmtId="178" fontId="13" fillId="2" borderId="1" xfId="2" applyNumberFormat="1" applyFont="1" applyFill="1" applyBorder="1" applyAlignment="1">
      <alignment horizontal="center" vertical="center" shrinkToFit="1"/>
    </xf>
    <xf numFmtId="178" fontId="14" fillId="0" borderId="1" xfId="2" applyNumberFormat="1" applyFont="1" applyBorder="1">
      <alignment vertical="center"/>
    </xf>
    <xf numFmtId="178" fontId="11" fillId="0" borderId="1" xfId="2" applyNumberFormat="1" applyFont="1" applyFill="1" applyBorder="1" applyAlignment="1">
      <alignment vertical="center" shrinkToFit="1"/>
    </xf>
    <xf numFmtId="178" fontId="11" fillId="0" borderId="1" xfId="2" applyNumberFormat="1" applyFont="1" applyFill="1" applyBorder="1" applyAlignment="1">
      <alignment horizontal="center" vertical="center"/>
    </xf>
    <xf numFmtId="178" fontId="14" fillId="0" borderId="1" xfId="2" applyNumberFormat="1" applyFont="1" applyFill="1" applyBorder="1">
      <alignment vertical="center"/>
    </xf>
    <xf numFmtId="178" fontId="11" fillId="3" borderId="1" xfId="2" applyNumberFormat="1" applyFont="1" applyFill="1" applyBorder="1">
      <alignment vertical="center"/>
    </xf>
    <xf numFmtId="178" fontId="15" fillId="3" borderId="1" xfId="2" applyNumberFormat="1" applyFont="1" applyFill="1" applyBorder="1" applyAlignment="1">
      <alignment horizontal="center" vertical="center" shrinkToFit="1"/>
    </xf>
    <xf numFmtId="178" fontId="11" fillId="0" borderId="1" xfId="2" applyNumberFormat="1" applyFont="1" applyBorder="1">
      <alignment vertical="center"/>
    </xf>
    <xf numFmtId="178" fontId="11" fillId="0" borderId="1" xfId="2" applyNumberFormat="1" applyFont="1" applyBorder="1" applyAlignment="1">
      <alignment vertical="center" shrinkToFit="1"/>
    </xf>
    <xf numFmtId="176" fontId="0" fillId="0" borderId="0" xfId="0" applyNumberFormat="1">
      <alignment vertical="center"/>
    </xf>
    <xf numFmtId="177" fontId="0" fillId="0" borderId="0" xfId="0" applyNumberFormat="1">
      <alignment vertical="center"/>
    </xf>
    <xf numFmtId="38" fontId="16" fillId="0" borderId="13" xfId="0" applyNumberFormat="1" applyFont="1" applyFill="1" applyBorder="1" applyAlignment="1">
      <alignment vertical="center"/>
    </xf>
    <xf numFmtId="38" fontId="16" fillId="0" borderId="14" xfId="0" applyNumberFormat="1" applyFont="1" applyBorder="1" applyAlignment="1">
      <alignment vertical="center"/>
    </xf>
    <xf numFmtId="38" fontId="16" fillId="0" borderId="15" xfId="0" applyNumberFormat="1" applyFont="1" applyBorder="1" applyAlignment="1">
      <alignment vertical="center" shrinkToFit="1"/>
    </xf>
    <xf numFmtId="38" fontId="16" fillId="0" borderId="16" xfId="0" applyNumberFormat="1" applyFont="1" applyBorder="1" applyAlignment="1">
      <alignment vertical="center"/>
    </xf>
    <xf numFmtId="38" fontId="16" fillId="0" borderId="17" xfId="0" applyNumberFormat="1" applyFont="1" applyBorder="1" applyAlignment="1">
      <alignment vertical="center"/>
    </xf>
    <xf numFmtId="38" fontId="16" fillId="0" borderId="15" xfId="0" applyNumberFormat="1" applyFont="1" applyBorder="1" applyAlignment="1">
      <alignment vertical="center"/>
    </xf>
    <xf numFmtId="38" fontId="17" fillId="0" borderId="18" xfId="0" applyNumberFormat="1" applyFont="1" applyBorder="1" applyAlignment="1">
      <alignment vertical="center"/>
    </xf>
    <xf numFmtId="38" fontId="16" fillId="0" borderId="19" xfId="0" applyNumberFormat="1" applyFont="1" applyBorder="1" applyAlignment="1">
      <alignment vertical="center"/>
    </xf>
    <xf numFmtId="0" fontId="0" fillId="0" borderId="12" xfId="0" applyBorder="1">
      <alignment vertical="center"/>
    </xf>
    <xf numFmtId="0" fontId="1" fillId="0" borderId="4" xfId="0" applyFont="1" applyBorder="1" applyAlignment="1">
      <alignment horizontal="center" vertical="center" wrapText="1"/>
    </xf>
    <xf numFmtId="0" fontId="1" fillId="0" borderId="33" xfId="0" applyFont="1" applyBorder="1"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xf>
    <xf numFmtId="0" fontId="24" fillId="0" borderId="1" xfId="0" applyFont="1" applyBorder="1">
      <alignment vertical="center"/>
    </xf>
    <xf numFmtId="0" fontId="24" fillId="0" borderId="1" xfId="0" applyFont="1" applyBorder="1" applyAlignment="1">
      <alignment horizontal="center" vertical="center"/>
    </xf>
    <xf numFmtId="0" fontId="25" fillId="0" borderId="1" xfId="0" applyFont="1" applyBorder="1">
      <alignment vertical="center"/>
    </xf>
    <xf numFmtId="0" fontId="25" fillId="0" borderId="1" xfId="0" applyFont="1" applyBorder="1" applyAlignment="1">
      <alignment vertical="center" wrapText="1"/>
    </xf>
    <xf numFmtId="0" fontId="24" fillId="4" borderId="1" xfId="0" applyFont="1" applyFill="1" applyBorder="1" applyAlignment="1">
      <alignment vertical="center" wrapText="1"/>
    </xf>
    <xf numFmtId="0" fontId="26" fillId="0" borderId="0" xfId="0" applyFont="1">
      <alignment vertical="center"/>
    </xf>
    <xf numFmtId="0" fontId="26" fillId="4" borderId="6" xfId="0" applyFont="1" applyFill="1" applyBorder="1" applyAlignment="1">
      <alignment vertical="center" wrapText="1"/>
    </xf>
    <xf numFmtId="0" fontId="27" fillId="0" borderId="0" xfId="0" applyFont="1">
      <alignment vertical="center"/>
    </xf>
    <xf numFmtId="0" fontId="21" fillId="0" borderId="0" xfId="0" applyFont="1">
      <alignment vertical="center"/>
    </xf>
    <xf numFmtId="0" fontId="28" fillId="0" borderId="0" xfId="0" applyFont="1">
      <alignment vertical="center"/>
    </xf>
    <xf numFmtId="0" fontId="28" fillId="0" borderId="0" xfId="0" applyFont="1" applyBorder="1" applyAlignment="1">
      <alignment vertical="center"/>
    </xf>
    <xf numFmtId="181" fontId="28" fillId="0" borderId="0" xfId="0" applyNumberFormat="1" applyFont="1">
      <alignment vertical="center"/>
    </xf>
    <xf numFmtId="0" fontId="29" fillId="0" borderId="0" xfId="0" applyFont="1">
      <alignment vertical="center"/>
    </xf>
    <xf numFmtId="0" fontId="26" fillId="0" borderId="1" xfId="0" applyFont="1" applyBorder="1" applyAlignment="1">
      <alignment horizontal="center" vertical="center"/>
    </xf>
    <xf numFmtId="0" fontId="31" fillId="0" borderId="1" xfId="0" applyFont="1" applyFill="1" applyBorder="1" applyAlignment="1">
      <alignment horizontal="center" vertical="center" wrapText="1"/>
    </xf>
    <xf numFmtId="3" fontId="1" fillId="0" borderId="36" xfId="0" applyNumberFormat="1" applyFont="1" applyBorder="1" applyAlignment="1">
      <alignment vertical="center" wrapText="1"/>
    </xf>
    <xf numFmtId="3" fontId="1" fillId="0" borderId="39" xfId="0" applyNumberFormat="1" applyFont="1" applyBorder="1" applyAlignment="1">
      <alignment vertical="center" wrapText="1"/>
    </xf>
    <xf numFmtId="3" fontId="1" fillId="0" borderId="42" xfId="0" applyNumberFormat="1" applyFont="1" applyBorder="1" applyAlignment="1">
      <alignment vertical="center" wrapText="1"/>
    </xf>
    <xf numFmtId="3" fontId="1" fillId="0" borderId="10" xfId="0" applyNumberFormat="1" applyFont="1" applyBorder="1" applyAlignment="1">
      <alignment vertical="center" wrapText="1"/>
    </xf>
    <xf numFmtId="3" fontId="1" fillId="0" borderId="33" xfId="0" applyNumberFormat="1" applyFont="1" applyBorder="1" applyAlignment="1">
      <alignment vertical="center" wrapText="1"/>
    </xf>
    <xf numFmtId="3" fontId="1" fillId="0" borderId="1" xfId="0" applyNumberFormat="1" applyFont="1" applyBorder="1" applyAlignment="1">
      <alignment vertical="center" wrapText="1"/>
    </xf>
    <xf numFmtId="3" fontId="1" fillId="0" borderId="11" xfId="0" applyNumberFormat="1" applyFont="1" applyBorder="1" applyAlignment="1">
      <alignment vertical="center" wrapText="1"/>
    </xf>
    <xf numFmtId="0" fontId="1" fillId="0" borderId="5" xfId="0" applyFont="1" applyBorder="1" applyAlignment="1">
      <alignment horizontal="center" vertical="center" wrapText="1"/>
    </xf>
    <xf numFmtId="3" fontId="1" fillId="0" borderId="5" xfId="0" applyNumberFormat="1" applyFont="1" applyBorder="1" applyAlignment="1">
      <alignment vertical="center" wrapText="1"/>
    </xf>
    <xf numFmtId="3" fontId="1" fillId="0" borderId="47" xfId="0" applyNumberFormat="1" applyFont="1" applyBorder="1" applyAlignment="1">
      <alignment vertical="center" wrapText="1"/>
    </xf>
    <xf numFmtId="3" fontId="1" fillId="0" borderId="48" xfId="0" applyNumberFormat="1" applyFont="1" applyBorder="1" applyAlignment="1">
      <alignment vertical="center" wrapText="1"/>
    </xf>
    <xf numFmtId="3" fontId="1" fillId="0" borderId="2" xfId="0" applyNumberFormat="1" applyFont="1" applyBorder="1" applyAlignment="1">
      <alignment vertical="center" wrapText="1"/>
    </xf>
    <xf numFmtId="3" fontId="1" fillId="0" borderId="53" xfId="0" applyNumberFormat="1" applyFont="1" applyBorder="1" applyAlignment="1">
      <alignment vertical="center" wrapText="1"/>
    </xf>
    <xf numFmtId="3" fontId="1" fillId="0" borderId="55" xfId="0" applyNumberFormat="1" applyFont="1" applyBorder="1" applyAlignment="1">
      <alignment vertical="center" wrapText="1"/>
    </xf>
    <xf numFmtId="3" fontId="1" fillId="0" borderId="60" xfId="0" applyNumberFormat="1" applyFont="1" applyBorder="1" applyAlignment="1">
      <alignment vertical="center" wrapText="1"/>
    </xf>
    <xf numFmtId="3" fontId="36" fillId="0" borderId="39" xfId="0" applyNumberFormat="1" applyFont="1" applyBorder="1" applyAlignment="1">
      <alignment vertical="center" wrapText="1"/>
    </xf>
    <xf numFmtId="3" fontId="36" fillId="0" borderId="42" xfId="0" applyNumberFormat="1" applyFont="1" applyBorder="1" applyAlignment="1">
      <alignment vertical="center" wrapText="1"/>
    </xf>
    <xf numFmtId="3" fontId="36" fillId="0" borderId="53" xfId="0" applyNumberFormat="1" applyFont="1" applyBorder="1" applyAlignment="1">
      <alignment vertical="center" wrapText="1"/>
    </xf>
    <xf numFmtId="3" fontId="36" fillId="0" borderId="55" xfId="0" applyNumberFormat="1" applyFont="1" applyBorder="1" applyAlignment="1">
      <alignment vertical="center" wrapText="1"/>
    </xf>
    <xf numFmtId="3" fontId="36" fillId="5" borderId="60" xfId="0" applyNumberFormat="1" applyFont="1" applyFill="1" applyBorder="1" applyAlignment="1">
      <alignment vertical="center" wrapText="1"/>
    </xf>
    <xf numFmtId="3" fontId="36" fillId="0" borderId="62" xfId="0" applyNumberFormat="1" applyFont="1" applyBorder="1" applyAlignment="1">
      <alignment vertical="center" wrapText="1"/>
    </xf>
    <xf numFmtId="0" fontId="1" fillId="0" borderId="4" xfId="0" applyFont="1" applyBorder="1" applyAlignment="1">
      <alignment vertical="center" wrapText="1"/>
    </xf>
    <xf numFmtId="3" fontId="1" fillId="0" borderId="3" xfId="0" applyNumberFormat="1" applyFont="1" applyBorder="1" applyAlignment="1">
      <alignment vertical="center" wrapText="1"/>
    </xf>
    <xf numFmtId="0" fontId="37" fillId="0" borderId="1" xfId="0" applyFont="1" applyBorder="1" applyAlignment="1">
      <alignment horizontal="center" vertical="center" wrapText="1"/>
    </xf>
    <xf numFmtId="0" fontId="25" fillId="4" borderId="1" xfId="0" applyFont="1" applyFill="1" applyBorder="1" applyAlignment="1">
      <alignment vertical="center" wrapText="1"/>
    </xf>
    <xf numFmtId="0" fontId="1" fillId="0" borderId="78" xfId="0" applyFont="1" applyBorder="1" applyAlignment="1">
      <alignment horizontal="center" vertical="center" wrapText="1"/>
    </xf>
    <xf numFmtId="0" fontId="19" fillId="0" borderId="11" xfId="0" applyFont="1" applyBorder="1" applyAlignment="1">
      <alignment horizontal="center" vertical="center"/>
    </xf>
    <xf numFmtId="0" fontId="20" fillId="0" borderId="0" xfId="0" applyFont="1">
      <alignment vertical="center"/>
    </xf>
    <xf numFmtId="38" fontId="22" fillId="0" borderId="0" xfId="0" applyNumberFormat="1" applyFont="1">
      <alignment vertical="center"/>
    </xf>
    <xf numFmtId="178" fontId="22" fillId="0" borderId="0" xfId="0" applyNumberFormat="1" applyFont="1">
      <alignment vertical="center"/>
    </xf>
    <xf numFmtId="176" fontId="22" fillId="0" borderId="1" xfId="0" applyNumberFormat="1" applyFont="1" applyBorder="1" applyAlignment="1">
      <alignment vertical="center"/>
    </xf>
    <xf numFmtId="177" fontId="22" fillId="0" borderId="1" xfId="0" applyNumberFormat="1" applyFont="1" applyBorder="1" applyAlignment="1">
      <alignment vertical="center"/>
    </xf>
    <xf numFmtId="0" fontId="22" fillId="0" borderId="10" xfId="0" applyFont="1" applyBorder="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justify" vertical="center"/>
    </xf>
    <xf numFmtId="0" fontId="41" fillId="0" borderId="1" xfId="0" applyFont="1" applyBorder="1" applyAlignment="1">
      <alignment horizontal="center" vertical="center"/>
    </xf>
    <xf numFmtId="0" fontId="22" fillId="0" borderId="7" xfId="0" applyFont="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0" xfId="0" applyAlignment="1">
      <alignment vertical="center" shrinkToFit="1"/>
    </xf>
    <xf numFmtId="0" fontId="0" fillId="0" borderId="0" xfId="0" applyAlignment="1">
      <alignment horizontal="center" vertical="center" shrinkToFit="1"/>
    </xf>
    <xf numFmtId="3" fontId="0" fillId="0" borderId="1" xfId="0" applyNumberFormat="1" applyBorder="1">
      <alignment vertical="center"/>
    </xf>
    <xf numFmtId="0" fontId="46" fillId="0" borderId="1" xfId="5" applyFont="1" applyFill="1" applyBorder="1" applyAlignment="1">
      <alignment horizontal="center" vertical="center" shrinkToFit="1"/>
    </xf>
    <xf numFmtId="3" fontId="0" fillId="0" borderId="1" xfId="0" applyNumberFormat="1" applyBorder="1" applyAlignment="1">
      <alignment vertical="center" shrinkToFit="1"/>
    </xf>
    <xf numFmtId="0" fontId="21" fillId="0" borderId="0" xfId="0" applyFont="1" applyAlignment="1">
      <alignment vertical="center"/>
    </xf>
    <xf numFmtId="0" fontId="0" fillId="0" borderId="0" xfId="0" applyFill="1">
      <alignment vertical="center"/>
    </xf>
    <xf numFmtId="0" fontId="0" fillId="0" borderId="0" xfId="0" applyFill="1" applyAlignment="1">
      <alignment vertical="center"/>
    </xf>
    <xf numFmtId="0" fontId="1" fillId="0" borderId="0" xfId="0" applyFont="1" applyFill="1" applyAlignment="1">
      <alignment horizontal="justify"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10" xfId="0" applyFont="1" applyFill="1" applyBorder="1" applyAlignment="1">
      <alignment horizontal="center" vertical="center" wrapText="1"/>
    </xf>
    <xf numFmtId="0" fontId="1" fillId="0" borderId="10" xfId="0" applyFont="1" applyFill="1" applyBorder="1" applyAlignment="1">
      <alignment horizontal="justify" vertical="center"/>
    </xf>
    <xf numFmtId="0" fontId="1" fillId="0" borderId="10"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28" xfId="0" applyFont="1" applyFill="1" applyBorder="1" applyAlignment="1">
      <alignment horizontal="justify" vertical="center" wrapText="1"/>
    </xf>
    <xf numFmtId="0" fontId="1" fillId="0" borderId="28" xfId="0" applyFont="1" applyFill="1" applyBorder="1" applyAlignment="1">
      <alignment vertical="center" shrinkToFit="1"/>
    </xf>
    <xf numFmtId="0" fontId="1" fillId="0" borderId="81" xfId="0" applyFont="1" applyFill="1" applyBorder="1" applyAlignment="1">
      <alignment vertical="center" shrinkToFit="1"/>
    </xf>
    <xf numFmtId="0" fontId="1" fillId="0" borderId="2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30" xfId="0" applyFont="1" applyFill="1" applyBorder="1" applyAlignment="1">
      <alignment horizontal="justify" vertical="center" wrapText="1"/>
    </xf>
    <xf numFmtId="0" fontId="1" fillId="0" borderId="25" xfId="0" applyFont="1" applyFill="1" applyBorder="1" applyAlignment="1">
      <alignment horizontal="justify" vertical="center" wrapText="1"/>
    </xf>
    <xf numFmtId="38" fontId="16" fillId="0" borderId="14" xfId="0" applyNumberFormat="1" applyFont="1" applyFill="1" applyBorder="1" applyAlignment="1">
      <alignment vertical="center"/>
    </xf>
    <xf numFmtId="38" fontId="16" fillId="0" borderId="15" xfId="0" applyNumberFormat="1" applyFont="1" applyFill="1" applyBorder="1" applyAlignment="1">
      <alignment vertical="center" shrinkToFit="1"/>
    </xf>
    <xf numFmtId="38" fontId="16" fillId="0" borderId="16" xfId="0" applyNumberFormat="1" applyFont="1" applyFill="1" applyBorder="1" applyAlignment="1">
      <alignment vertical="center"/>
    </xf>
    <xf numFmtId="38" fontId="16" fillId="0" borderId="17" xfId="0" applyNumberFormat="1" applyFont="1" applyFill="1" applyBorder="1" applyAlignment="1">
      <alignment vertical="center"/>
    </xf>
    <xf numFmtId="38" fontId="16" fillId="0" borderId="15" xfId="0" applyNumberFormat="1" applyFont="1" applyFill="1" applyBorder="1" applyAlignment="1">
      <alignment vertical="center"/>
    </xf>
    <xf numFmtId="38" fontId="17" fillId="0" borderId="18" xfId="0" applyNumberFormat="1" applyFont="1" applyFill="1" applyBorder="1" applyAlignment="1">
      <alignment vertical="center"/>
    </xf>
    <xf numFmtId="38" fontId="16" fillId="0" borderId="19" xfId="0" applyNumberFormat="1" applyFont="1" applyFill="1" applyBorder="1" applyAlignment="1">
      <alignment vertical="center"/>
    </xf>
    <xf numFmtId="0" fontId="0" fillId="0" borderId="0" xfId="0" applyFont="1" applyFill="1" applyBorder="1" applyAlignment="1">
      <alignment horizontal="left" vertical="center"/>
    </xf>
    <xf numFmtId="3" fontId="0" fillId="0" borderId="15" xfId="0" applyNumberFormat="1" applyFill="1" applyBorder="1">
      <alignment vertical="center"/>
    </xf>
    <xf numFmtId="0" fontId="0" fillId="0" borderId="14" xfId="0" applyFill="1" applyBorder="1">
      <alignment vertical="center"/>
    </xf>
    <xf numFmtId="38" fontId="0" fillId="0" borderId="15" xfId="0" applyNumberFormat="1" applyFill="1" applyBorder="1">
      <alignment vertical="center"/>
    </xf>
    <xf numFmtId="0" fontId="0" fillId="0" borderId="0" xfId="0" applyFill="1" applyAlignment="1">
      <alignment horizontal="center" vertical="center"/>
    </xf>
    <xf numFmtId="38" fontId="0" fillId="0" borderId="10" xfId="0" applyNumberFormat="1" applyFill="1" applyBorder="1">
      <alignment vertical="center"/>
    </xf>
    <xf numFmtId="0" fontId="0" fillId="0" borderId="12" xfId="0" applyFill="1" applyBorder="1">
      <alignment vertical="center"/>
    </xf>
    <xf numFmtId="38" fontId="33" fillId="0" borderId="0" xfId="0" applyNumberFormat="1" applyFont="1" applyFill="1" applyAlignment="1">
      <alignment vertical="center" wrapText="1"/>
    </xf>
    <xf numFmtId="0" fontId="34" fillId="0" borderId="0" xfId="0" applyFont="1" applyFill="1" applyAlignment="1">
      <alignment vertical="center" wrapText="1"/>
    </xf>
    <xf numFmtId="0" fontId="1" fillId="0" borderId="28" xfId="0" applyFont="1" applyFill="1" applyBorder="1" applyAlignment="1">
      <alignment horizontal="left" vertical="center" shrinkToFit="1"/>
    </xf>
    <xf numFmtId="0" fontId="46" fillId="0" borderId="84" xfId="5" applyFont="1" applyFill="1" applyBorder="1" applyAlignment="1">
      <alignment horizontal="center" vertical="center" shrinkToFit="1"/>
    </xf>
    <xf numFmtId="0" fontId="46" fillId="0" borderId="86" xfId="5" applyFont="1" applyFill="1" applyBorder="1" applyAlignment="1">
      <alignment horizontal="center" vertical="center" shrinkToFit="1"/>
    </xf>
    <xf numFmtId="0" fontId="46" fillId="0" borderId="3" xfId="5" applyFont="1" applyFill="1" applyBorder="1" applyAlignment="1">
      <alignment horizontal="center" vertical="center" shrinkToFit="1"/>
    </xf>
    <xf numFmtId="0" fontId="46" fillId="0" borderId="32" xfId="5" applyFont="1" applyFill="1" applyBorder="1" applyAlignment="1">
      <alignment horizontal="center" vertical="center" shrinkToFit="1"/>
    </xf>
    <xf numFmtId="3" fontId="44" fillId="0" borderId="1" xfId="5" applyNumberFormat="1" applyFont="1" applyFill="1" applyBorder="1" applyAlignment="1">
      <alignment vertical="center" shrinkToFit="1"/>
    </xf>
    <xf numFmtId="0" fontId="42" fillId="0" borderId="0" xfId="5" applyFill="1" applyAlignment="1">
      <alignment vertical="center" shrinkToFit="1"/>
    </xf>
    <xf numFmtId="0" fontId="42" fillId="0" borderId="0" xfId="5" applyFill="1" applyAlignment="1">
      <alignment horizontal="right" vertical="center" shrinkToFit="1"/>
    </xf>
    <xf numFmtId="0" fontId="0" fillId="0" borderId="0" xfId="0" applyFill="1" applyProtection="1">
      <alignment vertical="center"/>
    </xf>
    <xf numFmtId="0" fontId="40" fillId="0" borderId="1"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40" fillId="0" borderId="0" xfId="0" applyFont="1" applyFill="1" applyAlignment="1" applyProtection="1">
      <alignment horizontal="center" vertical="center"/>
    </xf>
    <xf numFmtId="0" fontId="40" fillId="0" borderId="0" xfId="0" applyFont="1" applyFill="1" applyBorder="1" applyAlignment="1" applyProtection="1">
      <alignment vertical="center"/>
    </xf>
    <xf numFmtId="0" fontId="0" fillId="0" borderId="0" xfId="0" applyFill="1" applyAlignment="1" applyProtection="1">
      <alignment horizontal="center" vertical="center"/>
    </xf>
    <xf numFmtId="0" fontId="6" fillId="0" borderId="0" xfId="0" applyFont="1" applyFill="1" applyBorder="1" applyProtection="1">
      <alignment vertical="center"/>
    </xf>
    <xf numFmtId="176" fontId="18" fillId="0" borderId="0" xfId="0" applyNumberFormat="1" applyFont="1" applyFill="1" applyAlignment="1" applyProtection="1">
      <alignment horizontal="center" vertical="center"/>
    </xf>
    <xf numFmtId="38" fontId="22" fillId="0" borderId="76" xfId="0" applyNumberFormat="1" applyFont="1" applyFill="1" applyBorder="1" applyAlignment="1" applyProtection="1">
      <alignment horizontal="center" vertical="center"/>
    </xf>
    <xf numFmtId="0" fontId="22" fillId="0" borderId="75" xfId="0" applyFont="1" applyFill="1" applyBorder="1" applyAlignment="1" applyProtection="1">
      <alignment horizontal="center" vertical="center"/>
    </xf>
    <xf numFmtId="0" fontId="22" fillId="0" borderId="77" xfId="0" applyFont="1" applyFill="1" applyBorder="1" applyAlignment="1" applyProtection="1">
      <alignment horizontal="center" vertical="center"/>
    </xf>
    <xf numFmtId="38" fontId="22" fillId="0" borderId="80" xfId="0" applyNumberFormat="1" applyFont="1" applyFill="1" applyBorder="1" applyAlignment="1" applyProtection="1">
      <alignment horizontal="center" vertical="center"/>
    </xf>
    <xf numFmtId="180" fontId="6" fillId="0" borderId="0" xfId="0" applyNumberFormat="1" applyFont="1" applyFill="1" applyBorder="1" applyAlignment="1" applyProtection="1">
      <alignment horizontal="left" vertical="center"/>
    </xf>
    <xf numFmtId="0" fontId="43" fillId="0" borderId="0" xfId="5" applyFont="1" applyFill="1" applyAlignment="1">
      <alignment vertical="center"/>
    </xf>
    <xf numFmtId="3" fontId="45" fillId="0" borderId="1" xfId="5" applyNumberFormat="1" applyFont="1" applyFill="1" applyBorder="1" applyAlignment="1">
      <alignment vertical="center" shrinkToFit="1"/>
    </xf>
    <xf numFmtId="0" fontId="45" fillId="0" borderId="1" xfId="5" applyFont="1" applyFill="1" applyBorder="1" applyAlignment="1">
      <alignment horizontal="center" vertical="center" shrinkToFit="1"/>
    </xf>
    <xf numFmtId="0" fontId="44" fillId="0" borderId="10" xfId="5" applyFont="1" applyFill="1" applyBorder="1" applyAlignment="1">
      <alignment horizontal="center" vertical="center" shrinkToFit="1"/>
    </xf>
    <xf numFmtId="3" fontId="0" fillId="0" borderId="0" xfId="0" applyNumberFormat="1" applyBorder="1" applyAlignment="1">
      <alignment vertical="center" shrinkToFit="1"/>
    </xf>
    <xf numFmtId="0" fontId="0" fillId="0" borderId="0" xfId="0" applyBorder="1" applyAlignment="1">
      <alignment vertical="center" shrinkToFit="1"/>
    </xf>
    <xf numFmtId="0" fontId="42" fillId="0" borderId="0" xfId="5" applyFill="1" applyAlignment="1">
      <alignment vertical="center" shrinkToFit="1"/>
    </xf>
    <xf numFmtId="0" fontId="44" fillId="0" borderId="10" xfId="5" applyFont="1" applyFill="1" applyBorder="1" applyAlignment="1">
      <alignment horizontal="center" vertical="center" shrinkToFit="1"/>
    </xf>
    <xf numFmtId="3" fontId="44" fillId="0" borderId="10" xfId="5" applyNumberFormat="1" applyFont="1" applyFill="1" applyBorder="1" applyAlignment="1">
      <alignment vertical="center" shrinkToFit="1"/>
    </xf>
    <xf numFmtId="0" fontId="0" fillId="0" borderId="1" xfId="0" applyBorder="1" applyAlignment="1">
      <alignment horizontal="center" vertical="center"/>
    </xf>
    <xf numFmtId="0" fontId="0" fillId="0" borderId="1" xfId="0" applyBorder="1" applyAlignment="1">
      <alignment vertical="center" shrinkToFit="1"/>
    </xf>
    <xf numFmtId="0" fontId="42" fillId="0" borderId="1" xfId="5" applyFill="1" applyBorder="1" applyAlignment="1">
      <alignment vertical="center" shrinkToFit="1"/>
    </xf>
    <xf numFmtId="0" fontId="42" fillId="0" borderId="0" xfId="5" applyFill="1" applyAlignment="1">
      <alignment vertical="center" shrinkToFit="1"/>
    </xf>
    <xf numFmtId="0" fontId="0" fillId="0" borderId="10" xfId="0" applyBorder="1" applyAlignment="1">
      <alignment horizontal="center" vertical="center"/>
    </xf>
    <xf numFmtId="0" fontId="0" fillId="0" borderId="1" xfId="0" applyBorder="1" applyAlignment="1">
      <alignment horizontal="center" vertical="center"/>
    </xf>
    <xf numFmtId="0" fontId="42" fillId="0" borderId="94" xfId="5" applyFill="1" applyBorder="1" applyAlignment="1">
      <alignment vertical="center" shrinkToFit="1"/>
    </xf>
    <xf numFmtId="0" fontId="0" fillId="0" borderId="94" xfId="0" applyBorder="1" applyAlignment="1">
      <alignment vertical="center" shrinkToFit="1"/>
    </xf>
    <xf numFmtId="3" fontId="45" fillId="0" borderId="10" xfId="5" applyNumberFormat="1" applyFont="1" applyFill="1" applyBorder="1" applyAlignment="1">
      <alignment vertical="center" shrinkToFit="1"/>
    </xf>
    <xf numFmtId="0" fontId="44" fillId="0" borderId="11" xfId="5" applyFont="1" applyFill="1" applyBorder="1" applyAlignment="1">
      <alignment horizontal="center" vertical="center" shrinkToFit="1"/>
    </xf>
    <xf numFmtId="0" fontId="36" fillId="0" borderId="4" xfId="0" applyFont="1" applyFill="1" applyBorder="1" applyAlignment="1">
      <alignment horizontal="center" vertical="center" wrapText="1"/>
    </xf>
    <xf numFmtId="0" fontId="36" fillId="0" borderId="61" xfId="0" applyFont="1" applyFill="1" applyBorder="1" applyAlignment="1">
      <alignment horizontal="center" vertical="center" wrapText="1"/>
    </xf>
    <xf numFmtId="38" fontId="36" fillId="0" borderId="6" xfId="0" applyNumberFormat="1" applyFont="1" applyFill="1" applyBorder="1" applyAlignment="1">
      <alignment vertical="center" wrapText="1"/>
    </xf>
    <xf numFmtId="38" fontId="0" fillId="0" borderId="96" xfId="0" applyNumberFormat="1" applyFill="1" applyBorder="1">
      <alignment vertical="center"/>
    </xf>
    <xf numFmtId="0" fontId="20" fillId="0" borderId="0" xfId="0" applyFont="1" applyFill="1">
      <alignment vertical="center"/>
    </xf>
    <xf numFmtId="0" fontId="36" fillId="0" borderId="63" xfId="0" applyFont="1" applyFill="1" applyBorder="1" applyAlignment="1">
      <alignment horizontal="justify" vertical="center" wrapText="1"/>
    </xf>
    <xf numFmtId="3" fontId="36" fillId="0" borderId="63" xfId="0" applyNumberFormat="1" applyFont="1" applyFill="1" applyBorder="1" applyAlignment="1">
      <alignment vertical="center" wrapText="1"/>
    </xf>
    <xf numFmtId="3" fontId="36" fillId="0" borderId="64" xfId="0" applyNumberFormat="1" applyFont="1" applyFill="1" applyBorder="1" applyAlignment="1">
      <alignment vertical="center" wrapText="1"/>
    </xf>
    <xf numFmtId="3" fontId="36" fillId="0" borderId="65" xfId="0" applyNumberFormat="1" applyFont="1" applyFill="1" applyBorder="1" applyAlignment="1">
      <alignment vertical="center" wrapText="1"/>
    </xf>
    <xf numFmtId="0" fontId="36" fillId="0" borderId="49" xfId="0" applyFont="1" applyFill="1" applyBorder="1" applyAlignment="1">
      <alignment horizontal="justify" vertical="center" wrapText="1"/>
    </xf>
    <xf numFmtId="3" fontId="36" fillId="0" borderId="50" xfId="0" applyNumberFormat="1" applyFont="1" applyFill="1" applyBorder="1" applyAlignment="1">
      <alignment vertical="center" wrapText="1"/>
    </xf>
    <xf numFmtId="3" fontId="36" fillId="0" borderId="51" xfId="0" applyNumberFormat="1" applyFont="1" applyFill="1" applyBorder="1" applyAlignment="1">
      <alignment vertical="center" wrapText="1"/>
    </xf>
    <xf numFmtId="3" fontId="36" fillId="0" borderId="52" xfId="0" applyNumberFormat="1" applyFont="1" applyFill="1" applyBorder="1" applyAlignment="1">
      <alignment vertical="center" wrapText="1"/>
    </xf>
    <xf numFmtId="0" fontId="0" fillId="7" borderId="0" xfId="0" applyFill="1">
      <alignment vertical="center"/>
    </xf>
    <xf numFmtId="0" fontId="52" fillId="0" borderId="3" xfId="5" applyFont="1" applyFill="1" applyBorder="1" applyAlignment="1">
      <alignment horizontal="center" vertical="center" shrinkToFit="1"/>
    </xf>
    <xf numFmtId="186" fontId="46" fillId="0" borderId="1" xfId="5" applyNumberFormat="1" applyFont="1" applyFill="1" applyBorder="1" applyAlignment="1">
      <alignment horizontal="center" vertical="center" shrinkToFit="1"/>
    </xf>
    <xf numFmtId="187" fontId="46" fillId="0" borderId="1" xfId="5" applyNumberFormat="1" applyFont="1" applyFill="1" applyBorder="1" applyAlignment="1">
      <alignment horizontal="center" vertical="center" shrinkToFit="1"/>
    </xf>
    <xf numFmtId="38" fontId="46" fillId="6" borderId="1" xfId="5" applyNumberFormat="1" applyFont="1" applyFill="1" applyBorder="1" applyAlignment="1">
      <alignment vertical="center" shrinkToFit="1"/>
    </xf>
    <xf numFmtId="38" fontId="46" fillId="0" borderId="1" xfId="5" applyNumberFormat="1" applyFont="1" applyFill="1" applyBorder="1" applyAlignment="1">
      <alignment vertical="center" shrinkToFit="1"/>
    </xf>
    <xf numFmtId="3" fontId="46" fillId="0" borderId="1" xfId="5" applyNumberFormat="1" applyFont="1" applyFill="1" applyBorder="1" applyAlignment="1">
      <alignment vertical="center" shrinkToFit="1"/>
    </xf>
    <xf numFmtId="186" fontId="46" fillId="0" borderId="3" xfId="5" applyNumberFormat="1" applyFont="1" applyFill="1" applyBorder="1" applyAlignment="1">
      <alignment horizontal="center" vertical="center" shrinkToFit="1"/>
    </xf>
    <xf numFmtId="187" fontId="46" fillId="0" borderId="3" xfId="5" applyNumberFormat="1" applyFont="1" applyFill="1" applyBorder="1" applyAlignment="1">
      <alignment horizontal="center" vertical="center" shrinkToFit="1"/>
    </xf>
    <xf numFmtId="38" fontId="46" fillId="6" borderId="3" xfId="5" applyNumberFormat="1" applyFont="1" applyFill="1" applyBorder="1" applyAlignment="1">
      <alignment vertical="center" shrinkToFit="1"/>
    </xf>
    <xf numFmtId="38" fontId="46" fillId="0" borderId="3" xfId="5" applyNumberFormat="1" applyFont="1" applyFill="1" applyBorder="1" applyAlignment="1">
      <alignment vertical="center" shrinkToFit="1"/>
    </xf>
    <xf numFmtId="186" fontId="46" fillId="0" borderId="86" xfId="5" applyNumberFormat="1" applyFont="1" applyFill="1" applyBorder="1" applyAlignment="1">
      <alignment horizontal="center" vertical="center" shrinkToFit="1"/>
    </xf>
    <xf numFmtId="187" fontId="46" fillId="0" borderId="86" xfId="5" applyNumberFormat="1" applyFont="1" applyFill="1" applyBorder="1" applyAlignment="1">
      <alignment horizontal="center" vertical="center" shrinkToFit="1"/>
    </xf>
    <xf numFmtId="38" fontId="46" fillId="0" borderId="86" xfId="5" applyNumberFormat="1" applyFont="1" applyFill="1" applyBorder="1" applyAlignment="1">
      <alignment vertical="center" shrinkToFit="1"/>
    </xf>
    <xf numFmtId="38" fontId="46" fillId="0" borderId="21" xfId="5" applyNumberFormat="1" applyFont="1" applyFill="1" applyBorder="1" applyAlignment="1">
      <alignment vertical="center" shrinkToFit="1"/>
    </xf>
    <xf numFmtId="3" fontId="46" fillId="0" borderId="3" xfId="5" applyNumberFormat="1" applyFont="1" applyFill="1" applyBorder="1" applyAlignment="1">
      <alignment vertical="center" shrinkToFit="1"/>
    </xf>
    <xf numFmtId="186" fontId="46" fillId="0" borderId="84" xfId="5" applyNumberFormat="1" applyFont="1" applyFill="1" applyBorder="1" applyAlignment="1">
      <alignment horizontal="center" vertical="center" shrinkToFit="1"/>
    </xf>
    <xf numFmtId="187" fontId="46" fillId="0" borderId="84" xfId="5" applyNumberFormat="1" applyFont="1" applyFill="1" applyBorder="1" applyAlignment="1">
      <alignment horizontal="center" vertical="center" shrinkToFit="1"/>
    </xf>
    <xf numFmtId="38" fontId="46" fillId="6" borderId="84" xfId="5" applyNumberFormat="1" applyFont="1" applyFill="1" applyBorder="1" applyAlignment="1">
      <alignment vertical="center" shrinkToFit="1"/>
    </xf>
    <xf numFmtId="38" fontId="46" fillId="0" borderId="84" xfId="5" applyNumberFormat="1" applyFont="1" applyFill="1" applyBorder="1" applyAlignment="1">
      <alignment vertical="center" shrinkToFit="1"/>
    </xf>
    <xf numFmtId="38" fontId="46" fillId="0" borderId="26" xfId="5" applyNumberFormat="1" applyFont="1" applyFill="1" applyBorder="1" applyAlignment="1">
      <alignment vertical="center" shrinkToFit="1"/>
    </xf>
    <xf numFmtId="3" fontId="46" fillId="0" borderId="85" xfId="5" applyNumberFormat="1" applyFont="1" applyFill="1" applyBorder="1" applyAlignment="1">
      <alignment vertical="center" shrinkToFit="1"/>
    </xf>
    <xf numFmtId="38" fontId="46" fillId="0" borderId="4" xfId="5" applyNumberFormat="1" applyFont="1" applyFill="1" applyBorder="1" applyAlignment="1">
      <alignment vertical="center" shrinkToFit="1"/>
    </xf>
    <xf numFmtId="3" fontId="46" fillId="0" borderId="89" xfId="5" applyNumberFormat="1" applyFont="1" applyFill="1" applyBorder="1" applyAlignment="1">
      <alignment vertical="center" shrinkToFit="1"/>
    </xf>
    <xf numFmtId="38" fontId="46" fillId="0" borderId="8" xfId="5" applyNumberFormat="1" applyFont="1" applyFill="1" applyBorder="1" applyAlignment="1">
      <alignment vertical="center" shrinkToFit="1"/>
    </xf>
    <xf numFmtId="38" fontId="46" fillId="0" borderId="10" xfId="5" applyNumberFormat="1" applyFont="1" applyFill="1" applyBorder="1" applyAlignment="1">
      <alignment vertical="center" shrinkToFit="1"/>
    </xf>
    <xf numFmtId="186" fontId="46" fillId="0" borderId="32" xfId="5" applyNumberFormat="1" applyFont="1" applyFill="1" applyBorder="1" applyAlignment="1">
      <alignment horizontal="center" vertical="center" shrinkToFit="1"/>
    </xf>
    <xf numFmtId="187" fontId="46" fillId="0" borderId="32" xfId="5" applyNumberFormat="1" applyFont="1" applyFill="1" applyBorder="1" applyAlignment="1">
      <alignment horizontal="center" vertical="center" shrinkToFit="1"/>
    </xf>
    <xf numFmtId="38" fontId="46" fillId="0" borderId="32" xfId="5" applyNumberFormat="1" applyFont="1" applyFill="1" applyBorder="1" applyAlignment="1">
      <alignment vertical="center" shrinkToFit="1"/>
    </xf>
    <xf numFmtId="38" fontId="46" fillId="0" borderId="24" xfId="5" applyNumberFormat="1" applyFont="1" applyFill="1" applyBorder="1" applyAlignment="1">
      <alignment vertical="center" shrinkToFit="1"/>
    </xf>
    <xf numFmtId="38" fontId="46" fillId="0" borderId="23" xfId="5" applyNumberFormat="1" applyFont="1" applyFill="1" applyBorder="1" applyAlignment="1">
      <alignment vertical="center" shrinkToFit="1"/>
    </xf>
    <xf numFmtId="3" fontId="46" fillId="0" borderId="87" xfId="5" applyNumberFormat="1" applyFont="1" applyFill="1" applyBorder="1" applyAlignment="1">
      <alignment vertical="center" shrinkToFit="1"/>
    </xf>
    <xf numFmtId="186" fontId="46" fillId="0" borderId="27" xfId="5" applyNumberFormat="1" applyFont="1" applyFill="1" applyBorder="1" applyAlignment="1">
      <alignment horizontal="center" vertical="center" shrinkToFit="1"/>
    </xf>
    <xf numFmtId="38" fontId="46" fillId="0" borderId="27" xfId="5" applyNumberFormat="1" applyFont="1" applyFill="1" applyBorder="1" applyAlignment="1">
      <alignment vertical="center" shrinkToFit="1"/>
    </xf>
    <xf numFmtId="3" fontId="46" fillId="0" borderId="84" xfId="5" applyNumberFormat="1" applyFont="1" applyFill="1" applyBorder="1" applyAlignment="1">
      <alignment vertical="center" shrinkToFit="1"/>
    </xf>
    <xf numFmtId="186" fontId="46" fillId="0" borderId="21" xfId="5" applyNumberFormat="1" applyFont="1" applyFill="1" applyBorder="1" applyAlignment="1">
      <alignment horizontal="center" vertical="center" shrinkToFit="1"/>
    </xf>
    <xf numFmtId="0" fontId="46" fillId="0" borderId="7" xfId="5" applyFont="1" applyFill="1" applyBorder="1" applyAlignment="1">
      <alignment vertical="center" shrinkToFit="1"/>
    </xf>
    <xf numFmtId="0" fontId="36" fillId="0" borderId="39" xfId="0" applyFont="1" applyFill="1" applyBorder="1" applyAlignment="1">
      <alignment horizontal="justify" vertical="center" wrapText="1"/>
    </xf>
    <xf numFmtId="3" fontId="36" fillId="0" borderId="37" xfId="0" applyNumberFormat="1" applyFont="1" applyFill="1" applyBorder="1" applyAlignment="1">
      <alignment vertical="center" wrapText="1"/>
    </xf>
    <xf numFmtId="3" fontId="36" fillId="0" borderId="38" xfId="0" applyNumberFormat="1" applyFont="1" applyFill="1" applyBorder="1" applyAlignment="1">
      <alignment vertical="center" wrapText="1"/>
    </xf>
    <xf numFmtId="3" fontId="36" fillId="0" borderId="44" xfId="0" applyNumberFormat="1" applyFont="1" applyFill="1" applyBorder="1" applyAlignment="1">
      <alignment vertical="center" wrapText="1"/>
    </xf>
    <xf numFmtId="0" fontId="36" fillId="0" borderId="40" xfId="0" applyFont="1" applyFill="1" applyBorder="1" applyAlignment="1">
      <alignment horizontal="justify" vertical="center" wrapText="1"/>
    </xf>
    <xf numFmtId="3" fontId="36" fillId="0" borderId="40" xfId="0" applyNumberFormat="1" applyFont="1" applyFill="1" applyBorder="1" applyAlignment="1">
      <alignment vertical="center" wrapText="1"/>
    </xf>
    <xf numFmtId="3" fontId="36" fillId="0" borderId="41" xfId="0" applyNumberFormat="1" applyFont="1" applyFill="1" applyBorder="1" applyAlignment="1">
      <alignment vertical="center" wrapText="1"/>
    </xf>
    <xf numFmtId="3" fontId="36" fillId="0" borderId="45" xfId="0" applyNumberFormat="1" applyFont="1" applyFill="1" applyBorder="1" applyAlignment="1">
      <alignment vertical="center" wrapText="1"/>
    </xf>
    <xf numFmtId="0" fontId="36" fillId="0" borderId="54" xfId="0" applyFont="1" applyFill="1" applyBorder="1" applyAlignment="1">
      <alignment horizontal="justify" vertical="center" wrapText="1"/>
    </xf>
    <xf numFmtId="0" fontId="36" fillId="0" borderId="56" xfId="0" applyFont="1" applyFill="1" applyBorder="1" applyAlignment="1">
      <alignment horizontal="justify" vertical="center" wrapText="1"/>
    </xf>
    <xf numFmtId="3" fontId="36" fillId="0" borderId="57" xfId="0" applyNumberFormat="1" applyFont="1" applyFill="1" applyBorder="1" applyAlignment="1">
      <alignment vertical="center" wrapText="1"/>
    </xf>
    <xf numFmtId="3" fontId="36" fillId="0" borderId="58" xfId="0" applyNumberFormat="1" applyFont="1" applyFill="1" applyBorder="1" applyAlignment="1">
      <alignment vertical="center" wrapText="1"/>
    </xf>
    <xf numFmtId="3" fontId="36" fillId="0" borderId="59" xfId="0" applyNumberFormat="1" applyFont="1" applyFill="1" applyBorder="1" applyAlignment="1">
      <alignment vertical="center" wrapText="1"/>
    </xf>
    <xf numFmtId="0" fontId="36" fillId="0" borderId="34" xfId="0" applyFont="1" applyFill="1" applyBorder="1" applyAlignment="1">
      <alignment horizontal="justify" vertical="center" wrapText="1"/>
    </xf>
    <xf numFmtId="3" fontId="36" fillId="0" borderId="34" xfId="0" applyNumberFormat="1" applyFont="1" applyFill="1" applyBorder="1" applyAlignment="1">
      <alignment vertical="center" wrapText="1"/>
    </xf>
    <xf numFmtId="3" fontId="36" fillId="0" borderId="35" xfId="0" applyNumberFormat="1" applyFont="1" applyFill="1" applyBorder="1" applyAlignment="1">
      <alignment vertical="center" wrapText="1"/>
    </xf>
    <xf numFmtId="3" fontId="36" fillId="0" borderId="43" xfId="0" applyNumberFormat="1" applyFont="1" applyFill="1" applyBorder="1" applyAlignment="1">
      <alignment vertical="center" wrapText="1"/>
    </xf>
    <xf numFmtId="0" fontId="36" fillId="0" borderId="37" xfId="0" applyFont="1" applyFill="1" applyBorder="1" applyAlignment="1">
      <alignment horizontal="justify" vertical="center" wrapText="1"/>
    </xf>
    <xf numFmtId="3" fontId="1" fillId="0" borderId="98" xfId="0" applyNumberFormat="1" applyFont="1" applyBorder="1" applyAlignment="1">
      <alignment vertical="center" wrapText="1"/>
    </xf>
    <xf numFmtId="0" fontId="36" fillId="0" borderId="97" xfId="0" applyFont="1" applyFill="1" applyBorder="1" applyAlignment="1">
      <alignment horizontal="justify" vertical="center" wrapText="1"/>
    </xf>
    <xf numFmtId="0" fontId="0" fillId="0" borderId="1" xfId="0" applyBorder="1" applyAlignment="1">
      <alignment horizontal="center" vertical="center" wrapText="1"/>
    </xf>
    <xf numFmtId="0" fontId="51" fillId="0" borderId="0" xfId="0" applyFont="1">
      <alignment vertical="center"/>
    </xf>
    <xf numFmtId="0" fontId="0" fillId="0" borderId="1"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99" xfId="0" applyBorder="1" applyAlignment="1">
      <alignment horizontal="center" vertical="center"/>
    </xf>
    <xf numFmtId="0" fontId="32" fillId="0" borderId="1" xfId="0" applyFont="1" applyBorder="1" applyAlignment="1">
      <alignment horizontal="center" vertical="center" wrapText="1" shrinkToFit="1"/>
    </xf>
    <xf numFmtId="0" fontId="55" fillId="0" borderId="0" xfId="0" quotePrefix="1" applyFont="1" applyAlignment="1">
      <alignment horizontal="center" vertical="center"/>
    </xf>
    <xf numFmtId="38" fontId="55" fillId="0" borderId="0" xfId="0" applyNumberFormat="1" applyFont="1" applyAlignment="1">
      <alignment horizontal="center" vertical="center"/>
    </xf>
    <xf numFmtId="0" fontId="55" fillId="0" borderId="0" xfId="0" applyFont="1" applyAlignment="1">
      <alignment horizontal="center" vertical="center"/>
    </xf>
    <xf numFmtId="10" fontId="55" fillId="0" borderId="0" xfId="0" applyNumberFormat="1" applyFont="1" applyAlignment="1">
      <alignment horizontal="center" vertical="center"/>
    </xf>
    <xf numFmtId="0" fontId="55" fillId="0" borderId="0" xfId="0" applyFont="1">
      <alignment vertical="center"/>
    </xf>
    <xf numFmtId="0" fontId="55" fillId="0" borderId="0" xfId="0" applyFont="1" applyAlignment="1">
      <alignment vertical="center" textRotation="255"/>
    </xf>
    <xf numFmtId="0" fontId="55" fillId="0" borderId="1" xfId="0" applyFont="1" applyBorder="1" applyAlignment="1">
      <alignment horizontal="center" vertical="center"/>
    </xf>
    <xf numFmtId="0" fontId="55" fillId="0" borderId="0" xfId="0" applyNumberFormat="1" applyFont="1" applyAlignment="1">
      <alignment horizontal="center" vertical="center"/>
    </xf>
    <xf numFmtId="38" fontId="55" fillId="0" borderId="1" xfId="0" applyNumberFormat="1" applyFont="1" applyBorder="1" applyAlignment="1">
      <alignment horizontal="center" vertical="center"/>
    </xf>
    <xf numFmtId="0" fontId="0" fillId="0" borderId="0" xfId="0" applyBorder="1">
      <alignment vertical="center"/>
    </xf>
    <xf numFmtId="38" fontId="55" fillId="0" borderId="79" xfId="6" applyFont="1" applyBorder="1" applyAlignment="1">
      <alignment horizontal="center" vertical="center"/>
    </xf>
    <xf numFmtId="0" fontId="56" fillId="0" borderId="0" xfId="0" applyFont="1">
      <alignment vertical="center"/>
    </xf>
    <xf numFmtId="3" fontId="0" fillId="0" borderId="12" xfId="0" applyNumberFormat="1" applyBorder="1" applyAlignment="1">
      <alignment vertical="center" shrinkToFit="1"/>
    </xf>
    <xf numFmtId="3" fontId="0" fillId="0" borderId="10" xfId="0" applyNumberFormat="1" applyBorder="1" applyAlignment="1">
      <alignment vertical="center" shrinkToFit="1"/>
    </xf>
    <xf numFmtId="0" fontId="0" fillId="0" borderId="94" xfId="0" applyFont="1" applyBorder="1" applyAlignment="1">
      <alignment horizontal="center" vertical="center" shrinkToFit="1"/>
    </xf>
    <xf numFmtId="3" fontId="0" fillId="0" borderId="94" xfId="0" applyNumberFormat="1" applyBorder="1" applyAlignment="1">
      <alignment vertical="center" shrinkToFit="1"/>
    </xf>
    <xf numFmtId="0" fontId="0" fillId="0" borderId="0" xfId="0" applyFill="1" applyAlignment="1" applyProtection="1">
      <alignment vertical="center" shrinkToFit="1"/>
    </xf>
    <xf numFmtId="0" fontId="40" fillId="0" borderId="10" xfId="0" applyFont="1" applyFill="1" applyBorder="1" applyAlignment="1" applyProtection="1">
      <alignment horizontal="center" vertical="center"/>
    </xf>
    <xf numFmtId="0" fontId="42" fillId="0" borderId="0" xfId="5" applyFill="1" applyAlignment="1">
      <alignment vertical="center" shrinkToFit="1"/>
    </xf>
    <xf numFmtId="0" fontId="0" fillId="0" borderId="10" xfId="0" applyBorder="1" applyAlignment="1">
      <alignment horizontal="center" vertical="center"/>
    </xf>
    <xf numFmtId="0" fontId="0" fillId="0" borderId="1" xfId="0" applyBorder="1" applyAlignment="1">
      <alignment horizontal="center" vertical="center"/>
    </xf>
    <xf numFmtId="0" fontId="39" fillId="0" borderId="0" xfId="0" applyFont="1" applyFill="1" applyAlignment="1" applyProtection="1">
      <alignment vertical="center"/>
    </xf>
    <xf numFmtId="185" fontId="22" fillId="0" borderId="0" xfId="0" applyNumberFormat="1" applyFont="1" applyAlignment="1">
      <alignment horizontal="center" vertical="center" shrinkToFit="1"/>
    </xf>
    <xf numFmtId="0" fontId="40"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49" fillId="0" borderId="0" xfId="0" applyFont="1" applyFill="1" applyBorder="1" applyAlignment="1" applyProtection="1">
      <alignment horizontal="center" vertical="center"/>
      <protection locked="0"/>
    </xf>
    <xf numFmtId="176" fontId="50" fillId="0" borderId="100" xfId="0" applyNumberFormat="1" applyFont="1" applyFill="1" applyBorder="1" applyAlignment="1" applyProtection="1">
      <alignment horizontal="center" vertical="center"/>
    </xf>
    <xf numFmtId="0" fontId="29" fillId="0" borderId="0" xfId="0" applyFont="1" applyFill="1" applyAlignment="1">
      <alignment vertical="center"/>
    </xf>
    <xf numFmtId="0" fontId="29" fillId="0" borderId="0" xfId="0" applyFont="1" applyFill="1" applyAlignment="1">
      <alignment vertical="center" shrinkToFit="1"/>
    </xf>
    <xf numFmtId="0" fontId="42" fillId="0" borderId="7" xfId="5" applyFill="1" applyBorder="1" applyAlignment="1">
      <alignment vertical="center" shrinkToFit="1"/>
    </xf>
    <xf numFmtId="0" fontId="0" fillId="0" borderId="101" xfId="0" applyFont="1" applyBorder="1" applyAlignment="1">
      <alignment horizontal="center" vertical="center" shrinkToFit="1"/>
    </xf>
    <xf numFmtId="0" fontId="0" fillId="0" borderId="102" xfId="0" applyBorder="1" applyAlignment="1">
      <alignment horizontal="center" vertical="center"/>
    </xf>
    <xf numFmtId="0" fontId="0" fillId="0" borderId="103" xfId="0" applyBorder="1" applyAlignment="1">
      <alignment vertical="center" shrinkToFit="1"/>
    </xf>
    <xf numFmtId="3" fontId="0" fillId="0" borderId="104" xfId="0" applyNumberFormat="1" applyBorder="1" applyAlignment="1">
      <alignment vertical="center" shrinkToFit="1"/>
    </xf>
    <xf numFmtId="3" fontId="0" fillId="0" borderId="105" xfId="0" applyNumberFormat="1" applyBorder="1" applyAlignment="1">
      <alignment vertical="center" shrinkToFit="1"/>
    </xf>
    <xf numFmtId="3" fontId="0" fillId="0" borderId="106" xfId="0" applyNumberFormat="1" applyBorder="1" applyAlignment="1">
      <alignment vertical="center" shrinkToFit="1"/>
    </xf>
    <xf numFmtId="3" fontId="0" fillId="0" borderId="107" xfId="0" applyNumberFormat="1" applyBorder="1" applyAlignment="1">
      <alignment vertical="center" shrinkToFit="1"/>
    </xf>
    <xf numFmtId="3" fontId="0" fillId="0" borderId="103" xfId="0" applyNumberFormat="1" applyBorder="1" applyAlignment="1">
      <alignment vertical="center" shrinkToFit="1"/>
    </xf>
    <xf numFmtId="38" fontId="46" fillId="6" borderId="1" xfId="5" applyNumberFormat="1" applyFont="1" applyFill="1" applyBorder="1" applyAlignment="1" applyProtection="1">
      <alignment vertical="center" shrinkToFit="1"/>
      <protection locked="0"/>
    </xf>
    <xf numFmtId="38" fontId="46" fillId="6" borderId="12" xfId="5" applyNumberFormat="1" applyFont="1" applyFill="1" applyBorder="1" applyAlignment="1" applyProtection="1">
      <alignment vertical="center" shrinkToFit="1"/>
      <protection locked="0"/>
    </xf>
    <xf numFmtId="38" fontId="46" fillId="6" borderId="3" xfId="5" applyNumberFormat="1" applyFont="1" applyFill="1" applyBorder="1" applyAlignment="1" applyProtection="1">
      <alignment vertical="center" shrinkToFit="1"/>
      <protection locked="0"/>
    </xf>
    <xf numFmtId="38" fontId="46" fillId="6" borderId="8" xfId="5" applyNumberFormat="1" applyFont="1" applyFill="1" applyBorder="1" applyAlignment="1" applyProtection="1">
      <alignment vertical="center" shrinkToFit="1"/>
      <protection locked="0"/>
    </xf>
    <xf numFmtId="38" fontId="46" fillId="9" borderId="1" xfId="5" applyNumberFormat="1" applyFont="1" applyFill="1" applyBorder="1" applyAlignment="1" applyProtection="1">
      <alignment vertical="center" shrinkToFit="1"/>
      <protection locked="0"/>
    </xf>
    <xf numFmtId="38" fontId="46" fillId="9" borderId="3" xfId="5" applyNumberFormat="1" applyFont="1" applyFill="1" applyBorder="1" applyAlignment="1" applyProtection="1">
      <alignment vertical="center" shrinkToFit="1"/>
      <protection locked="0"/>
    </xf>
    <xf numFmtId="38" fontId="46" fillId="6" borderId="84" xfId="5" applyNumberFormat="1" applyFont="1" applyFill="1" applyBorder="1" applyAlignment="1" applyProtection="1">
      <alignment vertical="center" shrinkToFit="1"/>
      <protection locked="0"/>
    </xf>
    <xf numFmtId="38" fontId="46" fillId="6" borderId="27" xfId="5" applyNumberFormat="1" applyFont="1" applyFill="1" applyBorder="1" applyAlignment="1" applyProtection="1">
      <alignment vertical="center" shrinkToFit="1"/>
      <protection locked="0"/>
    </xf>
    <xf numFmtId="38" fontId="46" fillId="9" borderId="84" xfId="5" applyNumberFormat="1" applyFont="1" applyFill="1" applyBorder="1" applyAlignment="1" applyProtection="1">
      <alignment vertical="center" shrinkToFit="1"/>
      <protection locked="0"/>
    </xf>
    <xf numFmtId="0" fontId="42" fillId="6" borderId="1" xfId="5" applyFill="1" applyBorder="1" applyAlignment="1" applyProtection="1">
      <alignment horizontal="center" vertical="center" shrinkToFit="1"/>
      <protection locked="0"/>
    </xf>
    <xf numFmtId="0" fontId="44" fillId="6" borderId="1" xfId="5" applyFont="1" applyFill="1" applyBorder="1" applyAlignment="1" applyProtection="1">
      <alignment vertical="center" shrinkToFit="1"/>
      <protection locked="0"/>
    </xf>
    <xf numFmtId="3" fontId="45" fillId="6" borderId="1" xfId="5" applyNumberFormat="1" applyFont="1" applyFill="1" applyBorder="1" applyAlignment="1" applyProtection="1">
      <alignment vertical="center" shrinkToFit="1"/>
      <protection locked="0"/>
    </xf>
    <xf numFmtId="0" fontId="42" fillId="8" borderId="94" xfId="5" applyFill="1" applyBorder="1" applyAlignment="1" applyProtection="1">
      <alignment vertical="center" shrinkToFit="1"/>
      <protection locked="0"/>
    </xf>
    <xf numFmtId="0" fontId="44" fillId="8" borderId="1" xfId="5" applyFont="1" applyFill="1" applyBorder="1" applyAlignment="1" applyProtection="1">
      <alignment vertical="center" shrinkToFit="1"/>
      <protection locked="0"/>
    </xf>
    <xf numFmtId="3" fontId="45" fillId="8" borderId="1" xfId="5" applyNumberFormat="1" applyFont="1" applyFill="1" applyBorder="1" applyAlignment="1" applyProtection="1">
      <alignment vertical="center" shrinkToFit="1"/>
      <protection locked="0"/>
    </xf>
    <xf numFmtId="0" fontId="42" fillId="6" borderId="1" xfId="5" applyFill="1" applyBorder="1" applyAlignment="1" applyProtection="1">
      <alignment vertical="center" shrinkToFit="1"/>
      <protection locked="0"/>
    </xf>
    <xf numFmtId="0" fontId="44" fillId="6" borderId="10" xfId="5" applyFont="1" applyFill="1" applyBorder="1" applyAlignment="1" applyProtection="1">
      <alignment vertical="center" shrinkToFit="1"/>
      <protection locked="0"/>
    </xf>
    <xf numFmtId="3" fontId="44" fillId="6" borderId="10" xfId="5" applyNumberFormat="1" applyFont="1" applyFill="1" applyBorder="1" applyAlignment="1" applyProtection="1">
      <alignment vertical="center" shrinkToFit="1"/>
      <protection locked="0"/>
    </xf>
    <xf numFmtId="0" fontId="0" fillId="6" borderId="1" xfId="0" applyFill="1" applyBorder="1" applyAlignment="1" applyProtection="1">
      <alignment vertical="center" shrinkToFit="1"/>
      <protection locked="0"/>
    </xf>
    <xf numFmtId="0" fontId="44" fillId="8" borderId="11" xfId="5" applyFont="1" applyFill="1" applyBorder="1" applyAlignment="1" applyProtection="1">
      <alignment vertical="center" shrinkToFit="1"/>
      <protection locked="0"/>
    </xf>
    <xf numFmtId="3" fontId="0" fillId="8" borderId="1" xfId="0" applyNumberFormat="1" applyFill="1" applyBorder="1" applyAlignment="1" applyProtection="1">
      <alignment vertical="center" shrinkToFit="1"/>
      <protection locked="0"/>
    </xf>
    <xf numFmtId="0" fontId="0" fillId="8" borderId="94" xfId="0" applyFill="1" applyBorder="1" applyAlignment="1" applyProtection="1">
      <alignment vertical="center" shrinkToFit="1"/>
      <protection locked="0"/>
    </xf>
    <xf numFmtId="3" fontId="44" fillId="6" borderId="1" xfId="5" applyNumberFormat="1" applyFont="1" applyFill="1" applyBorder="1" applyAlignment="1" applyProtection="1">
      <alignment vertical="center" shrinkToFit="1"/>
      <protection locked="0"/>
    </xf>
    <xf numFmtId="38" fontId="55" fillId="6" borderId="79" xfId="6" applyFont="1" applyFill="1" applyBorder="1" applyAlignment="1" applyProtection="1">
      <alignment horizontal="center" vertical="center"/>
      <protection locked="0"/>
    </xf>
    <xf numFmtId="3" fontId="0" fillId="6" borderId="1" xfId="0" applyNumberFormat="1" applyFill="1" applyBorder="1" applyProtection="1">
      <alignment vertical="center"/>
      <protection locked="0"/>
    </xf>
    <xf numFmtId="3" fontId="0" fillId="6" borderId="101" xfId="0" applyNumberFormat="1" applyFill="1" applyBorder="1" applyAlignment="1" applyProtection="1">
      <alignment vertical="center" shrinkToFit="1"/>
      <protection locked="0"/>
    </xf>
    <xf numFmtId="3" fontId="0" fillId="6" borderId="1" xfId="0" applyNumberFormat="1" applyFill="1" applyBorder="1" applyAlignment="1" applyProtection="1">
      <alignment vertical="center" shrinkToFit="1"/>
      <protection locked="0"/>
    </xf>
    <xf numFmtId="3" fontId="0" fillId="6" borderId="10" xfId="0" applyNumberFormat="1" applyFill="1" applyBorder="1" applyAlignment="1" applyProtection="1">
      <alignment vertical="center" shrinkToFit="1"/>
      <protection locked="0"/>
    </xf>
    <xf numFmtId="3" fontId="0" fillId="9" borderId="94" xfId="0" applyNumberFormat="1" applyFill="1" applyBorder="1" applyAlignment="1" applyProtection="1">
      <alignment vertical="center" shrinkToFit="1"/>
      <protection locked="0"/>
    </xf>
    <xf numFmtId="3" fontId="0" fillId="9" borderId="1" xfId="0" applyNumberFormat="1" applyFill="1" applyBorder="1" applyAlignment="1" applyProtection="1">
      <alignment vertical="center" shrinkToFit="1"/>
      <protection locked="0"/>
    </xf>
    <xf numFmtId="3" fontId="0" fillId="9" borderId="102" xfId="0" applyNumberFormat="1" applyFill="1" applyBorder="1" applyAlignment="1" applyProtection="1">
      <alignment vertical="center" shrinkToFit="1"/>
      <protection locked="0"/>
    </xf>
    <xf numFmtId="3" fontId="0" fillId="6" borderId="12" xfId="0" applyNumberFormat="1" applyFill="1" applyBorder="1" applyAlignment="1" applyProtection="1">
      <alignment vertical="center" shrinkToFit="1"/>
      <protection locked="0"/>
    </xf>
    <xf numFmtId="3" fontId="0" fillId="9" borderId="10" xfId="0" applyNumberFormat="1" applyFill="1" applyBorder="1" applyAlignment="1" applyProtection="1">
      <alignment vertical="center" shrinkToFit="1"/>
      <protection locked="0"/>
    </xf>
    <xf numFmtId="0" fontId="0" fillId="6" borderId="101" xfId="0" applyFill="1" applyBorder="1" applyAlignment="1" applyProtection="1">
      <alignment vertical="center" shrinkToFit="1"/>
      <protection locked="0"/>
    </xf>
    <xf numFmtId="3" fontId="0" fillId="9" borderId="101" xfId="0" applyNumberFormat="1" applyFill="1" applyBorder="1" applyAlignment="1" applyProtection="1">
      <alignment vertical="center" shrinkToFit="1"/>
      <protection locked="0"/>
    </xf>
    <xf numFmtId="0" fontId="36" fillId="6" borderId="23" xfId="0" applyFont="1" applyFill="1" applyBorder="1" applyAlignment="1" applyProtection="1">
      <alignment horizontal="left" vertical="center" shrinkToFit="1"/>
      <protection locked="0"/>
    </xf>
    <xf numFmtId="178" fontId="20" fillId="6" borderId="0" xfId="0" applyNumberFormat="1" applyFont="1" applyFill="1" applyBorder="1" applyAlignment="1" applyProtection="1">
      <alignment horizontal="left" vertical="center" shrinkToFit="1"/>
      <protection locked="0"/>
    </xf>
    <xf numFmtId="0" fontId="20" fillId="6" borderId="0" xfId="0" applyFont="1" applyFill="1" applyBorder="1" applyAlignment="1" applyProtection="1">
      <alignment horizontal="left" vertical="center" shrinkToFit="1"/>
      <protection locked="0"/>
    </xf>
    <xf numFmtId="182" fontId="20" fillId="6" borderId="0" xfId="0" applyNumberFormat="1" applyFont="1" applyFill="1" applyBorder="1" applyAlignment="1" applyProtection="1">
      <alignment horizontal="left" vertical="center" shrinkToFit="1"/>
      <protection locked="0"/>
    </xf>
    <xf numFmtId="183" fontId="20" fillId="6" borderId="0" xfId="0" applyNumberFormat="1" applyFont="1" applyFill="1" applyBorder="1" applyAlignment="1" applyProtection="1">
      <alignment horizontal="left" vertical="center" shrinkToFit="1"/>
      <protection locked="0"/>
    </xf>
    <xf numFmtId="0" fontId="20" fillId="6" borderId="24" xfId="0" applyFont="1" applyFill="1" applyBorder="1" applyAlignment="1" applyProtection="1">
      <alignment horizontal="left" vertical="center" shrinkToFit="1"/>
      <protection locked="0"/>
    </xf>
    <xf numFmtId="184" fontId="20" fillId="6" borderId="0" xfId="0" applyNumberFormat="1" applyFont="1" applyFill="1" applyBorder="1" applyAlignment="1" applyProtection="1">
      <alignment horizontal="left" vertical="center" shrinkToFit="1"/>
      <protection locked="0"/>
    </xf>
    <xf numFmtId="183" fontId="20" fillId="6" borderId="24" xfId="0" applyNumberFormat="1" applyFont="1" applyFill="1" applyBorder="1" applyAlignment="1" applyProtection="1">
      <alignment horizontal="left" vertical="center" shrinkToFit="1"/>
      <protection locked="0"/>
    </xf>
    <xf numFmtId="0" fontId="36" fillId="6" borderId="5" xfId="0" applyFont="1" applyFill="1" applyBorder="1" applyAlignment="1" applyProtection="1">
      <alignment horizontal="left" vertical="center" shrinkToFit="1"/>
      <protection locked="0"/>
    </xf>
    <xf numFmtId="0" fontId="20" fillId="6" borderId="7" xfId="0" applyFont="1" applyFill="1" applyBorder="1" applyAlignment="1" applyProtection="1">
      <alignment horizontal="left" vertical="center" shrinkToFit="1"/>
      <protection locked="0"/>
    </xf>
    <xf numFmtId="0" fontId="20" fillId="6" borderId="9" xfId="0" applyFont="1" applyFill="1" applyBorder="1" applyAlignment="1" applyProtection="1">
      <alignment horizontal="left" vertical="center" shrinkToFit="1"/>
      <protection locked="0"/>
    </xf>
    <xf numFmtId="0" fontId="20" fillId="6" borderId="72" xfId="0" applyFont="1" applyFill="1" applyBorder="1" applyAlignment="1" applyProtection="1">
      <alignment horizontal="left" vertical="center" shrinkToFit="1"/>
      <protection locked="0"/>
    </xf>
    <xf numFmtId="183" fontId="20" fillId="6" borderId="72" xfId="0" applyNumberFormat="1" applyFont="1" applyFill="1" applyBorder="1" applyAlignment="1" applyProtection="1">
      <alignment horizontal="left" vertical="center" shrinkToFit="1"/>
      <protection locked="0"/>
    </xf>
    <xf numFmtId="178" fontId="20" fillId="6" borderId="7" xfId="0" applyNumberFormat="1" applyFont="1" applyFill="1" applyBorder="1" applyAlignment="1" applyProtection="1">
      <alignment horizontal="left" vertical="center" shrinkToFit="1"/>
      <protection locked="0"/>
    </xf>
    <xf numFmtId="184" fontId="20" fillId="6" borderId="7" xfId="0" applyNumberFormat="1" applyFont="1" applyFill="1" applyBorder="1" applyAlignment="1" applyProtection="1">
      <alignment horizontal="left" vertical="center" shrinkToFit="1"/>
      <protection locked="0"/>
    </xf>
    <xf numFmtId="183" fontId="20" fillId="6" borderId="7" xfId="0" applyNumberFormat="1" applyFont="1" applyFill="1" applyBorder="1" applyAlignment="1" applyProtection="1">
      <alignment horizontal="left" vertical="center" shrinkToFit="1"/>
      <protection locked="0"/>
    </xf>
    <xf numFmtId="0" fontId="20" fillId="6" borderId="74" xfId="0" applyFont="1" applyFill="1" applyBorder="1" applyAlignment="1" applyProtection="1">
      <alignment horizontal="left" vertical="center" shrinkToFit="1"/>
      <protection locked="0"/>
    </xf>
    <xf numFmtId="0" fontId="55" fillId="0" borderId="0" xfId="0" applyFont="1" applyAlignment="1">
      <alignment horizontal="right" vertical="center"/>
    </xf>
    <xf numFmtId="0" fontId="34" fillId="0" borderId="0" xfId="0" applyFont="1" applyAlignment="1">
      <alignment vertical="center" wrapText="1"/>
    </xf>
    <xf numFmtId="0" fontId="61" fillId="0" borderId="0" xfId="0" applyFont="1">
      <alignment vertical="center"/>
    </xf>
    <xf numFmtId="0" fontId="6" fillId="0" borderId="0" xfId="0" applyFont="1">
      <alignment vertical="center"/>
    </xf>
    <xf numFmtId="176" fontId="50" fillId="0" borderId="69" xfId="0" applyNumberFormat="1" applyFont="1" applyFill="1" applyBorder="1" applyAlignment="1" applyProtection="1">
      <alignment horizontal="center" vertical="center"/>
    </xf>
    <xf numFmtId="0" fontId="0" fillId="0" borderId="0" xfId="0" applyFill="1" applyBorder="1" applyProtection="1">
      <alignment vertical="center"/>
    </xf>
    <xf numFmtId="0" fontId="6"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38" fontId="22" fillId="0" borderId="0" xfId="0" applyNumberFormat="1" applyFont="1" applyFill="1" applyBorder="1" applyAlignment="1" applyProtection="1">
      <alignment horizontal="center" vertical="center"/>
    </xf>
    <xf numFmtId="0" fontId="40" fillId="0" borderId="0" xfId="0" applyFont="1" applyFill="1" applyBorder="1" applyAlignment="1" applyProtection="1">
      <alignment horizontal="center" vertical="center" shrinkToFit="1"/>
    </xf>
    <xf numFmtId="0" fontId="40" fillId="0" borderId="1" xfId="0" applyFont="1" applyFill="1" applyBorder="1" applyAlignment="1" applyProtection="1">
      <alignment horizontal="right" vertical="center"/>
    </xf>
    <xf numFmtId="0" fontId="22" fillId="6" borderId="79" xfId="0" applyFont="1" applyFill="1" applyBorder="1" applyAlignment="1" applyProtection="1">
      <alignment horizontal="center" vertical="center"/>
      <protection locked="0"/>
    </xf>
    <xf numFmtId="176" fontId="48" fillId="6" borderId="79" xfId="0" applyNumberFormat="1" applyFont="1" applyFill="1" applyBorder="1" applyAlignment="1" applyProtection="1">
      <alignment horizontal="center" vertical="center"/>
      <protection locked="0"/>
    </xf>
    <xf numFmtId="177" fontId="48" fillId="6" borderId="79" xfId="0" applyNumberFormat="1" applyFont="1" applyFill="1" applyBorder="1" applyAlignment="1" applyProtection="1">
      <alignment horizontal="center" vertical="center"/>
      <protection locked="0"/>
    </xf>
    <xf numFmtId="38" fontId="0" fillId="0" borderId="0" xfId="0" applyNumberFormat="1" applyFill="1" applyProtection="1">
      <alignment vertical="center"/>
    </xf>
    <xf numFmtId="0" fontId="0" fillId="3" borderId="0" xfId="0" applyFill="1">
      <alignment vertical="center"/>
    </xf>
    <xf numFmtId="0" fontId="62" fillId="3" borderId="0" xfId="0" applyFont="1" applyFill="1" applyAlignment="1">
      <alignment horizontal="center" vertical="center"/>
    </xf>
    <xf numFmtId="0" fontId="62" fillId="3" borderId="0" xfId="0" applyFont="1" applyFill="1">
      <alignment vertical="center"/>
    </xf>
    <xf numFmtId="0" fontId="49" fillId="3" borderId="0" xfId="0" applyFont="1" applyFill="1">
      <alignment vertical="center"/>
    </xf>
    <xf numFmtId="0" fontId="0" fillId="3" borderId="0" xfId="0" applyFill="1" applyAlignment="1">
      <alignment horizontal="center" vertical="center"/>
    </xf>
    <xf numFmtId="0" fontId="63" fillId="3" borderId="0" xfId="0" applyFont="1" applyFill="1">
      <alignment vertical="center"/>
    </xf>
    <xf numFmtId="0" fontId="38" fillId="0" borderId="0" xfId="0" applyFont="1" applyFill="1" applyAlignment="1" applyProtection="1">
      <alignment wrapText="1"/>
    </xf>
    <xf numFmtId="0" fontId="21" fillId="0" borderId="0" xfId="0" applyFont="1" applyFill="1" applyAlignment="1" applyProtection="1"/>
    <xf numFmtId="0" fontId="40"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46" fillId="0" borderId="92" xfId="5" applyFont="1" applyFill="1" applyBorder="1" applyAlignment="1">
      <alignment horizontal="center" vertical="center" shrinkToFit="1"/>
    </xf>
    <xf numFmtId="0" fontId="49" fillId="0" borderId="32" xfId="0" applyFont="1" applyFill="1" applyBorder="1" applyAlignment="1">
      <alignment horizontal="center" vertical="center" shrinkToFit="1"/>
    </xf>
    <xf numFmtId="0" fontId="49" fillId="0" borderId="2" xfId="0" applyFont="1" applyFill="1" applyBorder="1" applyAlignment="1">
      <alignment vertical="center" shrinkToFit="1"/>
    </xf>
    <xf numFmtId="0" fontId="43" fillId="0" borderId="7" xfId="5" applyFont="1" applyFill="1" applyBorder="1" applyAlignment="1">
      <alignment vertical="center" shrinkToFit="1"/>
    </xf>
    <xf numFmtId="0" fontId="0" fillId="0" borderId="7" xfId="0" applyFill="1" applyBorder="1" applyAlignment="1">
      <alignment vertical="center" shrinkToFit="1"/>
    </xf>
    <xf numFmtId="0" fontId="46" fillId="0" borderId="3" xfId="5" applyFont="1" applyFill="1" applyBorder="1" applyAlignment="1">
      <alignment horizontal="center" vertical="center" shrinkToFit="1"/>
    </xf>
    <xf numFmtId="0" fontId="49" fillId="0" borderId="91" xfId="0" applyFont="1" applyFill="1" applyBorder="1" applyAlignment="1">
      <alignment horizontal="center" vertical="center" shrinkToFit="1"/>
    </xf>
    <xf numFmtId="0" fontId="46" fillId="0" borderId="66" xfId="5" applyFont="1" applyFill="1" applyBorder="1" applyAlignment="1">
      <alignment horizontal="center" vertical="center" shrinkToFit="1"/>
    </xf>
    <xf numFmtId="0" fontId="49" fillId="0" borderId="71" xfId="0" applyFont="1" applyFill="1" applyBorder="1" applyAlignment="1">
      <alignment horizontal="center" vertical="center" shrinkToFit="1"/>
    </xf>
    <xf numFmtId="0" fontId="49" fillId="0" borderId="73" xfId="0" applyFont="1" applyFill="1" applyBorder="1" applyAlignment="1">
      <alignment horizontal="center" vertical="center" shrinkToFit="1"/>
    </xf>
    <xf numFmtId="0" fontId="46" fillId="0" borderId="88" xfId="5" applyFont="1" applyFill="1" applyBorder="1" applyAlignment="1">
      <alignment horizontal="center" vertical="center" shrinkToFit="1"/>
    </xf>
    <xf numFmtId="0" fontId="46" fillId="0" borderId="90" xfId="5" applyFont="1" applyFill="1" applyBorder="1" applyAlignment="1">
      <alignment horizontal="center" vertical="center" shrinkToFit="1"/>
    </xf>
    <xf numFmtId="0" fontId="49" fillId="0" borderId="90" xfId="0" applyFont="1" applyFill="1" applyBorder="1" applyAlignment="1">
      <alignment horizontal="center" vertical="center" shrinkToFit="1"/>
    </xf>
    <xf numFmtId="0" fontId="49" fillId="0" borderId="88" xfId="0" applyFont="1" applyFill="1" applyBorder="1" applyAlignment="1">
      <alignment horizontal="center" vertical="center" shrinkToFit="1"/>
    </xf>
    <xf numFmtId="0" fontId="42" fillId="0" borderId="0" xfId="5" applyFill="1" applyAlignment="1">
      <alignment vertical="center" shrinkToFit="1"/>
    </xf>
    <xf numFmtId="0" fontId="0" fillId="0" borderId="10"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95" xfId="0" applyBorder="1" applyAlignment="1">
      <alignment vertical="center"/>
    </xf>
    <xf numFmtId="0" fontId="0" fillId="0" borderId="93" xfId="0" applyFont="1" applyBorder="1" applyAlignment="1">
      <alignment horizontal="center" vertical="center"/>
    </xf>
    <xf numFmtId="0" fontId="0" fillId="0" borderId="10" xfId="0" applyBorder="1" applyAlignment="1">
      <alignment horizontal="center" vertical="center"/>
    </xf>
    <xf numFmtId="0" fontId="55" fillId="0" borderId="0" xfId="0" applyFont="1" applyAlignment="1">
      <alignment horizontal="left" vertical="center" shrinkToFit="1"/>
    </xf>
    <xf numFmtId="0" fontId="0" fillId="0" borderId="0" xfId="0" applyAlignment="1">
      <alignment horizontal="left" vertical="center" shrinkToFit="1"/>
    </xf>
    <xf numFmtId="0" fontId="34" fillId="0" borderId="0" xfId="0" applyFont="1" applyBorder="1" applyAlignment="1">
      <alignment vertical="center" wrapText="1"/>
    </xf>
    <xf numFmtId="0" fontId="2" fillId="0" borderId="72" xfId="0" applyFont="1" applyBorder="1" applyAlignment="1">
      <alignment vertical="center" wrapText="1"/>
    </xf>
    <xf numFmtId="0" fontId="57" fillId="0" borderId="108" xfId="0" applyFont="1" applyBorder="1" applyAlignment="1">
      <alignment horizontal="center" vertical="center" shrinkToFit="1"/>
    </xf>
    <xf numFmtId="0" fontId="57" fillId="0" borderId="109" xfId="0" applyFont="1" applyBorder="1" applyAlignment="1">
      <alignment vertical="center" shrinkToFit="1"/>
    </xf>
    <xf numFmtId="0" fontId="0" fillId="0" borderId="109" xfId="0" applyBorder="1" applyAlignment="1">
      <alignment vertical="center" shrinkToFit="1"/>
    </xf>
    <xf numFmtId="0" fontId="0" fillId="0" borderId="110" xfId="0" applyBorder="1" applyAlignment="1">
      <alignment vertical="center" shrinkToFit="1"/>
    </xf>
    <xf numFmtId="0" fontId="57" fillId="0" borderId="111" xfId="0" applyFont="1" applyBorder="1" applyAlignment="1">
      <alignment horizontal="center" vertical="center" shrinkToFit="1"/>
    </xf>
    <xf numFmtId="0" fontId="57" fillId="0" borderId="11" xfId="0" applyFont="1" applyBorder="1" applyAlignment="1">
      <alignment vertical="center" shrinkToFit="1"/>
    </xf>
    <xf numFmtId="0" fontId="0" fillId="0" borderId="11" xfId="0" applyBorder="1" applyAlignment="1">
      <alignment vertical="center" shrinkToFit="1"/>
    </xf>
    <xf numFmtId="0" fontId="0" fillId="0" borderId="112" xfId="0" applyBorder="1" applyAlignment="1">
      <alignment vertical="center" shrinkToFit="1"/>
    </xf>
    <xf numFmtId="0" fontId="0" fillId="0" borderId="12" xfId="0" applyBorder="1" applyAlignment="1">
      <alignment vertical="center" shrinkToFit="1"/>
    </xf>
    <xf numFmtId="0" fontId="57" fillId="0" borderId="11" xfId="0" applyFont="1" applyBorder="1" applyAlignment="1">
      <alignment horizontal="center" vertical="center"/>
    </xf>
    <xf numFmtId="0" fontId="57" fillId="0" borderId="93" xfId="0" applyFont="1" applyBorder="1" applyAlignment="1">
      <alignment horizontal="center" vertical="center"/>
    </xf>
    <xf numFmtId="0" fontId="57" fillId="0" borderId="12" xfId="0" applyFont="1" applyBorder="1" applyAlignment="1">
      <alignment horizontal="center" vertical="center"/>
    </xf>
    <xf numFmtId="0" fontId="21" fillId="0" borderId="101" xfId="0" applyFont="1" applyBorder="1" applyAlignment="1">
      <alignment horizontal="center" vertical="center"/>
    </xf>
    <xf numFmtId="0" fontId="57" fillId="0" borderId="1" xfId="0" applyFont="1" applyBorder="1" applyAlignment="1">
      <alignment horizontal="center" vertical="center"/>
    </xf>
    <xf numFmtId="0" fontId="57" fillId="0" borderId="10" xfId="0" applyFont="1" applyBorder="1" applyAlignment="1">
      <alignment horizontal="center" vertical="center"/>
    </xf>
    <xf numFmtId="0" fontId="57" fillId="0" borderId="94" xfId="0" applyFont="1" applyBorder="1" applyAlignment="1">
      <alignment horizontal="center" vertical="center"/>
    </xf>
    <xf numFmtId="0" fontId="57" fillId="0" borderId="102" xfId="0" applyFont="1" applyBorder="1" applyAlignment="1">
      <alignment horizontal="center" vertical="center"/>
    </xf>
    <xf numFmtId="0" fontId="57" fillId="0" borderId="111" xfId="0" applyFont="1" applyBorder="1" applyAlignment="1">
      <alignment horizontal="center" vertical="center"/>
    </xf>
    <xf numFmtId="0" fontId="57" fillId="0" borderId="112" xfId="0" applyFont="1" applyBorder="1" applyAlignment="1">
      <alignment horizontal="center" vertical="center"/>
    </xf>
    <xf numFmtId="0" fontId="57" fillId="0" borderId="110" xfId="0" applyFont="1" applyBorder="1" applyAlignment="1">
      <alignment vertical="center" shrinkToFit="1"/>
    </xf>
    <xf numFmtId="0" fontId="0" fillId="0" borderId="0" xfId="0" applyAlignment="1">
      <alignment vertical="center"/>
    </xf>
    <xf numFmtId="0" fontId="0" fillId="0" borderId="0" xfId="0" applyAlignment="1">
      <alignment horizontal="center" vertical="center"/>
    </xf>
    <xf numFmtId="38" fontId="16" fillId="0" borderId="15" xfId="0" applyNumberFormat="1" applyFont="1" applyBorder="1" applyAlignment="1">
      <alignment horizontal="center" vertical="center" shrinkToFit="1"/>
    </xf>
    <xf numFmtId="0" fontId="0" fillId="0" borderId="14" xfId="0" applyFont="1" applyBorder="1" applyAlignment="1">
      <alignment horizontal="center" vertical="center"/>
    </xf>
    <xf numFmtId="38" fontId="16" fillId="0" borderId="15" xfId="0" applyNumberFormat="1" applyFont="1" applyBorder="1" applyAlignment="1">
      <alignment horizontal="center" vertical="center"/>
    </xf>
    <xf numFmtId="0" fontId="22" fillId="0" borderId="6" xfId="0" applyFont="1" applyBorder="1" applyAlignment="1">
      <alignment horizontal="center" vertical="center"/>
    </xf>
    <xf numFmtId="0" fontId="20" fillId="0" borderId="6" xfId="0" applyFont="1" applyBorder="1" applyAlignment="1">
      <alignment horizontal="center" vertical="center"/>
    </xf>
    <xf numFmtId="0" fontId="22" fillId="6" borderId="0" xfId="0" applyFont="1" applyFill="1" applyAlignment="1" applyProtection="1">
      <alignment vertical="center" shrinkToFit="1"/>
      <protection locked="0"/>
    </xf>
    <xf numFmtId="180" fontId="22" fillId="6" borderId="0" xfId="0" applyNumberFormat="1" applyFont="1" applyFill="1" applyAlignment="1" applyProtection="1">
      <alignment horizontal="left" vertical="center" shrinkToFit="1"/>
      <protection locked="0"/>
    </xf>
    <xf numFmtId="0" fontId="6" fillId="6" borderId="0" xfId="0" applyFont="1" applyFill="1" applyAlignment="1" applyProtection="1">
      <alignment vertical="top" wrapText="1"/>
      <protection locked="0"/>
    </xf>
    <xf numFmtId="0" fontId="0" fillId="0" borderId="14" xfId="0" applyFont="1" applyBorder="1" applyAlignment="1">
      <alignment horizontal="center" vertical="center" shrinkToFit="1"/>
    </xf>
    <xf numFmtId="0" fontId="0" fillId="0" borderId="12" xfId="0" applyBorder="1" applyAlignment="1">
      <alignment horizontal="center" vertical="center"/>
    </xf>
    <xf numFmtId="176" fontId="22" fillId="0" borderId="10" xfId="0" applyNumberFormat="1" applyFont="1" applyBorder="1" applyAlignment="1">
      <alignment vertical="center"/>
    </xf>
    <xf numFmtId="0" fontId="22" fillId="0" borderId="12" xfId="0" applyFont="1" applyBorder="1" applyAlignment="1">
      <alignment vertical="center"/>
    </xf>
    <xf numFmtId="0" fontId="0" fillId="0" borderId="4" xfId="0"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22" fillId="0" borderId="10" xfId="0" applyFont="1" applyBorder="1" applyAlignment="1">
      <alignment horizontal="center" vertical="center"/>
    </xf>
    <xf numFmtId="0" fontId="22" fillId="0" borderId="11" xfId="0" applyFont="1" applyBorder="1" applyAlignment="1">
      <alignment vertical="center"/>
    </xf>
    <xf numFmtId="0" fontId="0" fillId="0" borderId="0" xfId="0" applyAlignment="1">
      <alignment horizontal="left" vertical="center" indent="1"/>
    </xf>
    <xf numFmtId="0" fontId="6" fillId="6" borderId="0" xfId="0" applyFont="1" applyFill="1" applyAlignment="1" applyProtection="1">
      <alignment vertical="center"/>
      <protection locked="0"/>
    </xf>
    <xf numFmtId="0" fontId="0" fillId="6" borderId="0" xfId="0" applyFill="1" applyAlignment="1" applyProtection="1">
      <alignment vertical="center"/>
      <protection locked="0"/>
    </xf>
    <xf numFmtId="38" fontId="16" fillId="0" borderId="10" xfId="0" applyNumberFormat="1" applyFont="1" applyBorder="1" applyAlignment="1">
      <alignment horizontal="center" vertical="center"/>
    </xf>
    <xf numFmtId="0" fontId="0" fillId="0" borderId="12" xfId="0" applyFont="1" applyBorder="1" applyAlignment="1">
      <alignment horizontal="center" vertical="center"/>
    </xf>
    <xf numFmtId="0" fontId="6" fillId="6" borderId="10" xfId="0" applyFont="1"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19" fillId="6" borderId="11" xfId="0" applyFont="1"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0" xfId="0" applyFill="1" applyAlignment="1" applyProtection="1">
      <alignment horizontal="left" vertical="center" indent="1"/>
      <protection locked="0"/>
    </xf>
    <xf numFmtId="0" fontId="0" fillId="0" borderId="1" xfId="0" applyBorder="1" applyAlignment="1">
      <alignment horizontal="center" vertical="center"/>
    </xf>
    <xf numFmtId="0" fontId="0" fillId="0" borderId="1" xfId="0" applyBorder="1" applyAlignment="1">
      <alignment horizontal="center" vertical="center" shrinkToFit="1"/>
    </xf>
    <xf numFmtId="0" fontId="20" fillId="6" borderId="0" xfId="0" applyFont="1" applyFill="1" applyAlignment="1" applyProtection="1">
      <alignment horizontal="left" vertical="center" indent="1"/>
      <protection locked="0"/>
    </xf>
    <xf numFmtId="0" fontId="20" fillId="0" borderId="0" xfId="0" applyFont="1" applyAlignment="1">
      <alignment horizontal="left" vertical="center" indent="1"/>
    </xf>
    <xf numFmtId="0" fontId="22" fillId="0" borderId="0" xfId="0" applyFont="1" applyAlignment="1">
      <alignment horizontal="left" vertical="center" indent="1"/>
    </xf>
    <xf numFmtId="0" fontId="6" fillId="6" borderId="0" xfId="0" applyFont="1" applyFill="1" applyAlignment="1" applyProtection="1">
      <alignment horizontal="left" vertical="center" indent="1"/>
      <protection locked="0"/>
    </xf>
    <xf numFmtId="0" fontId="19" fillId="6" borderId="0" xfId="0" applyFont="1" applyFill="1" applyAlignment="1" applyProtection="1">
      <alignment horizontal="left" vertical="center" indent="1"/>
      <protection locked="0"/>
    </xf>
    <xf numFmtId="185" fontId="47" fillId="6" borderId="0" xfId="0" applyNumberFormat="1" applyFont="1" applyFill="1" applyAlignment="1" applyProtection="1">
      <alignment horizontal="center" vertical="center"/>
      <protection locked="0"/>
    </xf>
    <xf numFmtId="185" fontId="47" fillId="6" borderId="0" xfId="0" applyNumberFormat="1" applyFont="1" applyFill="1" applyAlignment="1" applyProtection="1">
      <alignment vertical="center" shrinkToFit="1"/>
      <protection locked="0"/>
    </xf>
    <xf numFmtId="0" fontId="1" fillId="0" borderId="0" xfId="0" applyFont="1" applyFill="1" applyAlignment="1">
      <alignment horizontal="justify"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1" fillId="0" borderId="10" xfId="0" applyFont="1" applyFill="1" applyBorder="1" applyAlignment="1">
      <alignment horizontal="center" vertical="center" wrapText="1"/>
    </xf>
    <xf numFmtId="0" fontId="0" fillId="0" borderId="12" xfId="0" applyFill="1" applyBorder="1" applyAlignment="1">
      <alignment horizontal="center" vertical="center" wrapText="1"/>
    </xf>
    <xf numFmtId="0" fontId="1"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20" fillId="6" borderId="10" xfId="0" applyFont="1" applyFill="1" applyBorder="1" applyAlignment="1" applyProtection="1">
      <alignment horizontal="left" vertical="center" shrinkToFit="1"/>
      <protection locked="0"/>
    </xf>
    <xf numFmtId="0" fontId="20" fillId="6" borderId="11" xfId="0" applyFont="1" applyFill="1" applyBorder="1" applyAlignment="1" applyProtection="1">
      <alignment horizontal="left" vertical="center" shrinkToFit="1"/>
      <protection locked="0"/>
    </xf>
    <xf numFmtId="0" fontId="20" fillId="6" borderId="12" xfId="0" applyFont="1" applyFill="1" applyBorder="1" applyAlignment="1" applyProtection="1">
      <alignment horizontal="left" vertical="center" shrinkToFit="1"/>
      <protection locked="0"/>
    </xf>
    <xf numFmtId="3" fontId="41" fillId="0" borderId="10" xfId="0" applyNumberFormat="1" applyFont="1" applyFill="1" applyBorder="1" applyAlignment="1">
      <alignment vertical="center" wrapText="1"/>
    </xf>
    <xf numFmtId="3" fontId="41" fillId="0" borderId="12" xfId="0" applyNumberFormat="1" applyFont="1" applyFill="1" applyBorder="1" applyAlignment="1">
      <alignment vertical="center" wrapText="1"/>
    </xf>
    <xf numFmtId="0" fontId="1" fillId="0" borderId="3" xfId="0" applyFont="1" applyFill="1" applyBorder="1" applyAlignment="1">
      <alignment horizontal="justify" vertical="center" wrapText="1"/>
    </xf>
    <xf numFmtId="0" fontId="1" fillId="0" borderId="32" xfId="0" applyFont="1" applyFill="1" applyBorder="1" applyAlignment="1">
      <alignment horizontal="justify" vertical="center" wrapText="1"/>
    </xf>
    <xf numFmtId="0" fontId="0" fillId="0" borderId="32" xfId="0" applyFill="1" applyBorder="1" applyAlignment="1">
      <alignment vertical="center" wrapText="1"/>
    </xf>
    <xf numFmtId="0" fontId="0" fillId="0" borderId="2" xfId="0" applyFill="1" applyBorder="1" applyAlignment="1">
      <alignment vertical="center" wrapText="1"/>
    </xf>
    <xf numFmtId="3" fontId="41" fillId="0" borderId="4" xfId="0" applyNumberFormat="1" applyFont="1" applyFill="1" applyBorder="1" applyAlignment="1">
      <alignment vertical="center" wrapText="1"/>
    </xf>
    <xf numFmtId="0" fontId="41" fillId="0" borderId="8" xfId="0" applyFont="1" applyFill="1" applyBorder="1" applyAlignment="1">
      <alignment vertical="center" wrapText="1"/>
    </xf>
    <xf numFmtId="3" fontId="41" fillId="0" borderId="23" xfId="0" applyNumberFormat="1" applyFont="1" applyFill="1" applyBorder="1" applyAlignment="1">
      <alignment vertical="center" wrapText="1"/>
    </xf>
    <xf numFmtId="0" fontId="41" fillId="0" borderId="24" xfId="0" applyFont="1" applyFill="1" applyBorder="1" applyAlignment="1">
      <alignment vertical="center" wrapText="1"/>
    </xf>
    <xf numFmtId="0" fontId="41" fillId="0" borderId="23" xfId="0" applyFont="1" applyFill="1" applyBorder="1" applyAlignment="1">
      <alignment vertical="center" wrapText="1"/>
    </xf>
    <xf numFmtId="0" fontId="41" fillId="0" borderId="5" xfId="0" applyFont="1" applyFill="1" applyBorder="1" applyAlignment="1">
      <alignment vertical="center" wrapText="1"/>
    </xf>
    <xf numFmtId="0" fontId="41" fillId="0" borderId="9" xfId="0" applyFont="1" applyFill="1" applyBorder="1" applyAlignment="1">
      <alignment vertical="center" wrapText="1"/>
    </xf>
    <xf numFmtId="3" fontId="41" fillId="0" borderId="8" xfId="0" applyNumberFormat="1" applyFont="1" applyFill="1" applyBorder="1" applyAlignment="1">
      <alignment vertical="center" wrapText="1"/>
    </xf>
    <xf numFmtId="0" fontId="20" fillId="6" borderId="4" xfId="0" applyFont="1" applyFill="1" applyBorder="1" applyAlignment="1" applyProtection="1">
      <alignment horizontal="left" vertical="center" shrinkToFit="1"/>
      <protection locked="0"/>
    </xf>
    <xf numFmtId="0" fontId="20" fillId="6" borderId="6" xfId="0" applyFont="1" applyFill="1" applyBorder="1" applyAlignment="1" applyProtection="1">
      <alignment horizontal="left" vertical="center" shrinkToFit="1"/>
      <protection locked="0"/>
    </xf>
    <xf numFmtId="0" fontId="20" fillId="6" borderId="8" xfId="0" applyFont="1" applyFill="1" applyBorder="1" applyAlignment="1" applyProtection="1">
      <alignment horizontal="left" vertical="center" shrinkToFit="1"/>
      <protection locked="0"/>
    </xf>
    <xf numFmtId="0" fontId="20" fillId="6" borderId="29" xfId="0" applyFont="1" applyFill="1" applyBorder="1" applyAlignment="1" applyProtection="1">
      <alignment horizontal="left" vertical="center" shrinkToFit="1"/>
      <protection locked="0"/>
    </xf>
    <xf numFmtId="3" fontId="41" fillId="0" borderId="20" xfId="0" applyNumberFormat="1" applyFont="1" applyFill="1" applyBorder="1" applyAlignment="1">
      <alignment vertical="center" wrapText="1"/>
    </xf>
    <xf numFmtId="3" fontId="41" fillId="0" borderId="21" xfId="0" applyNumberFormat="1" applyFont="1" applyFill="1" applyBorder="1" applyAlignment="1">
      <alignment vertical="center" wrapText="1"/>
    </xf>
    <xf numFmtId="0" fontId="20" fillId="6" borderId="20" xfId="0" applyFont="1" applyFill="1" applyBorder="1" applyAlignment="1" applyProtection="1">
      <alignment horizontal="left" vertical="center" shrinkToFit="1"/>
      <protection locked="0"/>
    </xf>
    <xf numFmtId="0" fontId="20" fillId="6" borderId="22" xfId="0" applyFont="1" applyFill="1" applyBorder="1" applyAlignment="1" applyProtection="1">
      <alignment horizontal="left" vertical="center" shrinkToFit="1"/>
      <protection locked="0"/>
    </xf>
    <xf numFmtId="0" fontId="20" fillId="6" borderId="31" xfId="0" applyFont="1" applyFill="1" applyBorder="1" applyAlignment="1" applyProtection="1">
      <alignment horizontal="left" vertical="center" shrinkToFit="1"/>
      <protection locked="0"/>
    </xf>
    <xf numFmtId="179" fontId="41" fillId="0" borderId="23" xfId="0" applyNumberFormat="1" applyFont="1" applyFill="1" applyBorder="1" applyAlignment="1">
      <alignment vertical="center" wrapText="1"/>
    </xf>
    <xf numFmtId="179" fontId="41" fillId="0" borderId="24" xfId="0" applyNumberFormat="1" applyFont="1" applyFill="1" applyBorder="1" applyAlignment="1">
      <alignment vertical="center" wrapText="1"/>
    </xf>
    <xf numFmtId="0" fontId="0" fillId="0" borderId="23" xfId="0" applyFill="1" applyBorder="1" applyAlignment="1">
      <alignment horizontal="justify" vertical="center" wrapText="1"/>
    </xf>
    <xf numFmtId="0" fontId="0" fillId="0" borderId="0" xfId="0" applyFill="1" applyBorder="1" applyAlignment="1">
      <alignment horizontal="justify" vertical="center" wrapText="1"/>
    </xf>
    <xf numFmtId="0" fontId="0" fillId="0" borderId="24" xfId="0" applyFill="1" applyBorder="1" applyAlignment="1">
      <alignment horizontal="justify" vertical="center" wrapText="1"/>
    </xf>
    <xf numFmtId="3" fontId="41" fillId="0" borderId="82" xfId="0" applyNumberFormat="1" applyFont="1" applyFill="1" applyBorder="1" applyAlignment="1">
      <alignment vertical="center" wrapText="1"/>
    </xf>
    <xf numFmtId="3" fontId="41" fillId="0" borderId="83" xfId="0" applyNumberFormat="1" applyFont="1" applyFill="1" applyBorder="1" applyAlignment="1">
      <alignment vertical="center" wrapText="1"/>
    </xf>
    <xf numFmtId="0" fontId="1" fillId="0" borderId="7" xfId="0" applyFont="1" applyFill="1" applyBorder="1" applyAlignment="1">
      <alignment horizontal="justify" vertical="center"/>
    </xf>
    <xf numFmtId="0" fontId="0" fillId="0" borderId="7" xfId="0" applyFill="1" applyBorder="1" applyAlignment="1">
      <alignment vertical="center"/>
    </xf>
    <xf numFmtId="3" fontId="41" fillId="0" borderId="5" xfId="0" applyNumberFormat="1" applyFont="1" applyFill="1" applyBorder="1" applyAlignment="1">
      <alignment vertical="center"/>
    </xf>
    <xf numFmtId="0" fontId="41" fillId="0" borderId="9" xfId="0" applyFont="1" applyFill="1" applyBorder="1" applyAlignment="1">
      <alignment vertical="center"/>
    </xf>
    <xf numFmtId="0" fontId="0" fillId="0" borderId="5" xfId="0" applyFill="1" applyBorder="1" applyAlignment="1">
      <alignment horizontal="justify" vertical="center" wrapText="1"/>
    </xf>
    <xf numFmtId="0" fontId="0" fillId="0" borderId="7" xfId="0" applyFill="1" applyBorder="1" applyAlignment="1">
      <alignment horizontal="justify" vertical="center" wrapText="1"/>
    </xf>
    <xf numFmtId="0" fontId="0" fillId="0" borderId="9" xfId="0" applyFill="1" applyBorder="1" applyAlignment="1">
      <alignment horizontal="justify" vertical="center" wrapText="1"/>
    </xf>
    <xf numFmtId="0" fontId="1" fillId="0" borderId="0" xfId="0" applyFont="1" applyFill="1" applyBorder="1" applyAlignment="1">
      <alignment horizontal="justify" vertical="center"/>
    </xf>
    <xf numFmtId="0" fontId="0" fillId="0" borderId="0" xfId="0" applyFill="1" applyBorder="1" applyAlignment="1">
      <alignment vertical="center"/>
    </xf>
    <xf numFmtId="179" fontId="54" fillId="0" borderId="4" xfId="0" applyNumberFormat="1" applyFont="1" applyFill="1" applyBorder="1" applyAlignment="1">
      <alignment vertical="center" wrapText="1"/>
    </xf>
    <xf numFmtId="179" fontId="54" fillId="0" borderId="5" xfId="0" applyNumberFormat="1" applyFont="1" applyFill="1" applyBorder="1" applyAlignment="1">
      <alignment vertical="center" wrapText="1"/>
    </xf>
    <xf numFmtId="3" fontId="54" fillId="0" borderId="4" xfId="0" applyNumberFormat="1" applyFont="1" applyFill="1" applyBorder="1" applyAlignment="1">
      <alignment vertical="center"/>
    </xf>
    <xf numFmtId="3" fontId="54" fillId="0" borderId="8" xfId="0" applyNumberFormat="1" applyFont="1" applyFill="1" applyBorder="1" applyAlignment="1">
      <alignment vertical="center"/>
    </xf>
    <xf numFmtId="3" fontId="54" fillId="0" borderId="5" xfId="0" applyNumberFormat="1" applyFont="1" applyFill="1" applyBorder="1" applyAlignment="1">
      <alignment vertical="center"/>
    </xf>
    <xf numFmtId="3" fontId="54" fillId="0" borderId="9" xfId="0" applyNumberFormat="1" applyFont="1" applyFill="1" applyBorder="1" applyAlignment="1">
      <alignment vertical="center"/>
    </xf>
    <xf numFmtId="0" fontId="20" fillId="0" borderId="6" xfId="0" applyFont="1" applyFill="1" applyBorder="1" applyAlignment="1">
      <alignment vertical="center"/>
    </xf>
    <xf numFmtId="0" fontId="20" fillId="0" borderId="8" xfId="0" applyFont="1" applyFill="1" applyBorder="1" applyAlignment="1">
      <alignment vertical="center"/>
    </xf>
    <xf numFmtId="0" fontId="20" fillId="0" borderId="5" xfId="0" applyFont="1" applyFill="1" applyBorder="1" applyAlignment="1">
      <alignment vertical="center"/>
    </xf>
    <xf numFmtId="0" fontId="20" fillId="0" borderId="7" xfId="0" applyFont="1" applyFill="1" applyBorder="1" applyAlignment="1">
      <alignment vertical="center"/>
    </xf>
    <xf numFmtId="0" fontId="20" fillId="0" borderId="9" xfId="0" applyFont="1" applyFill="1" applyBorder="1" applyAlignment="1">
      <alignment vertical="center"/>
    </xf>
    <xf numFmtId="0" fontId="36" fillId="0" borderId="3" xfId="0" applyFont="1" applyFill="1" applyBorder="1" applyAlignment="1">
      <alignment horizontal="center" vertical="center" wrapText="1"/>
    </xf>
    <xf numFmtId="0" fontId="20" fillId="0" borderId="2" xfId="0" applyFont="1" applyFill="1" applyBorder="1" applyAlignment="1">
      <alignment horizontal="center" vertical="center" wrapText="1"/>
    </xf>
    <xf numFmtId="38" fontId="16" fillId="0" borderId="15" xfId="0" applyNumberFormat="1" applyFont="1" applyFill="1" applyBorder="1" applyAlignment="1">
      <alignment horizontal="center" vertical="center" shrinkToFit="1"/>
    </xf>
    <xf numFmtId="0" fontId="0" fillId="0" borderId="14" xfId="0" applyFont="1" applyFill="1" applyBorder="1" applyAlignment="1">
      <alignment horizontal="center" vertical="center"/>
    </xf>
    <xf numFmtId="38" fontId="16" fillId="0" borderId="15" xfId="0" applyNumberFormat="1" applyFont="1" applyFill="1" applyBorder="1" applyAlignment="1">
      <alignment horizontal="center" vertical="center"/>
    </xf>
    <xf numFmtId="0" fontId="0" fillId="0" borderId="14" xfId="0" applyFont="1" applyFill="1" applyBorder="1" applyAlignment="1">
      <alignment horizontal="center" vertical="center" shrinkToFit="1"/>
    </xf>
    <xf numFmtId="3" fontId="41" fillId="0" borderId="23" xfId="0" applyNumberFormat="1" applyFont="1" applyFill="1" applyBorder="1" applyAlignment="1">
      <alignment vertical="center"/>
    </xf>
    <xf numFmtId="0" fontId="41" fillId="0" borderId="24" xfId="0" applyFont="1" applyFill="1" applyBorder="1" applyAlignment="1">
      <alignment vertical="center"/>
    </xf>
    <xf numFmtId="0" fontId="32" fillId="0" borderId="6" xfId="0" applyFont="1" applyFill="1" applyBorder="1" applyAlignment="1">
      <alignment vertical="center" wrapText="1"/>
    </xf>
    <xf numFmtId="0" fontId="35" fillId="0" borderId="6" xfId="0" applyFont="1" applyFill="1" applyBorder="1" applyAlignment="1">
      <alignment vertical="center" wrapText="1"/>
    </xf>
    <xf numFmtId="0" fontId="35" fillId="0" borderId="0" xfId="0" applyFont="1" applyFill="1" applyAlignment="1">
      <alignment vertical="center" wrapText="1"/>
    </xf>
    <xf numFmtId="0" fontId="0" fillId="0" borderId="46" xfId="0" applyFill="1" applyBorder="1" applyAlignment="1">
      <alignment horizontal="center" vertical="center"/>
    </xf>
    <xf numFmtId="0" fontId="0" fillId="0" borderId="1" xfId="0" applyFill="1" applyBorder="1" applyAlignment="1">
      <alignment horizontal="center"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1" fillId="0" borderId="66" xfId="0" applyFont="1" applyFill="1" applyBorder="1" applyAlignment="1">
      <alignment horizontal="justify" vertical="center" wrapText="1"/>
    </xf>
    <xf numFmtId="0" fontId="1" fillId="0" borderId="71" xfId="0" applyFont="1" applyFill="1" applyBorder="1" applyAlignment="1">
      <alignment horizontal="justify" vertical="center" wrapText="1"/>
    </xf>
    <xf numFmtId="0" fontId="0" fillId="0" borderId="71" xfId="0" applyFill="1" applyBorder="1" applyAlignment="1">
      <alignment vertical="center" wrapText="1"/>
    </xf>
    <xf numFmtId="0" fontId="0" fillId="0" borderId="73" xfId="0" applyFill="1" applyBorder="1" applyAlignment="1">
      <alignment vertical="center" wrapText="1"/>
    </xf>
    <xf numFmtId="3" fontId="41" fillId="0" borderId="67" xfId="0" applyNumberFormat="1" applyFont="1" applyFill="1" applyBorder="1" applyAlignment="1">
      <alignment vertical="center" wrapText="1"/>
    </xf>
    <xf numFmtId="0" fontId="41" fillId="0" borderId="68" xfId="0" applyFont="1" applyFill="1" applyBorder="1" applyAlignment="1">
      <alignment vertical="center" wrapText="1"/>
    </xf>
    <xf numFmtId="179" fontId="41" fillId="0" borderId="5" xfId="0" applyNumberFormat="1" applyFont="1" applyFill="1" applyBorder="1" applyAlignment="1">
      <alignment vertical="center" wrapText="1"/>
    </xf>
    <xf numFmtId="179" fontId="41" fillId="0" borderId="9" xfId="0" applyNumberFormat="1" applyFont="1" applyFill="1" applyBorder="1" applyAlignment="1">
      <alignment vertical="center" wrapText="1"/>
    </xf>
    <xf numFmtId="3" fontId="41" fillId="0" borderId="26" xfId="0" applyNumberFormat="1" applyFont="1" applyFill="1" applyBorder="1" applyAlignment="1">
      <alignment vertical="center" wrapText="1"/>
    </xf>
    <xf numFmtId="3" fontId="41" fillId="0" borderId="27" xfId="0" applyNumberFormat="1" applyFont="1" applyFill="1" applyBorder="1" applyAlignment="1">
      <alignment vertical="center" wrapText="1"/>
    </xf>
    <xf numFmtId="3" fontId="20" fillId="6" borderId="10" xfId="0" applyNumberFormat="1" applyFont="1" applyFill="1" applyBorder="1" applyAlignment="1" applyProtection="1">
      <alignment horizontal="left" vertical="center" shrinkToFit="1"/>
      <protection locked="0"/>
    </xf>
    <xf numFmtId="0" fontId="36" fillId="6" borderId="4" xfId="0" applyFont="1" applyFill="1" applyBorder="1" applyAlignment="1" applyProtection="1">
      <alignment horizontal="left" vertical="center" shrinkToFit="1"/>
      <protection locked="0"/>
    </xf>
    <xf numFmtId="0" fontId="36" fillId="6" borderId="67" xfId="0" applyFont="1" applyFill="1" applyBorder="1" applyAlignment="1" applyProtection="1">
      <alignment horizontal="left" vertical="center" shrinkToFit="1"/>
      <protection locked="0"/>
    </xf>
    <xf numFmtId="0" fontId="20" fillId="6" borderId="69" xfId="0" applyFont="1" applyFill="1" applyBorder="1" applyAlignment="1" applyProtection="1">
      <alignment horizontal="left" vertical="center" shrinkToFit="1"/>
      <protection locked="0"/>
    </xf>
    <xf numFmtId="0" fontId="20" fillId="6" borderId="70" xfId="0" applyFont="1" applyFill="1" applyBorder="1" applyAlignment="1" applyProtection="1">
      <alignment horizontal="left" vertical="center" shrinkToFit="1"/>
      <protection locked="0"/>
    </xf>
    <xf numFmtId="3" fontId="22" fillId="6" borderId="10" xfId="0" applyNumberFormat="1" applyFont="1" applyFill="1" applyBorder="1" applyAlignment="1" applyProtection="1">
      <alignment horizontal="left" vertical="center" shrinkToFit="1"/>
      <protection locked="0"/>
    </xf>
    <xf numFmtId="38" fontId="16" fillId="0" borderId="10"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1" fillId="0" borderId="1" xfId="0" applyFont="1" applyBorder="1" applyAlignment="1">
      <alignment horizontal="justify" vertical="center" wrapText="1"/>
    </xf>
    <xf numFmtId="0" fontId="1" fillId="0" borderId="10" xfId="0" applyFont="1" applyBorder="1" applyAlignment="1">
      <alignment horizontal="justify" vertical="center" wrapText="1"/>
    </xf>
    <xf numFmtId="0" fontId="0" fillId="0" borderId="0" xfId="0" applyAlignment="1">
      <alignment horizontal="right" vertical="center"/>
    </xf>
    <xf numFmtId="0" fontId="37" fillId="0" borderId="0" xfId="0" applyFont="1" applyBorder="1" applyAlignment="1">
      <alignment horizontal="right" vertical="center"/>
    </xf>
    <xf numFmtId="0" fontId="53" fillId="0" borderId="0" xfId="0" applyFont="1" applyBorder="1" applyAlignment="1">
      <alignment horizontal="right"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0" fillId="0" borderId="23" xfId="0" applyBorder="1" applyAlignment="1">
      <alignment horizontal="center" vertical="center" wrapText="1"/>
    </xf>
    <xf numFmtId="0" fontId="0" fillId="0" borderId="5" xfId="0" applyBorder="1" applyAlignment="1">
      <alignment horizontal="center" vertical="center" wrapText="1"/>
    </xf>
    <xf numFmtId="0" fontId="22" fillId="0" borderId="0" xfId="0" applyFont="1" applyAlignment="1">
      <alignment vertical="center" shrinkToFit="1"/>
    </xf>
    <xf numFmtId="0" fontId="30" fillId="0" borderId="7" xfId="0" applyFont="1" applyBorder="1" applyAlignment="1">
      <alignment vertical="center"/>
    </xf>
    <xf numFmtId="178" fontId="12" fillId="2" borderId="1" xfId="2" applyNumberFormat="1" applyFont="1" applyFill="1" applyBorder="1" applyAlignment="1">
      <alignment horizontal="center" vertical="center"/>
    </xf>
    <xf numFmtId="178" fontId="11" fillId="2" borderId="1" xfId="2" applyNumberFormat="1" applyFont="1" applyFill="1" applyBorder="1" applyAlignment="1">
      <alignment horizontal="center" vertical="center"/>
    </xf>
    <xf numFmtId="178" fontId="11" fillId="2" borderId="1" xfId="2" applyNumberFormat="1" applyFont="1" applyFill="1" applyBorder="1" applyAlignment="1">
      <alignment horizontal="center" vertical="center" wrapText="1"/>
    </xf>
    <xf numFmtId="178" fontId="11" fillId="3" borderId="1" xfId="2" applyNumberFormat="1" applyFont="1" applyFill="1" applyBorder="1" applyAlignment="1">
      <alignment horizontal="center" vertical="center"/>
    </xf>
    <xf numFmtId="178" fontId="11" fillId="0" borderId="1" xfId="2" applyNumberFormat="1" applyFont="1" applyBorder="1" applyAlignment="1">
      <alignment horizontal="center" vertical="center"/>
    </xf>
    <xf numFmtId="178" fontId="11" fillId="0" borderId="1" xfId="2" applyNumberFormat="1" applyFont="1" applyBorder="1" applyAlignment="1">
      <alignment horizontal="center" vertical="center" wrapText="1"/>
    </xf>
    <xf numFmtId="3" fontId="0" fillId="0" borderId="1" xfId="0" applyNumberFormat="1" applyFill="1" applyBorder="1" applyAlignment="1">
      <alignment vertical="center" shrinkToFit="1"/>
    </xf>
  </cellXfs>
  <cellStyles count="7">
    <cellStyle name="桁区切り" xfId="6" builtinId="6"/>
    <cellStyle name="標準" xfId="0" builtinId="0"/>
    <cellStyle name="標準 2" xfId="1"/>
    <cellStyle name="標準 2 2" xfId="2"/>
    <cellStyle name="標準 3" xfId="3"/>
    <cellStyle name="標準 4" xfId="4"/>
    <cellStyle name="標準 5" xfId="5"/>
  </cellStyles>
  <dxfs count="0"/>
  <tableStyles count="0" defaultTableStyle="TableStyleMedium2" defaultPivotStyle="PivotStyleLight16"/>
  <colors>
    <mruColors>
      <color rgb="FFFFFFCC"/>
      <color rgb="FFFFFFFF"/>
      <color rgb="FFCCFFFF"/>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123825</xdr:colOff>
      <xdr:row>36</xdr:row>
      <xdr:rowOff>19050</xdr:rowOff>
    </xdr:from>
    <xdr:to>
      <xdr:col>8</xdr:col>
      <xdr:colOff>532765</xdr:colOff>
      <xdr:row>37</xdr:row>
      <xdr:rowOff>0</xdr:rowOff>
    </xdr:to>
    <xdr:sp macro="" textlink="">
      <xdr:nvSpPr>
        <xdr:cNvPr id="10" name="テキスト ボックス 1"/>
        <xdr:cNvSpPr txBox="1"/>
      </xdr:nvSpPr>
      <xdr:spPr>
        <a:xfrm>
          <a:off x="2724150" y="9963150"/>
          <a:ext cx="2466340" cy="561975"/>
        </a:xfrm>
        <a:prstGeom prst="rect">
          <a:avLst/>
        </a:prstGeom>
        <a:noFill/>
        <a:ln w="6350">
          <a:noFill/>
        </a:ln>
      </xdr:spPr>
      <xdr:txBody>
        <a:bodyPr rot="0" spcFirstLastPara="0" vert="horz" wrap="none" lIns="91440" tIns="45720" rIns="91440" bIns="45720" numCol="1" spcCol="0" rtlCol="0" fromWordArt="0" anchor="t" anchorCtr="0" forceAA="0" compatLnSpc="1">
          <a:prstTxWarp prst="textNoShape">
            <a:avLst/>
          </a:prstTxWarp>
          <a:noAutofit/>
        </a:bodyPr>
        <a:lstStyle/>
        <a:p>
          <a:pPr algn="just">
            <a:spcAft>
              <a:spcPts val="0"/>
            </a:spcAf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53</xdr:row>
      <xdr:rowOff>285749</xdr:rowOff>
    </xdr:from>
    <xdr:to>
      <xdr:col>1</xdr:col>
      <xdr:colOff>285750</xdr:colOff>
      <xdr:row>55</xdr:row>
      <xdr:rowOff>57149</xdr:rowOff>
    </xdr:to>
    <xdr:sp macro="" textlink="">
      <xdr:nvSpPr>
        <xdr:cNvPr id="2" name="テキスト ボックス 1"/>
        <xdr:cNvSpPr txBox="1"/>
      </xdr:nvSpPr>
      <xdr:spPr>
        <a:xfrm>
          <a:off x="104775" y="8829674"/>
          <a:ext cx="3048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a:t>
          </a:r>
          <a:endParaRPr kumimoji="1" lang="ja-JP" altLang="en-US" sz="1200"/>
        </a:p>
      </xdr:txBody>
    </xdr:sp>
    <xdr:clientData/>
  </xdr:twoCellAnchor>
  <xdr:twoCellAnchor>
    <xdr:from>
      <xdr:col>3</xdr:col>
      <xdr:colOff>0</xdr:colOff>
      <xdr:row>54</xdr:row>
      <xdr:rowOff>1</xdr:rowOff>
    </xdr:from>
    <xdr:to>
      <xdr:col>3</xdr:col>
      <xdr:colOff>285750</xdr:colOff>
      <xdr:row>55</xdr:row>
      <xdr:rowOff>38101</xdr:rowOff>
    </xdr:to>
    <xdr:sp macro="" textlink="">
      <xdr:nvSpPr>
        <xdr:cNvPr id="3" name="テキスト ボックス 2"/>
        <xdr:cNvSpPr txBox="1"/>
      </xdr:nvSpPr>
      <xdr:spPr>
        <a:xfrm>
          <a:off x="2438400" y="8829676"/>
          <a:ext cx="2857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B</a:t>
          </a:r>
          <a:endParaRPr kumimoji="1" lang="ja-JP" altLang="en-US" sz="1200"/>
        </a:p>
      </xdr:txBody>
    </xdr:sp>
    <xdr:clientData/>
  </xdr:twoCellAnchor>
  <xdr:twoCellAnchor>
    <xdr:from>
      <xdr:col>6</xdr:col>
      <xdr:colOff>0</xdr:colOff>
      <xdr:row>54</xdr:row>
      <xdr:rowOff>0</xdr:rowOff>
    </xdr:from>
    <xdr:to>
      <xdr:col>6</xdr:col>
      <xdr:colOff>257175</xdr:colOff>
      <xdr:row>55</xdr:row>
      <xdr:rowOff>85725</xdr:rowOff>
    </xdr:to>
    <xdr:sp macro="" textlink="">
      <xdr:nvSpPr>
        <xdr:cNvPr id="4" name="テキスト ボックス 3"/>
        <xdr:cNvSpPr txBox="1"/>
      </xdr:nvSpPr>
      <xdr:spPr>
        <a:xfrm>
          <a:off x="4800600" y="8829675"/>
          <a:ext cx="2571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C</a:t>
          </a:r>
          <a:endParaRPr kumimoji="1" lang="ja-JP" altLang="en-US" sz="1200"/>
        </a:p>
      </xdr:txBody>
    </xdr:sp>
    <xdr:clientData/>
  </xdr:twoCellAnchor>
  <xdr:twoCellAnchor>
    <xdr:from>
      <xdr:col>2</xdr:col>
      <xdr:colOff>0</xdr:colOff>
      <xdr:row>45</xdr:row>
      <xdr:rowOff>222251</xdr:rowOff>
    </xdr:from>
    <xdr:to>
      <xdr:col>2</xdr:col>
      <xdr:colOff>230187</xdr:colOff>
      <xdr:row>47</xdr:row>
      <xdr:rowOff>15876</xdr:rowOff>
    </xdr:to>
    <xdr:sp macro="" textlink="">
      <xdr:nvSpPr>
        <xdr:cNvPr id="5" name="テキスト ボックス 4"/>
        <xdr:cNvSpPr txBox="1"/>
      </xdr:nvSpPr>
      <xdr:spPr>
        <a:xfrm>
          <a:off x="1687512" y="6946901"/>
          <a:ext cx="266700" cy="28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twoCellAnchor>
    <xdr:from>
      <xdr:col>2</xdr:col>
      <xdr:colOff>0</xdr:colOff>
      <xdr:row>34</xdr:row>
      <xdr:rowOff>0</xdr:rowOff>
    </xdr:from>
    <xdr:to>
      <xdr:col>2</xdr:col>
      <xdr:colOff>269875</xdr:colOff>
      <xdr:row>35</xdr:row>
      <xdr:rowOff>39688</xdr:rowOff>
    </xdr:to>
    <xdr:sp macro="" textlink="">
      <xdr:nvSpPr>
        <xdr:cNvPr id="6" name="テキスト ボックス 5"/>
        <xdr:cNvSpPr txBox="1"/>
      </xdr:nvSpPr>
      <xdr:spPr>
        <a:xfrm>
          <a:off x="1724025" y="4610100"/>
          <a:ext cx="269875" cy="287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endParaRPr kumimoji="1" lang="ja-JP" altLang="en-US" sz="1100"/>
        </a:p>
      </xdr:txBody>
    </xdr:sp>
    <xdr:clientData/>
  </xdr:twoCellAnchor>
  <xdr:twoCellAnchor>
    <xdr:from>
      <xdr:col>1</xdr:col>
      <xdr:colOff>47625</xdr:colOff>
      <xdr:row>49</xdr:row>
      <xdr:rowOff>23813</xdr:rowOff>
    </xdr:from>
    <xdr:to>
      <xdr:col>1</xdr:col>
      <xdr:colOff>563563</xdr:colOff>
      <xdr:row>49</xdr:row>
      <xdr:rowOff>214313</xdr:rowOff>
    </xdr:to>
    <xdr:sp macro="" textlink="">
      <xdr:nvSpPr>
        <xdr:cNvPr id="7" name="正方形/長方形 6"/>
        <xdr:cNvSpPr/>
      </xdr:nvSpPr>
      <xdr:spPr>
        <a:xfrm>
          <a:off x="174625" y="9675813"/>
          <a:ext cx="515938" cy="1905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18"/>
  <sheetViews>
    <sheetView workbookViewId="0">
      <selection activeCell="O7" sqref="O7"/>
    </sheetView>
  </sheetViews>
  <sheetFormatPr defaultRowHeight="13.5"/>
  <cols>
    <col min="1" max="1" width="2.5" style="352" customWidth="1"/>
    <col min="2" max="2" width="5.75" style="352" customWidth="1"/>
    <col min="3" max="16384" width="9" style="352"/>
  </cols>
  <sheetData>
    <row r="1" spans="2:13" ht="9.75" customHeight="1"/>
    <row r="2" spans="2:13" ht="32.25" customHeight="1">
      <c r="B2" s="357" t="s">
        <v>323</v>
      </c>
    </row>
    <row r="3" spans="2:13" ht="20.100000000000001" customHeight="1"/>
    <row r="4" spans="2:13" ht="20.100000000000001" customHeight="1">
      <c r="B4" s="353">
        <v>1</v>
      </c>
      <c r="C4" s="354" t="s">
        <v>334</v>
      </c>
      <c r="D4" s="354"/>
      <c r="E4" s="354"/>
      <c r="F4" s="354"/>
      <c r="G4" s="354"/>
      <c r="H4" s="354"/>
      <c r="I4" s="354"/>
      <c r="J4" s="354"/>
      <c r="K4" s="354"/>
      <c r="L4" s="354"/>
      <c r="M4" s="354"/>
    </row>
    <row r="5" spans="2:13" ht="20.100000000000001" customHeight="1">
      <c r="B5" s="353"/>
      <c r="C5" s="354" t="s">
        <v>324</v>
      </c>
      <c r="D5" s="354"/>
      <c r="E5" s="354"/>
      <c r="F5" s="354"/>
      <c r="G5" s="354"/>
      <c r="H5" s="354"/>
      <c r="I5" s="354"/>
      <c r="J5" s="354"/>
      <c r="K5" s="354"/>
      <c r="L5" s="354"/>
      <c r="M5" s="354"/>
    </row>
    <row r="6" spans="2:13" ht="20.100000000000001" customHeight="1">
      <c r="B6" s="353"/>
      <c r="C6" s="354"/>
      <c r="D6" s="354"/>
      <c r="E6" s="354"/>
      <c r="F6" s="354"/>
      <c r="G6" s="354"/>
      <c r="H6" s="354"/>
      <c r="I6" s="354"/>
      <c r="J6" s="354"/>
      <c r="K6" s="354"/>
      <c r="L6" s="354"/>
      <c r="M6" s="354"/>
    </row>
    <row r="7" spans="2:13" ht="20.100000000000001" customHeight="1">
      <c r="B7" s="353">
        <v>2</v>
      </c>
      <c r="C7" s="354" t="s">
        <v>325</v>
      </c>
      <c r="D7" s="354"/>
      <c r="E7" s="354"/>
      <c r="F7" s="354"/>
      <c r="G7" s="354"/>
      <c r="H7" s="354"/>
      <c r="I7" s="354"/>
      <c r="J7" s="354"/>
      <c r="K7" s="354"/>
      <c r="L7" s="354"/>
      <c r="M7" s="354"/>
    </row>
    <row r="8" spans="2:13" ht="20.100000000000001" customHeight="1">
      <c r="B8" s="353"/>
      <c r="C8" s="354" t="s">
        <v>335</v>
      </c>
      <c r="D8" s="354"/>
      <c r="E8" s="354"/>
      <c r="F8" s="354"/>
      <c r="G8" s="354"/>
      <c r="H8" s="354"/>
      <c r="I8" s="354"/>
      <c r="J8" s="354"/>
      <c r="K8" s="354"/>
      <c r="L8" s="354"/>
      <c r="M8" s="354"/>
    </row>
    <row r="9" spans="2:13" ht="20.100000000000001" customHeight="1">
      <c r="B9" s="353"/>
      <c r="C9" s="354" t="s">
        <v>336</v>
      </c>
      <c r="D9" s="354"/>
      <c r="E9" s="354"/>
      <c r="F9" s="354"/>
      <c r="G9" s="354"/>
      <c r="H9" s="354"/>
      <c r="I9" s="354"/>
      <c r="J9" s="354"/>
      <c r="K9" s="354"/>
      <c r="L9" s="354"/>
      <c r="M9" s="354"/>
    </row>
    <row r="10" spans="2:13" ht="20.100000000000001" customHeight="1">
      <c r="B10" s="353"/>
      <c r="C10" s="354"/>
      <c r="D10" s="354"/>
      <c r="E10" s="354"/>
      <c r="F10" s="354"/>
      <c r="G10" s="354"/>
      <c r="H10" s="354"/>
      <c r="I10" s="354"/>
      <c r="J10" s="354"/>
      <c r="K10" s="354"/>
      <c r="L10" s="354"/>
      <c r="M10" s="354"/>
    </row>
    <row r="11" spans="2:13" ht="20.100000000000001" customHeight="1">
      <c r="B11" s="353">
        <v>3</v>
      </c>
      <c r="C11" s="354" t="s">
        <v>326</v>
      </c>
      <c r="D11" s="354"/>
      <c r="E11" s="354"/>
      <c r="F11" s="354"/>
      <c r="G11" s="354"/>
      <c r="H11" s="354"/>
      <c r="I11" s="354"/>
      <c r="J11" s="354"/>
      <c r="K11" s="354"/>
      <c r="L11" s="354"/>
      <c r="M11" s="354"/>
    </row>
    <row r="12" spans="2:13" ht="20.100000000000001" customHeight="1">
      <c r="B12" s="353"/>
      <c r="C12" s="354" t="s">
        <v>327</v>
      </c>
      <c r="D12" s="354"/>
      <c r="E12" s="354"/>
      <c r="F12" s="354"/>
      <c r="G12" s="354"/>
      <c r="H12" s="354"/>
      <c r="I12" s="354"/>
      <c r="J12" s="354"/>
      <c r="K12" s="354"/>
      <c r="L12" s="354"/>
      <c r="M12" s="354"/>
    </row>
    <row r="13" spans="2:13" ht="20.100000000000001" customHeight="1">
      <c r="C13" s="354"/>
      <c r="D13" s="354"/>
      <c r="E13" s="354"/>
      <c r="F13" s="354"/>
      <c r="G13" s="354"/>
      <c r="H13" s="354"/>
      <c r="I13" s="354"/>
      <c r="J13" s="354"/>
      <c r="K13" s="354"/>
      <c r="L13" s="354"/>
      <c r="M13" s="354"/>
    </row>
    <row r="14" spans="2:13" ht="20.100000000000001" customHeight="1">
      <c r="B14" s="353">
        <v>4</v>
      </c>
      <c r="C14" s="354" t="s">
        <v>328</v>
      </c>
      <c r="D14" s="355"/>
      <c r="E14" s="355"/>
      <c r="F14" s="355"/>
      <c r="G14" s="355"/>
      <c r="H14" s="355"/>
      <c r="I14" s="355"/>
      <c r="J14" s="355"/>
      <c r="K14" s="355"/>
      <c r="L14" s="355"/>
      <c r="M14" s="355"/>
    </row>
    <row r="15" spans="2:13" ht="20.100000000000001" customHeight="1">
      <c r="C15" s="354" t="s">
        <v>330</v>
      </c>
    </row>
    <row r="16" spans="2:13" ht="20.100000000000001" customHeight="1">
      <c r="B16" s="356"/>
    </row>
    <row r="17" spans="2:3" ht="20.100000000000001" customHeight="1">
      <c r="B17" s="353">
        <v>5</v>
      </c>
      <c r="C17" s="354" t="s">
        <v>329</v>
      </c>
    </row>
    <row r="18" spans="2:3" ht="20.100000000000001" customHeight="1">
      <c r="B18" s="356"/>
    </row>
  </sheetData>
  <sheetProtection sheet="1" objects="1" scenarios="1"/>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58"/>
  <sheetViews>
    <sheetView showGridLines="0" zoomScale="120" zoomScaleNormal="120" workbookViewId="0">
      <selection activeCell="B51" sqref="B51:I51"/>
    </sheetView>
  </sheetViews>
  <sheetFormatPr defaultRowHeight="13.5"/>
  <cols>
    <col min="1" max="1" width="1.25" style="99" customWidth="1"/>
    <col min="2" max="2" width="26.125" style="99" customWidth="1"/>
    <col min="3" max="3" width="8.625" style="99" customWidth="1"/>
    <col min="4" max="4" width="12" style="99" customWidth="1"/>
    <col min="5" max="5" width="8.625" style="99" customWidth="1"/>
    <col min="6" max="6" width="8" style="99" customWidth="1"/>
    <col min="7" max="7" width="4.875" style="99" customWidth="1"/>
    <col min="8" max="8" width="6.375" style="99" customWidth="1"/>
    <col min="9" max="9" width="5" style="99" customWidth="1"/>
    <col min="10" max="10" width="4.25" style="99" customWidth="1"/>
    <col min="11" max="11" width="0.25" style="99" customWidth="1"/>
    <col min="12" max="12" width="5.125" style="99" customWidth="1"/>
    <col min="13" max="13" width="9" style="99" customWidth="1"/>
    <col min="14" max="14" width="9" style="99"/>
    <col min="15" max="15" width="7.75" style="99" customWidth="1"/>
    <col min="16" max="16" width="10.5" style="99" bestFit="1" customWidth="1"/>
    <col min="17" max="17" width="3.375" style="99" customWidth="1"/>
    <col min="18" max="18" width="7.75" style="99" customWidth="1"/>
    <col min="19" max="19" width="5.125" style="99" customWidth="1"/>
    <col min="20" max="20" width="7.75" style="99" customWidth="1"/>
    <col min="21" max="21" width="9" style="99"/>
    <col min="22" max="22" width="7.125" style="99" customWidth="1"/>
    <col min="23" max="16384" width="9" style="99"/>
  </cols>
  <sheetData>
    <row r="1" spans="2:18" ht="5.25" customHeight="1"/>
    <row r="2" spans="2:18" ht="17.25" customHeight="1">
      <c r="B2" s="445" t="s">
        <v>222</v>
      </c>
      <c r="C2" s="446"/>
      <c r="D2" s="446"/>
      <c r="E2" s="100"/>
      <c r="F2" s="100"/>
      <c r="G2" s="100"/>
      <c r="H2" s="100"/>
    </row>
    <row r="3" spans="2:18" ht="6" customHeight="1">
      <c r="B3" s="101"/>
    </row>
    <row r="4" spans="2:18" ht="17.25" customHeight="1">
      <c r="B4" s="447" t="s">
        <v>157</v>
      </c>
      <c r="C4" s="448"/>
      <c r="D4" s="448"/>
      <c r="E4" s="448"/>
      <c r="F4" s="448"/>
      <c r="G4" s="448"/>
      <c r="H4" s="448"/>
      <c r="I4" s="448"/>
      <c r="J4" s="448"/>
    </row>
    <row r="5" spans="2:18" ht="3.75" customHeight="1">
      <c r="B5" s="101"/>
    </row>
    <row r="6" spans="2:18" ht="15" customHeight="1">
      <c r="B6" s="102" t="s">
        <v>8</v>
      </c>
      <c r="J6" s="103" t="s">
        <v>9</v>
      </c>
    </row>
    <row r="7" spans="2:18" ht="15" customHeight="1">
      <c r="B7" s="104" t="s">
        <v>0</v>
      </c>
      <c r="C7" s="449" t="s">
        <v>1</v>
      </c>
      <c r="D7" s="450"/>
      <c r="E7" s="449" t="s">
        <v>158</v>
      </c>
      <c r="F7" s="451"/>
      <c r="G7" s="451"/>
      <c r="H7" s="451"/>
      <c r="I7" s="452"/>
      <c r="J7" s="450"/>
    </row>
    <row r="8" spans="2:18" ht="15" customHeight="1">
      <c r="B8" s="458" t="s">
        <v>77</v>
      </c>
      <c r="C8" s="462">
        <f>③諸謝金!P17</f>
        <v>0</v>
      </c>
      <c r="D8" s="463"/>
      <c r="E8" s="532"/>
      <c r="F8" s="471"/>
      <c r="G8" s="471"/>
      <c r="H8" s="471"/>
      <c r="I8" s="471"/>
      <c r="J8" s="472"/>
      <c r="R8" s="99">
        <f>IF(J8="",F8*H8*I8,F8*H8*I8*J8)</f>
        <v>0</v>
      </c>
    </row>
    <row r="9" spans="2:18" ht="15" hidden="1" customHeight="1">
      <c r="B9" s="459"/>
      <c r="C9" s="464"/>
      <c r="D9" s="465"/>
      <c r="E9" s="320"/>
      <c r="F9" s="321"/>
      <c r="G9" s="322"/>
      <c r="H9" s="323"/>
      <c r="I9" s="324"/>
      <c r="J9" s="325"/>
      <c r="R9" s="99">
        <f>IF(J9="",F9*H9*I9,F9*H9*I9*J9)</f>
        <v>0</v>
      </c>
    </row>
    <row r="10" spans="2:18" ht="15" hidden="1" customHeight="1">
      <c r="B10" s="460"/>
      <c r="C10" s="466"/>
      <c r="D10" s="465"/>
      <c r="E10" s="320"/>
      <c r="F10" s="321"/>
      <c r="G10" s="322"/>
      <c r="H10" s="326"/>
      <c r="I10" s="323"/>
      <c r="J10" s="327"/>
      <c r="R10" s="99">
        <f>F10*H10*I10*J10</f>
        <v>0</v>
      </c>
    </row>
    <row r="11" spans="2:18" ht="15" hidden="1" customHeight="1">
      <c r="B11" s="461"/>
      <c r="C11" s="467"/>
      <c r="D11" s="468"/>
      <c r="E11" s="328"/>
      <c r="F11" s="321"/>
      <c r="G11" s="329"/>
      <c r="H11" s="326"/>
      <c r="I11" s="324"/>
      <c r="J11" s="330"/>
      <c r="R11" s="99">
        <f>F11*H11*I11</f>
        <v>0</v>
      </c>
    </row>
    <row r="12" spans="2:18" ht="15" customHeight="1">
      <c r="B12" s="105" t="s">
        <v>115</v>
      </c>
      <c r="C12" s="456">
        <f>④旅・通・印・備!D16</f>
        <v>0</v>
      </c>
      <c r="D12" s="457"/>
      <c r="E12" s="453"/>
      <c r="F12" s="454"/>
      <c r="G12" s="454"/>
      <c r="H12" s="454"/>
      <c r="I12" s="454"/>
      <c r="J12" s="455"/>
    </row>
    <row r="13" spans="2:18" ht="15" customHeight="1">
      <c r="B13" s="106" t="s">
        <v>116</v>
      </c>
      <c r="C13" s="456">
        <f>④旅・通・印・備!J16</f>
        <v>0</v>
      </c>
      <c r="D13" s="457"/>
      <c r="E13" s="453"/>
      <c r="F13" s="454"/>
      <c r="G13" s="454"/>
      <c r="H13" s="454"/>
      <c r="I13" s="454"/>
      <c r="J13" s="455"/>
    </row>
    <row r="14" spans="2:18" ht="15" customHeight="1">
      <c r="B14" s="106" t="s">
        <v>117</v>
      </c>
      <c r="C14" s="456">
        <f>④旅・通・印・備!P16</f>
        <v>0</v>
      </c>
      <c r="D14" s="457"/>
      <c r="E14" s="453"/>
      <c r="F14" s="454"/>
      <c r="G14" s="454"/>
      <c r="H14" s="454"/>
      <c r="I14" s="454"/>
      <c r="J14" s="455"/>
    </row>
    <row r="15" spans="2:18" ht="15" hidden="1" customHeight="1">
      <c r="B15" s="106" t="s">
        <v>118</v>
      </c>
      <c r="C15" s="456"/>
      <c r="D15" s="457"/>
      <c r="E15" s="453"/>
      <c r="F15" s="454"/>
      <c r="G15" s="454"/>
      <c r="H15" s="454"/>
      <c r="I15" s="454"/>
      <c r="J15" s="455"/>
    </row>
    <row r="16" spans="2:18" ht="15" customHeight="1">
      <c r="B16" s="106" t="s">
        <v>78</v>
      </c>
      <c r="C16" s="456">
        <f>④旅・通・印・備!V16</f>
        <v>0</v>
      </c>
      <c r="D16" s="457"/>
      <c r="E16" s="453"/>
      <c r="F16" s="454"/>
      <c r="G16" s="454"/>
      <c r="H16" s="454"/>
      <c r="I16" s="454"/>
      <c r="J16" s="455"/>
    </row>
    <row r="17" spans="2:18" ht="15" customHeight="1">
      <c r="B17" s="106" t="s">
        <v>79</v>
      </c>
      <c r="C17" s="456">
        <f>⑤消・借・保・雑!D16</f>
        <v>0</v>
      </c>
      <c r="D17" s="457"/>
      <c r="E17" s="453"/>
      <c r="F17" s="454"/>
      <c r="G17" s="454"/>
      <c r="H17" s="454"/>
      <c r="I17" s="454"/>
      <c r="J17" s="455"/>
    </row>
    <row r="18" spans="2:18" ht="15" customHeight="1">
      <c r="B18" s="106" t="s">
        <v>119</v>
      </c>
      <c r="C18" s="456">
        <f>⑤消・借・保・雑!J16</f>
        <v>0</v>
      </c>
      <c r="D18" s="457"/>
      <c r="E18" s="453"/>
      <c r="F18" s="454"/>
      <c r="G18" s="454"/>
      <c r="H18" s="454"/>
      <c r="I18" s="454"/>
      <c r="J18" s="455"/>
    </row>
    <row r="19" spans="2:18" ht="15" customHeight="1">
      <c r="B19" s="106" t="s">
        <v>120</v>
      </c>
      <c r="C19" s="456">
        <f>⑤消・借・保・雑!P16</f>
        <v>0</v>
      </c>
      <c r="D19" s="457"/>
      <c r="E19" s="453"/>
      <c r="F19" s="454"/>
      <c r="G19" s="454"/>
      <c r="H19" s="454"/>
      <c r="I19" s="454"/>
      <c r="J19" s="455"/>
    </row>
    <row r="20" spans="2:18" ht="15" customHeight="1" thickBot="1">
      <c r="B20" s="107" t="s">
        <v>121</v>
      </c>
      <c r="C20" s="462">
        <f>⑤消・借・保・雑!V16</f>
        <v>0</v>
      </c>
      <c r="D20" s="469"/>
      <c r="E20" s="470"/>
      <c r="F20" s="471"/>
      <c r="G20" s="471"/>
      <c r="H20" s="471"/>
      <c r="I20" s="471"/>
      <c r="J20" s="472"/>
    </row>
    <row r="21" spans="2:18" ht="15" customHeight="1">
      <c r="B21" s="521" t="s">
        <v>77</v>
      </c>
      <c r="C21" s="525">
        <f>③諸謝金!Q17</f>
        <v>0</v>
      </c>
      <c r="D21" s="526"/>
      <c r="E21" s="533"/>
      <c r="F21" s="534"/>
      <c r="G21" s="534"/>
      <c r="H21" s="534"/>
      <c r="I21" s="534"/>
      <c r="J21" s="535"/>
      <c r="R21" s="99">
        <f>IF(J21="",F21*H21*I21,F21*H21*I21*J21)</f>
        <v>0</v>
      </c>
    </row>
    <row r="22" spans="2:18" ht="15" hidden="1" customHeight="1">
      <c r="B22" s="522"/>
      <c r="C22" s="464"/>
      <c r="D22" s="465"/>
      <c r="E22" s="320"/>
      <c r="F22" s="321"/>
      <c r="G22" s="322"/>
      <c r="H22" s="323"/>
      <c r="I22" s="324"/>
      <c r="J22" s="331"/>
      <c r="R22" s="99">
        <f>IF(J22="",F22*H22*I22,F22*H22*I22*J22)</f>
        <v>0</v>
      </c>
    </row>
    <row r="23" spans="2:18" ht="15" hidden="1" customHeight="1">
      <c r="B23" s="523"/>
      <c r="C23" s="466"/>
      <c r="D23" s="465"/>
      <c r="E23" s="320"/>
      <c r="F23" s="321"/>
      <c r="G23" s="322"/>
      <c r="H23" s="326"/>
      <c r="I23" s="323"/>
      <c r="J23" s="332"/>
      <c r="R23" s="99">
        <f>F23*H23*I23*J23</f>
        <v>0</v>
      </c>
    </row>
    <row r="24" spans="2:18" ht="15" hidden="1" customHeight="1">
      <c r="B24" s="524"/>
      <c r="C24" s="467"/>
      <c r="D24" s="468"/>
      <c r="E24" s="328"/>
      <c r="F24" s="333"/>
      <c r="G24" s="329"/>
      <c r="H24" s="334"/>
      <c r="I24" s="335"/>
      <c r="J24" s="336"/>
      <c r="R24" s="99">
        <f>F24*H24*I24</f>
        <v>0</v>
      </c>
    </row>
    <row r="25" spans="2:18" ht="15" customHeight="1">
      <c r="B25" s="108" t="s">
        <v>123</v>
      </c>
      <c r="C25" s="456">
        <f>④旅・通・印・備!G16</f>
        <v>0</v>
      </c>
      <c r="D25" s="457"/>
      <c r="E25" s="453"/>
      <c r="F25" s="454"/>
      <c r="G25" s="454"/>
      <c r="H25" s="454"/>
      <c r="I25" s="454"/>
      <c r="J25" s="473"/>
    </row>
    <row r="26" spans="2:18" ht="15" customHeight="1">
      <c r="B26" s="108" t="s">
        <v>124</v>
      </c>
      <c r="C26" s="456">
        <f>④旅・通・印・備!M16</f>
        <v>0</v>
      </c>
      <c r="D26" s="457"/>
      <c r="E26" s="453"/>
      <c r="F26" s="454"/>
      <c r="G26" s="454"/>
      <c r="H26" s="454"/>
      <c r="I26" s="454"/>
      <c r="J26" s="473"/>
    </row>
    <row r="27" spans="2:18" ht="15" customHeight="1">
      <c r="B27" s="108" t="s">
        <v>127</v>
      </c>
      <c r="C27" s="456">
        <f>④旅・通・印・備!S16</f>
        <v>0</v>
      </c>
      <c r="D27" s="457"/>
      <c r="E27" s="453"/>
      <c r="F27" s="454"/>
      <c r="G27" s="454"/>
      <c r="H27" s="454"/>
      <c r="I27" s="454"/>
      <c r="J27" s="473"/>
    </row>
    <row r="28" spans="2:18" ht="15" hidden="1" customHeight="1">
      <c r="B28" s="108" t="s">
        <v>128</v>
      </c>
      <c r="C28" s="456"/>
      <c r="D28" s="457"/>
      <c r="E28" s="453"/>
      <c r="F28" s="454"/>
      <c r="G28" s="454"/>
      <c r="H28" s="454"/>
      <c r="I28" s="454"/>
      <c r="J28" s="473"/>
    </row>
    <row r="29" spans="2:18" ht="15" customHeight="1">
      <c r="B29" s="108" t="s">
        <v>129</v>
      </c>
      <c r="C29" s="456">
        <f>④旅・通・印・備!Y16</f>
        <v>0</v>
      </c>
      <c r="D29" s="457"/>
      <c r="E29" s="453"/>
      <c r="F29" s="454"/>
      <c r="G29" s="454"/>
      <c r="H29" s="454"/>
      <c r="I29" s="454"/>
      <c r="J29" s="473"/>
    </row>
    <row r="30" spans="2:18" ht="15" customHeight="1">
      <c r="B30" s="108" t="s">
        <v>131</v>
      </c>
      <c r="C30" s="456">
        <f>⑤消・借・保・雑!G16</f>
        <v>0</v>
      </c>
      <c r="D30" s="457"/>
      <c r="E30" s="453"/>
      <c r="F30" s="454"/>
      <c r="G30" s="454"/>
      <c r="H30" s="454"/>
      <c r="I30" s="454"/>
      <c r="J30" s="473"/>
    </row>
    <row r="31" spans="2:18" ht="15" customHeight="1">
      <c r="B31" s="108" t="s">
        <v>132</v>
      </c>
      <c r="C31" s="456">
        <f>⑤消・借・保・雑!M16</f>
        <v>0</v>
      </c>
      <c r="D31" s="457"/>
      <c r="E31" s="453"/>
      <c r="F31" s="454"/>
      <c r="G31" s="454"/>
      <c r="H31" s="454"/>
      <c r="I31" s="454"/>
      <c r="J31" s="473"/>
    </row>
    <row r="32" spans="2:18" ht="15" customHeight="1">
      <c r="B32" s="108" t="s">
        <v>133</v>
      </c>
      <c r="C32" s="456">
        <f>⑤消・借・保・雑!S16</f>
        <v>0</v>
      </c>
      <c r="D32" s="457"/>
      <c r="E32" s="453"/>
      <c r="F32" s="454"/>
      <c r="G32" s="454"/>
      <c r="H32" s="454"/>
      <c r="I32" s="454"/>
      <c r="J32" s="473"/>
    </row>
    <row r="33" spans="2:17" ht="15" customHeight="1">
      <c r="B33" s="109" t="s">
        <v>134</v>
      </c>
      <c r="C33" s="456">
        <f>⑤消・借・保・雑!Y16</f>
        <v>0</v>
      </c>
      <c r="D33" s="457"/>
      <c r="E33" s="453"/>
      <c r="F33" s="454"/>
      <c r="G33" s="454"/>
      <c r="H33" s="454"/>
      <c r="I33" s="454"/>
      <c r="J33" s="473"/>
    </row>
    <row r="34" spans="2:17" ht="15" customHeight="1" thickBot="1">
      <c r="B34" s="110" t="s">
        <v>266</v>
      </c>
      <c r="C34" s="484">
        <f>⑤消・借・保・雑!V17</f>
        <v>0</v>
      </c>
      <c r="D34" s="485"/>
      <c r="E34" s="476"/>
      <c r="F34" s="477"/>
      <c r="G34" s="477"/>
      <c r="H34" s="477"/>
      <c r="I34" s="477"/>
      <c r="J34" s="478"/>
      <c r="K34" s="482"/>
      <c r="L34" s="482"/>
      <c r="M34" s="482"/>
      <c r="N34" s="482"/>
      <c r="O34" s="482"/>
      <c r="P34" s="482"/>
    </row>
    <row r="35" spans="2:17" ht="15" customHeight="1">
      <c r="B35" s="111" t="s">
        <v>2</v>
      </c>
      <c r="C35" s="479">
        <f>SUM(C7:D34)</f>
        <v>0</v>
      </c>
      <c r="D35" s="480"/>
      <c r="E35" s="481"/>
      <c r="F35" s="482"/>
      <c r="G35" s="482"/>
      <c r="H35" s="482"/>
      <c r="I35" s="482"/>
      <c r="J35" s="483"/>
    </row>
    <row r="36" spans="2:17" ht="15" customHeight="1">
      <c r="B36" s="112" t="s">
        <v>3</v>
      </c>
      <c r="C36" s="527">
        <f>SUM(C8:D20)</f>
        <v>0</v>
      </c>
      <c r="D36" s="528"/>
      <c r="E36" s="490"/>
      <c r="F36" s="491"/>
      <c r="G36" s="491"/>
      <c r="H36" s="491"/>
      <c r="I36" s="491"/>
      <c r="J36" s="492"/>
    </row>
    <row r="37" spans="2:17" ht="5.25" customHeight="1">
      <c r="B37" s="101"/>
    </row>
    <row r="38" spans="2:17" ht="15" customHeight="1">
      <c r="B38" s="102" t="s">
        <v>10</v>
      </c>
      <c r="J38" s="103" t="s">
        <v>9</v>
      </c>
    </row>
    <row r="39" spans="2:17" ht="15" customHeight="1">
      <c r="B39" s="104" t="s">
        <v>0</v>
      </c>
      <c r="C39" s="449" t="s">
        <v>1</v>
      </c>
      <c r="D39" s="450"/>
      <c r="E39" s="449" t="s">
        <v>158</v>
      </c>
      <c r="F39" s="451"/>
      <c r="G39" s="451"/>
      <c r="H39" s="451"/>
      <c r="I39" s="452"/>
      <c r="J39" s="450"/>
    </row>
    <row r="40" spans="2:17" ht="15" customHeight="1">
      <c r="B40" s="106" t="s">
        <v>217</v>
      </c>
      <c r="C40" s="456">
        <f>①参加費!T18</f>
        <v>0</v>
      </c>
      <c r="D40" s="457"/>
      <c r="E40" s="536" t="s">
        <v>262</v>
      </c>
      <c r="F40" s="454"/>
      <c r="G40" s="454"/>
      <c r="H40" s="454"/>
      <c r="I40" s="454"/>
      <c r="J40" s="455"/>
    </row>
    <row r="41" spans="2:17" ht="15" customHeight="1">
      <c r="B41" s="107" t="s">
        <v>154</v>
      </c>
      <c r="C41" s="462">
        <f>②その他収入!F15</f>
        <v>0</v>
      </c>
      <c r="D41" s="469"/>
      <c r="E41" s="531"/>
      <c r="F41" s="454"/>
      <c r="G41" s="454"/>
      <c r="H41" s="454"/>
      <c r="I41" s="454"/>
      <c r="J41" s="473"/>
    </row>
    <row r="42" spans="2:17" ht="15" customHeight="1" thickBot="1">
      <c r="B42" s="113" t="s">
        <v>159</v>
      </c>
      <c r="C42" s="474">
        <f>②その他収入!O15</f>
        <v>0</v>
      </c>
      <c r="D42" s="475"/>
      <c r="E42" s="476" t="s">
        <v>161</v>
      </c>
      <c r="F42" s="477"/>
      <c r="G42" s="477"/>
      <c r="H42" s="477"/>
      <c r="I42" s="477"/>
      <c r="J42" s="478"/>
    </row>
    <row r="43" spans="2:17" ht="15" customHeight="1">
      <c r="B43" s="114" t="s">
        <v>218</v>
      </c>
      <c r="C43" s="529">
        <f>①参加費!V18</f>
        <v>0</v>
      </c>
      <c r="D43" s="530"/>
      <c r="E43" s="536" t="s">
        <v>263</v>
      </c>
      <c r="F43" s="454"/>
      <c r="G43" s="454"/>
      <c r="H43" s="454"/>
      <c r="I43" s="454"/>
      <c r="J43" s="455"/>
    </row>
    <row r="44" spans="2:17" ht="15" customHeight="1">
      <c r="B44" s="108" t="s">
        <v>197</v>
      </c>
      <c r="C44" s="456">
        <f>②その他収入!K15</f>
        <v>0</v>
      </c>
      <c r="D44" s="457"/>
      <c r="E44" s="531" t="s">
        <v>316</v>
      </c>
      <c r="F44" s="454"/>
      <c r="G44" s="454"/>
      <c r="H44" s="454"/>
      <c r="I44" s="454"/>
      <c r="J44" s="473"/>
      <c r="N44" s="537" t="s">
        <v>71</v>
      </c>
      <c r="O44" s="538"/>
      <c r="P44" s="26">
        <f>第3号!D55</f>
        <v>0</v>
      </c>
      <c r="Q44" s="115" t="s">
        <v>41</v>
      </c>
    </row>
    <row r="45" spans="2:17" ht="15" customHeight="1">
      <c r="B45" s="131" t="s">
        <v>125</v>
      </c>
      <c r="C45" s="456">
        <f>②その他収入!V15</f>
        <v>0</v>
      </c>
      <c r="D45" s="457"/>
      <c r="E45" s="453"/>
      <c r="F45" s="454"/>
      <c r="G45" s="454"/>
      <c r="H45" s="454"/>
      <c r="I45" s="454"/>
      <c r="J45" s="473"/>
      <c r="N45" s="508" t="s">
        <v>72</v>
      </c>
      <c r="O45" s="509"/>
      <c r="P45" s="116">
        <f>第3号!B55</f>
        <v>0</v>
      </c>
      <c r="Q45" s="115" t="s">
        <v>41</v>
      </c>
    </row>
    <row r="46" spans="2:17" ht="15" customHeight="1" thickBot="1">
      <c r="B46" s="113" t="s">
        <v>126</v>
      </c>
      <c r="C46" s="474">
        <f>②その他収入!R15</f>
        <v>0</v>
      </c>
      <c r="D46" s="475"/>
      <c r="E46" s="476" t="s">
        <v>160</v>
      </c>
      <c r="F46" s="477"/>
      <c r="G46" s="477"/>
      <c r="H46" s="477"/>
      <c r="I46" s="477"/>
      <c r="J46" s="478"/>
      <c r="N46" s="510" t="s">
        <v>73</v>
      </c>
      <c r="O46" s="509"/>
      <c r="P46" s="117">
        <f>P45-P44</f>
        <v>0</v>
      </c>
      <c r="Q46" s="118" t="s">
        <v>41</v>
      </c>
    </row>
    <row r="47" spans="2:17" ht="15" customHeight="1">
      <c r="B47" s="111" t="s">
        <v>2</v>
      </c>
      <c r="C47" s="512">
        <f>SUM(C40:D46)</f>
        <v>0</v>
      </c>
      <c r="D47" s="513"/>
      <c r="E47" s="481"/>
      <c r="F47" s="482"/>
      <c r="G47" s="482"/>
      <c r="H47" s="482"/>
      <c r="I47" s="482"/>
      <c r="J47" s="483"/>
      <c r="N47" s="510" t="s">
        <v>74</v>
      </c>
      <c r="O47" s="509"/>
      <c r="P47" s="119">
        <f>第1号!Y32</f>
        <v>20000</v>
      </c>
      <c r="Q47" s="115" t="s">
        <v>41</v>
      </c>
    </row>
    <row r="48" spans="2:17" ht="15" customHeight="1">
      <c r="B48" s="112" t="s">
        <v>3</v>
      </c>
      <c r="C48" s="488">
        <f>C40+C41+C42</f>
        <v>0</v>
      </c>
      <c r="D48" s="489"/>
      <c r="E48" s="490"/>
      <c r="F48" s="491"/>
      <c r="G48" s="491"/>
      <c r="H48" s="491"/>
      <c r="I48" s="491"/>
      <c r="J48" s="492"/>
      <c r="N48" s="508" t="s">
        <v>75</v>
      </c>
      <c r="O48" s="511"/>
      <c r="P48" s="119">
        <f>ROUNDDOWN(P45/2,0)</f>
        <v>0</v>
      </c>
      <c r="Q48" s="115" t="s">
        <v>41</v>
      </c>
    </row>
    <row r="49" spans="2:22" ht="17.100000000000001" customHeight="1">
      <c r="B49" s="493" t="s">
        <v>4</v>
      </c>
      <c r="C49" s="494"/>
      <c r="D49" s="494"/>
      <c r="E49" s="494"/>
      <c r="F49" s="494"/>
      <c r="G49" s="494"/>
      <c r="H49" s="494"/>
      <c r="I49" s="494"/>
      <c r="J49" s="494"/>
      <c r="N49" s="510" t="s">
        <v>76</v>
      </c>
      <c r="O49" s="509"/>
      <c r="P49" s="120">
        <f>ROUNDDOWN(IF(P47="対象外",0,IF(P47&lt;P46,P47,IF(P48&gt;P46,P46,P48))),-3)</f>
        <v>0</v>
      </c>
      <c r="Q49" s="121" t="s">
        <v>41</v>
      </c>
    </row>
    <row r="50" spans="2:22" ht="17.100000000000001" customHeight="1">
      <c r="B50" s="122" t="s">
        <v>122</v>
      </c>
      <c r="C50" s="101"/>
      <c r="D50" s="100"/>
      <c r="E50" s="100"/>
      <c r="F50" s="100"/>
      <c r="G50" s="100"/>
      <c r="H50" s="100"/>
      <c r="I50" s="100"/>
      <c r="J50" s="100"/>
      <c r="N50" s="517" t="s">
        <v>191</v>
      </c>
      <c r="O50" s="517"/>
      <c r="P50" s="123">
        <f>C47</f>
        <v>0</v>
      </c>
      <c r="Q50" s="124" t="s">
        <v>41</v>
      </c>
    </row>
    <row r="51" spans="2:22" ht="17.100000000000001" customHeight="1">
      <c r="B51" s="445" t="s">
        <v>5</v>
      </c>
      <c r="C51" s="446"/>
      <c r="D51" s="446"/>
      <c r="E51" s="446"/>
      <c r="F51" s="446"/>
      <c r="G51" s="446"/>
      <c r="H51" s="446"/>
      <c r="I51" s="446"/>
      <c r="J51" s="100"/>
      <c r="N51" s="517" t="s">
        <v>192</v>
      </c>
      <c r="O51" s="517"/>
      <c r="P51" s="125">
        <f>P49</f>
        <v>0</v>
      </c>
      <c r="Q51" s="124" t="s">
        <v>41</v>
      </c>
    </row>
    <row r="52" spans="2:22" ht="17.100000000000001" customHeight="1">
      <c r="B52" s="445"/>
      <c r="C52" s="446"/>
      <c r="D52" s="446"/>
      <c r="E52" s="446"/>
      <c r="F52" s="446"/>
      <c r="G52" s="446"/>
      <c r="H52" s="446"/>
      <c r="I52" s="446"/>
      <c r="J52" s="446"/>
      <c r="N52" s="517" t="s">
        <v>193</v>
      </c>
      <c r="O52" s="517"/>
      <c r="P52" s="123">
        <f>P50+P51</f>
        <v>0</v>
      </c>
      <c r="Q52" s="124" t="s">
        <v>41</v>
      </c>
    </row>
    <row r="53" spans="2:22" ht="6" customHeight="1">
      <c r="B53" s="101"/>
      <c r="N53" s="126"/>
      <c r="O53" s="126"/>
    </row>
    <row r="54" spans="2:22" ht="17.100000000000001" customHeight="1">
      <c r="B54" s="486" t="s">
        <v>164</v>
      </c>
      <c r="C54" s="487"/>
      <c r="D54" s="487"/>
      <c r="E54" s="487"/>
      <c r="F54" s="487"/>
      <c r="G54" s="487"/>
      <c r="H54" s="487"/>
      <c r="I54" s="487"/>
      <c r="J54" s="487"/>
      <c r="N54" s="518" t="s">
        <v>194</v>
      </c>
      <c r="O54" s="518"/>
      <c r="P54" s="127">
        <f>C35</f>
        <v>0</v>
      </c>
      <c r="Q54" s="128" t="s">
        <v>41</v>
      </c>
    </row>
    <row r="55" spans="2:22" ht="20.100000000000001" customHeight="1">
      <c r="B55" s="495">
        <f>C36</f>
        <v>0</v>
      </c>
      <c r="C55" s="506" t="s">
        <v>6</v>
      </c>
      <c r="D55" s="497">
        <f>C48</f>
        <v>0</v>
      </c>
      <c r="E55" s="498"/>
      <c r="F55" s="506" t="s">
        <v>7</v>
      </c>
      <c r="G55" s="495">
        <f>B55-D55</f>
        <v>0</v>
      </c>
      <c r="H55" s="501"/>
      <c r="I55" s="501"/>
      <c r="J55" s="502"/>
      <c r="N55" s="519" t="s">
        <v>331</v>
      </c>
      <c r="O55" s="520"/>
      <c r="P55" s="127">
        <f>C47+P49-C35</f>
        <v>0</v>
      </c>
      <c r="Q55" s="128" t="s">
        <v>41</v>
      </c>
      <c r="R55" s="129"/>
      <c r="S55" s="130"/>
      <c r="T55" s="130"/>
      <c r="U55" s="130"/>
      <c r="V55" s="130"/>
    </row>
    <row r="56" spans="2:22" ht="17.25" customHeight="1">
      <c r="B56" s="496"/>
      <c r="C56" s="507"/>
      <c r="D56" s="499"/>
      <c r="E56" s="500"/>
      <c r="F56" s="507"/>
      <c r="G56" s="503"/>
      <c r="H56" s="504"/>
      <c r="I56" s="504"/>
      <c r="J56" s="505"/>
      <c r="N56" s="514" t="s">
        <v>332</v>
      </c>
      <c r="O56" s="515"/>
      <c r="P56" s="515"/>
      <c r="Q56" s="515"/>
      <c r="R56" s="130"/>
      <c r="S56" s="130"/>
      <c r="T56" s="130"/>
      <c r="U56" s="130"/>
      <c r="V56" s="130"/>
    </row>
    <row r="57" spans="2:22" ht="3.75" customHeight="1">
      <c r="N57" s="516"/>
      <c r="O57" s="516"/>
      <c r="P57" s="516"/>
      <c r="Q57" s="516"/>
      <c r="R57" s="130"/>
      <c r="S57" s="130"/>
      <c r="T57" s="130"/>
      <c r="U57" s="130"/>
      <c r="V57" s="130"/>
    </row>
    <row r="58" spans="2:22" ht="36" customHeight="1">
      <c r="B58" s="101"/>
      <c r="N58" s="516"/>
      <c r="O58" s="516"/>
      <c r="P58" s="516"/>
      <c r="Q58" s="516"/>
    </row>
  </sheetData>
  <sheetProtection sheet="1" objects="1" scenarios="1"/>
  <mergeCells count="94">
    <mergeCell ref="K34:P34"/>
    <mergeCell ref="E44:J44"/>
    <mergeCell ref="E41:J41"/>
    <mergeCell ref="E8:J8"/>
    <mergeCell ref="E21:J21"/>
    <mergeCell ref="E40:J40"/>
    <mergeCell ref="E43:J43"/>
    <mergeCell ref="N44:O44"/>
    <mergeCell ref="E33:J33"/>
    <mergeCell ref="B21:B24"/>
    <mergeCell ref="C21:D24"/>
    <mergeCell ref="C44:D44"/>
    <mergeCell ref="E27:J27"/>
    <mergeCell ref="C40:D40"/>
    <mergeCell ref="C41:D41"/>
    <mergeCell ref="C36:D36"/>
    <mergeCell ref="E36:J36"/>
    <mergeCell ref="C39:D39"/>
    <mergeCell ref="E39:J39"/>
    <mergeCell ref="C27:D27"/>
    <mergeCell ref="C28:D28"/>
    <mergeCell ref="E28:J28"/>
    <mergeCell ref="C33:D33"/>
    <mergeCell ref="C43:D43"/>
    <mergeCell ref="E30:J30"/>
    <mergeCell ref="N56:Q58"/>
    <mergeCell ref="N49:O49"/>
    <mergeCell ref="N51:O51"/>
    <mergeCell ref="N50:O50"/>
    <mergeCell ref="N52:O52"/>
    <mergeCell ref="N54:O54"/>
    <mergeCell ref="N55:O55"/>
    <mergeCell ref="N45:O45"/>
    <mergeCell ref="N46:O46"/>
    <mergeCell ref="N47:O47"/>
    <mergeCell ref="N48:O48"/>
    <mergeCell ref="B52:J52"/>
    <mergeCell ref="C46:D46"/>
    <mergeCell ref="E46:J46"/>
    <mergeCell ref="C47:D47"/>
    <mergeCell ref="E47:J47"/>
    <mergeCell ref="C45:D45"/>
    <mergeCell ref="E45:J45"/>
    <mergeCell ref="B55:B56"/>
    <mergeCell ref="D55:E56"/>
    <mergeCell ref="G55:J56"/>
    <mergeCell ref="C55:C56"/>
    <mergeCell ref="F55:F56"/>
    <mergeCell ref="B54:J54"/>
    <mergeCell ref="C48:D48"/>
    <mergeCell ref="E48:J48"/>
    <mergeCell ref="B49:J49"/>
    <mergeCell ref="B51:I51"/>
    <mergeCell ref="C42:D42"/>
    <mergeCell ref="E42:J42"/>
    <mergeCell ref="C30:D30"/>
    <mergeCell ref="C35:D35"/>
    <mergeCell ref="E35:J35"/>
    <mergeCell ref="C34:D34"/>
    <mergeCell ref="E34:J34"/>
    <mergeCell ref="C20:D20"/>
    <mergeCell ref="E20:J20"/>
    <mergeCell ref="C32:D32"/>
    <mergeCell ref="E32:J32"/>
    <mergeCell ref="C29:D29"/>
    <mergeCell ref="E29:J29"/>
    <mergeCell ref="C31:D31"/>
    <mergeCell ref="E31:J31"/>
    <mergeCell ref="E25:J25"/>
    <mergeCell ref="E26:J26"/>
    <mergeCell ref="C25:D25"/>
    <mergeCell ref="C26:D26"/>
    <mergeCell ref="C18:D18"/>
    <mergeCell ref="E18:J18"/>
    <mergeCell ref="C19:D19"/>
    <mergeCell ref="E19:J19"/>
    <mergeCell ref="C17:D17"/>
    <mergeCell ref="E17:J17"/>
    <mergeCell ref="B2:D2"/>
    <mergeCell ref="B4:J4"/>
    <mergeCell ref="C7:D7"/>
    <mergeCell ref="E7:J7"/>
    <mergeCell ref="E16:J16"/>
    <mergeCell ref="C16:D16"/>
    <mergeCell ref="E15:J15"/>
    <mergeCell ref="C15:D15"/>
    <mergeCell ref="C14:D14"/>
    <mergeCell ref="E14:J14"/>
    <mergeCell ref="C12:D12"/>
    <mergeCell ref="E12:J12"/>
    <mergeCell ref="C13:D13"/>
    <mergeCell ref="E13:J13"/>
    <mergeCell ref="B8:B11"/>
    <mergeCell ref="C8:D11"/>
  </mergeCells>
  <phoneticPr fontId="3"/>
  <pageMargins left="0.70866141732283472" right="0.31496062992125984" top="0.55118110236220474" bottom="0.35433070866141736" header="0.31496062992125984" footer="0.31496062992125984"/>
  <pageSetup paperSize="9" scale="11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P36"/>
  <sheetViews>
    <sheetView showGridLines="0" zoomScaleNormal="100" workbookViewId="0">
      <pane xSplit="3" ySplit="5" topLeftCell="D6" activePane="bottomRight" state="frozen"/>
      <selection activeCell="I3" sqref="I3:J3"/>
      <selection pane="topRight" activeCell="I3" sqref="I3:J3"/>
      <selection pane="bottomLeft" activeCell="I3" sqref="I3:J3"/>
      <selection pane="bottomRight" activeCell="N17" sqref="N17"/>
    </sheetView>
  </sheetViews>
  <sheetFormatPr defaultRowHeight="13.5"/>
  <cols>
    <col min="1" max="1" width="1.125" customWidth="1"/>
    <col min="2" max="2" width="4.625" customWidth="1"/>
    <col min="3" max="3" width="28.875" customWidth="1"/>
    <col min="4" max="16" width="8.125" customWidth="1"/>
    <col min="17" max="17" width="0.5" customWidth="1"/>
  </cols>
  <sheetData>
    <row r="1" spans="2:16" ht="15.75" customHeight="1">
      <c r="B1" t="s">
        <v>225</v>
      </c>
      <c r="D1" s="242">
        <v>4</v>
      </c>
      <c r="E1" s="242">
        <v>5</v>
      </c>
      <c r="F1" s="242">
        <v>6</v>
      </c>
      <c r="G1" s="242">
        <v>7</v>
      </c>
      <c r="H1" s="242">
        <v>8</v>
      </c>
      <c r="I1" s="242">
        <v>9</v>
      </c>
      <c r="J1" s="242">
        <v>10</v>
      </c>
      <c r="K1" s="242">
        <v>11</v>
      </c>
      <c r="L1" s="242">
        <v>12</v>
      </c>
      <c r="M1" s="242">
        <v>1</v>
      </c>
      <c r="N1" s="242">
        <v>2</v>
      </c>
      <c r="O1" s="242">
        <v>3</v>
      </c>
    </row>
    <row r="2" spans="2:16" ht="19.5" customHeight="1">
      <c r="I2" s="47" t="s">
        <v>135</v>
      </c>
      <c r="L2" s="541" t="s">
        <v>166</v>
      </c>
      <c r="M2" s="541"/>
      <c r="N2" s="552" t="str">
        <f>第1号!H8</f>
        <v>〇〇中学校▲▲クラブ</v>
      </c>
      <c r="O2" s="552"/>
      <c r="P2" s="552"/>
    </row>
    <row r="3" spans="2:16" ht="18.95" hidden="1" customHeight="1"/>
    <row r="4" spans="2:16" ht="15" customHeight="1">
      <c r="O4" s="542" t="s">
        <v>136</v>
      </c>
      <c r="P4" s="543"/>
    </row>
    <row r="5" spans="2:16" ht="18" customHeight="1">
      <c r="B5" s="544" t="s">
        <v>137</v>
      </c>
      <c r="C5" s="545"/>
      <c r="D5" s="35" t="s">
        <v>138</v>
      </c>
      <c r="E5" s="36" t="s">
        <v>139</v>
      </c>
      <c r="F5" s="36" t="s">
        <v>140</v>
      </c>
      <c r="G5" s="36" t="s">
        <v>141</v>
      </c>
      <c r="H5" s="36" t="s">
        <v>142</v>
      </c>
      <c r="I5" s="36" t="s">
        <v>143</v>
      </c>
      <c r="J5" s="36" t="s">
        <v>144</v>
      </c>
      <c r="K5" s="36" t="s">
        <v>145</v>
      </c>
      <c r="L5" s="36" t="s">
        <v>146</v>
      </c>
      <c r="M5" s="36" t="s">
        <v>147</v>
      </c>
      <c r="N5" s="36" t="s">
        <v>148</v>
      </c>
      <c r="O5" s="79" t="s">
        <v>149</v>
      </c>
      <c r="P5" s="4" t="s">
        <v>150</v>
      </c>
    </row>
    <row r="6" spans="2:16" ht="18" customHeight="1" thickBot="1">
      <c r="B6" s="548" t="s">
        <v>151</v>
      </c>
      <c r="C6" s="75" t="s">
        <v>196</v>
      </c>
      <c r="D6" s="171"/>
      <c r="E6" s="172"/>
      <c r="F6" s="172"/>
      <c r="G6" s="172"/>
      <c r="H6" s="172"/>
      <c r="I6" s="172"/>
      <c r="J6" s="173">
        <f>ROUNDDOWN((第1号!D26*0.6),-3)</f>
        <v>0</v>
      </c>
      <c r="K6" s="172"/>
      <c r="L6" s="172"/>
      <c r="M6" s="172"/>
      <c r="N6" s="174">
        <f>第1号!D26-J6</f>
        <v>0</v>
      </c>
      <c r="O6" s="175"/>
      <c r="P6" s="76">
        <f>SUM(D6:O6)</f>
        <v>0</v>
      </c>
    </row>
    <row r="7" spans="2:16" ht="18" customHeight="1" thickTop="1">
      <c r="B7" s="550"/>
      <c r="C7" s="176" t="s">
        <v>285</v>
      </c>
      <c r="D7" s="177">
        <f>①参加費!F18</f>
        <v>0</v>
      </c>
      <c r="E7" s="178">
        <f>①参加費!G18</f>
        <v>0</v>
      </c>
      <c r="F7" s="178">
        <f>①参加費!H18</f>
        <v>0</v>
      </c>
      <c r="G7" s="178">
        <f>①参加費!I18</f>
        <v>0</v>
      </c>
      <c r="H7" s="178">
        <f>①参加費!J18</f>
        <v>0</v>
      </c>
      <c r="I7" s="178">
        <f>①参加費!K18</f>
        <v>0</v>
      </c>
      <c r="J7" s="178">
        <f>①参加費!L18</f>
        <v>0</v>
      </c>
      <c r="K7" s="178">
        <f>①参加費!M18</f>
        <v>0</v>
      </c>
      <c r="L7" s="178">
        <f>①参加費!N18</f>
        <v>0</v>
      </c>
      <c r="M7" s="178">
        <f>①参加費!O18</f>
        <v>0</v>
      </c>
      <c r="N7" s="178">
        <f>①参加費!P18</f>
        <v>0</v>
      </c>
      <c r="O7" s="179">
        <f>①参加費!Q18</f>
        <v>0</v>
      </c>
      <c r="P7" s="74">
        <f t="shared" ref="P7:P13" si="0">SUM(D7:O7)</f>
        <v>0</v>
      </c>
    </row>
    <row r="8" spans="2:16" ht="18" customHeight="1">
      <c r="B8" s="550"/>
      <c r="C8" s="221" t="s">
        <v>286</v>
      </c>
      <c r="D8" s="222">
        <f>SUMIF(②その他収入!$B$5:$B$15,D$1,②その他収入!$F$5:$F$15)</f>
        <v>0</v>
      </c>
      <c r="E8" s="223">
        <f>SUMIF(②その他収入!$B$5:$B$15,E$1,②その他収入!$F$5:$F$15)</f>
        <v>0</v>
      </c>
      <c r="F8" s="223">
        <f>SUMIF(②その他収入!$B$5:$B$15,F$1,②その他収入!$F$5:$F$15)</f>
        <v>0</v>
      </c>
      <c r="G8" s="223">
        <f>SUMIF(②その他収入!$B$5:$B$15,G$1,②その他収入!$F$5:$F$15)</f>
        <v>0</v>
      </c>
      <c r="H8" s="223">
        <f>SUMIF(②その他収入!$B$5:$B$15,H$1,②その他収入!$F$5:$F$15)</f>
        <v>0</v>
      </c>
      <c r="I8" s="223">
        <f>SUMIF(②その他収入!$B$5:$B$15,I$1,②その他収入!$F$5:$F$15)</f>
        <v>0</v>
      </c>
      <c r="J8" s="223">
        <f>SUMIF(②その他収入!$B$5:$B$15,J$1,②その他収入!$F$5:$F$15)</f>
        <v>0</v>
      </c>
      <c r="K8" s="223">
        <f>SUMIF(②その他収入!$B$5:$B$15,K$1,②その他収入!$F$5:$F$15)</f>
        <v>0</v>
      </c>
      <c r="L8" s="223">
        <f>SUMIF(②その他収入!$B$5:$B$15,L$1,②その他収入!$F$5:$F$15)</f>
        <v>0</v>
      </c>
      <c r="M8" s="223">
        <f>SUMIF(②その他収入!$B$5:$B$15,M$1,②その他収入!$F$5:$F$15)</f>
        <v>0</v>
      </c>
      <c r="N8" s="223">
        <f>SUMIF(②その他収入!$B$5:$B$15,N$1,②その他収入!$F$5:$F$15)</f>
        <v>0</v>
      </c>
      <c r="O8" s="224">
        <f>SUMIF(②その他収入!$B$5:$B$15,O$1,②その他収入!$F$5:$F$15)</f>
        <v>0</v>
      </c>
      <c r="P8" s="69">
        <f t="shared" si="0"/>
        <v>0</v>
      </c>
    </row>
    <row r="9" spans="2:16" ht="18" customHeight="1" thickBot="1">
      <c r="B9" s="550"/>
      <c r="C9" s="225" t="s">
        <v>287</v>
      </c>
      <c r="D9" s="226">
        <f>SUMIF(②その他収入!$M$5:$M$15,D$1,②その他収入!$O$5:$O$15)</f>
        <v>0</v>
      </c>
      <c r="E9" s="227">
        <f>SUMIF(②その他収入!$M$5:$M$15,E$1,②その他収入!$O$5:$O$15)</f>
        <v>0</v>
      </c>
      <c r="F9" s="227">
        <f>SUMIF(②その他収入!$M$5:$M$15,F$1,②その他収入!$O$5:$O$15)</f>
        <v>0</v>
      </c>
      <c r="G9" s="227">
        <f>SUMIF(②その他収入!$M$5:$M$15,G$1,②その他収入!$O$5:$O$15)</f>
        <v>0</v>
      </c>
      <c r="H9" s="227">
        <f>SUMIF(②その他収入!$M$5:$M$15,H$1,②その他収入!$O$5:$O$15)</f>
        <v>0</v>
      </c>
      <c r="I9" s="227">
        <f>SUMIF(②その他収入!$M$5:$M$15,I$1,②その他収入!$O$5:$O$15)</f>
        <v>0</v>
      </c>
      <c r="J9" s="227">
        <f>SUMIF(②その他収入!$M$5:$M$15,J$1,②その他収入!$O$5:$O$15)</f>
        <v>0</v>
      </c>
      <c r="K9" s="227">
        <f>SUMIF(②その他収入!$M$5:$M$15,K$1,②その他収入!$O$5:$O$15)</f>
        <v>0</v>
      </c>
      <c r="L9" s="227">
        <f>SUMIF(②その他収入!$M$5:$M$15,L$1,②その他収入!$O$5:$O$15)</f>
        <v>0</v>
      </c>
      <c r="M9" s="227">
        <f>SUMIF(②その他収入!$M$5:$M$15,M$1,②その他収入!$O$5:$O$15)</f>
        <v>0</v>
      </c>
      <c r="N9" s="227">
        <f>SUMIF(②その他収入!$M$5:$M$15,N$1,②その他収入!$O$5:$O$15)</f>
        <v>0</v>
      </c>
      <c r="O9" s="228">
        <f>SUMIF(②その他収入!$M$5:$M$15,O$1,②その他収入!$O$5:$O$15)</f>
        <v>0</v>
      </c>
      <c r="P9" s="70">
        <f t="shared" si="0"/>
        <v>0</v>
      </c>
    </row>
    <row r="10" spans="2:16" ht="18" customHeight="1">
      <c r="B10" s="550"/>
      <c r="C10" s="180" t="s">
        <v>218</v>
      </c>
      <c r="D10" s="181"/>
      <c r="E10" s="182"/>
      <c r="F10" s="182"/>
      <c r="G10" s="182"/>
      <c r="H10" s="182"/>
      <c r="I10" s="182"/>
      <c r="J10" s="182"/>
      <c r="K10" s="182"/>
      <c r="L10" s="182"/>
      <c r="M10" s="182"/>
      <c r="N10" s="182"/>
      <c r="O10" s="183">
        <f>①参加費!U18</f>
        <v>0</v>
      </c>
      <c r="P10" s="71">
        <f t="shared" si="0"/>
        <v>0</v>
      </c>
    </row>
    <row r="11" spans="2:16" ht="18" customHeight="1">
      <c r="B11" s="550"/>
      <c r="C11" s="229" t="s">
        <v>195</v>
      </c>
      <c r="D11" s="222">
        <f>SUMIF(②その他収入!$G$5:$G$15,D1,②その他収入!$K$5:$K$15)</f>
        <v>0</v>
      </c>
      <c r="E11" s="223">
        <f>SUMIF(②その他収入!$G$5:$G$15,E1,②その他収入!$K$5:$K$15)</f>
        <v>0</v>
      </c>
      <c r="F11" s="223">
        <f>SUMIF(②その他収入!$G$5:$G$15,F1,②その他収入!$K$5:$K$15)</f>
        <v>0</v>
      </c>
      <c r="G11" s="223">
        <f>SUMIF(②その他収入!$G$5:$G$15,G1,②その他収入!$K$5:$K$15)</f>
        <v>0</v>
      </c>
      <c r="H11" s="223">
        <f>SUMIF(②その他収入!$G$5:$G$15,H1,②その他収入!$K$5:$K$15)</f>
        <v>0</v>
      </c>
      <c r="I11" s="223">
        <f>SUMIF(②その他収入!$G$5:$G$15,I1,②その他収入!$K$5:$K$15)</f>
        <v>0</v>
      </c>
      <c r="J11" s="223">
        <f>SUMIF(②その他収入!$G$5:$G$15,J1,②その他収入!$K$5:$K$15)</f>
        <v>0</v>
      </c>
      <c r="K11" s="223">
        <f>SUMIF(②その他収入!$G$5:$G$15,K1,②その他収入!$K$5:$K$15)</f>
        <v>0</v>
      </c>
      <c r="L11" s="223">
        <f>SUMIF(②その他収入!$G$5:$G$15,L1,②その他収入!$K$5:$K$15)</f>
        <v>0</v>
      </c>
      <c r="M11" s="223">
        <f>SUMIF(②その他収入!$G$5:$G$15,M1,②その他収入!$K$5:$K$15)</f>
        <v>0</v>
      </c>
      <c r="N11" s="223">
        <f>SUMIF(②その他収入!$G$5:$G$15,N1,②その他収入!$K$5:$K$15)</f>
        <v>0</v>
      </c>
      <c r="O11" s="224">
        <f>SUMIF(②その他収入!$G$5:$G$15,O1,②その他収入!$K$5:$K$15)</f>
        <v>0</v>
      </c>
      <c r="P11" s="72">
        <f t="shared" ref="P11" si="1">SUM(D11:O11)</f>
        <v>0</v>
      </c>
    </row>
    <row r="12" spans="2:16" ht="18" customHeight="1">
      <c r="B12" s="550"/>
      <c r="C12" s="229" t="s">
        <v>125</v>
      </c>
      <c r="D12" s="222">
        <f>SUMIF(②その他収入!$T$5:$T$15,D$1,②その他収入!$V$5:$V$15)</f>
        <v>0</v>
      </c>
      <c r="E12" s="223">
        <f>SUMIF(②その他収入!$T$5:$T$15,E$1,②その他収入!$V$5:$V$15)</f>
        <v>0</v>
      </c>
      <c r="F12" s="223">
        <f>SUMIF(②その他収入!$T$5:$T$15,F$1,②その他収入!$V$5:$V$15)</f>
        <v>0</v>
      </c>
      <c r="G12" s="223">
        <f>SUMIF(②その他収入!$T$5:$T$15,G$1,②その他収入!$V$5:$V$15)</f>
        <v>0</v>
      </c>
      <c r="H12" s="223">
        <f>SUMIF(②その他収入!$T$5:$T$15,H$1,②その他収入!$V$5:$V$15)</f>
        <v>0</v>
      </c>
      <c r="I12" s="223">
        <f>SUMIF(②その他収入!$T$5:$T$15,I$1,②その他収入!$V$5:$V$15)</f>
        <v>0</v>
      </c>
      <c r="J12" s="223">
        <f>SUMIF(②その他収入!$T$5:$T$15,J$1,②その他収入!$V$5:$V$15)</f>
        <v>0</v>
      </c>
      <c r="K12" s="223">
        <f>SUMIF(②その他収入!$T$5:$T$15,K$1,②その他収入!$V$5:$V$15)</f>
        <v>0</v>
      </c>
      <c r="L12" s="223">
        <f>SUMIF(②その他収入!$T$5:$T$15,L$1,②その他収入!$V$5:$V$15)</f>
        <v>0</v>
      </c>
      <c r="M12" s="223">
        <f>SUMIF(②その他収入!$T$5:$T$15,M$1,②その他収入!$V$5:$V$15)</f>
        <v>0</v>
      </c>
      <c r="N12" s="223">
        <f>SUMIF(②その他収入!$T$5:$T$15,N$1,②その他収入!$V$5:$V$15)</f>
        <v>0</v>
      </c>
      <c r="O12" s="224">
        <f>SUMIF(②その他収入!$T$5:$T$15,O$1,②その他収入!$V$5:$V$15)</f>
        <v>0</v>
      </c>
      <c r="P12" s="72">
        <f t="shared" si="0"/>
        <v>0</v>
      </c>
    </row>
    <row r="13" spans="2:16" ht="18" customHeight="1" thickBot="1">
      <c r="B13" s="550"/>
      <c r="C13" s="230" t="s">
        <v>126</v>
      </c>
      <c r="D13" s="231">
        <f>SUMIF(②その他収入!$P$5:$P$15,D$1,②その他収入!$R$5:$R$15)</f>
        <v>0</v>
      </c>
      <c r="E13" s="232">
        <f>SUMIF(②その他収入!$P$5:$P$15,E$1,②その他収入!$R$5:$R$15)</f>
        <v>0</v>
      </c>
      <c r="F13" s="232">
        <f>SUMIF(②その他収入!$P$5:$P$15,F$1,②その他収入!$R$5:$R$15)</f>
        <v>0</v>
      </c>
      <c r="G13" s="232">
        <f>SUMIF(②その他収入!$P$5:$P$15,G$1,②その他収入!$R$5:$R$15)</f>
        <v>0</v>
      </c>
      <c r="H13" s="232">
        <f>SUMIF(②その他収入!$P$5:$P$15,H$1,②その他収入!$R$5:$R$15)</f>
        <v>0</v>
      </c>
      <c r="I13" s="232">
        <f>SUMIF(②その他収入!$P$5:$P$15,I$1,②その他収入!$R$5:$R$15)</f>
        <v>0</v>
      </c>
      <c r="J13" s="232">
        <f>SUMIF(②その他収入!$P$5:$P$15,J$1,②その他収入!$R$5:$R$15)</f>
        <v>0</v>
      </c>
      <c r="K13" s="232">
        <f>SUMIF(②その他収入!$P$5:$P$15,K$1,②その他収入!$R$5:$R$15)</f>
        <v>0</v>
      </c>
      <c r="L13" s="232">
        <f>SUMIF(②その他収入!$P$5:$P$15,L$1,②その他収入!$R$5:$R$15)</f>
        <v>0</v>
      </c>
      <c r="M13" s="232">
        <f>SUMIF(②その他収入!$P$5:$P$15,M$1,②その他収入!$R$5:$R$15)</f>
        <v>0</v>
      </c>
      <c r="N13" s="232">
        <f>SUMIF(②その他収入!$P$5:$P$15,N$1,②その他収入!$R$5:$R$15)</f>
        <v>0</v>
      </c>
      <c r="O13" s="232">
        <f>SUMIF(②その他収入!$P$5:$P$15,O$1,②その他収入!$R$5:$R$15)</f>
        <v>0</v>
      </c>
      <c r="P13" s="73">
        <f t="shared" si="0"/>
        <v>0</v>
      </c>
    </row>
    <row r="14" spans="2:16" ht="18" customHeight="1">
      <c r="B14" s="551"/>
      <c r="C14" s="61" t="s">
        <v>2</v>
      </c>
      <c r="D14" s="62">
        <f>SUM(D7:D13)</f>
        <v>0</v>
      </c>
      <c r="E14" s="63">
        <f t="shared" ref="E14:H14" si="2">SUM(E7:E13)</f>
        <v>0</v>
      </c>
      <c r="F14" s="63">
        <f t="shared" si="2"/>
        <v>0</v>
      </c>
      <c r="G14" s="63">
        <f t="shared" si="2"/>
        <v>0</v>
      </c>
      <c r="H14" s="63">
        <f t="shared" si="2"/>
        <v>0</v>
      </c>
      <c r="I14" s="63">
        <f>SUM(I6:I13)</f>
        <v>0</v>
      </c>
      <c r="J14" s="63">
        <f>SUM(J6:J13)</f>
        <v>0</v>
      </c>
      <c r="K14" s="63">
        <f t="shared" ref="K14:O14" si="3">SUM(K6:K13)</f>
        <v>0</v>
      </c>
      <c r="L14" s="63">
        <f t="shared" si="3"/>
        <v>0</v>
      </c>
      <c r="M14" s="63">
        <f t="shared" si="3"/>
        <v>0</v>
      </c>
      <c r="N14" s="63">
        <f>SUM(N6:N13)</f>
        <v>0</v>
      </c>
      <c r="O14" s="64">
        <f t="shared" si="3"/>
        <v>0</v>
      </c>
      <c r="P14" s="65">
        <f>SUM(D14:O14)</f>
        <v>0</v>
      </c>
    </row>
    <row r="15" spans="2:16" ht="18" customHeight="1">
      <c r="B15" s="546" t="s">
        <v>152</v>
      </c>
      <c r="C15" s="234" t="s">
        <v>77</v>
      </c>
      <c r="D15" s="235">
        <f>③諸謝金!E17</f>
        <v>0</v>
      </c>
      <c r="E15" s="236">
        <f>③諸謝金!F17</f>
        <v>0</v>
      </c>
      <c r="F15" s="236">
        <f>③諸謝金!G17</f>
        <v>0</v>
      </c>
      <c r="G15" s="236">
        <f>③諸謝金!H17</f>
        <v>0</v>
      </c>
      <c r="H15" s="236">
        <f>③諸謝金!I17</f>
        <v>0</v>
      </c>
      <c r="I15" s="236">
        <f>③諸謝金!J17</f>
        <v>0</v>
      </c>
      <c r="J15" s="236">
        <f>③諸謝金!K17</f>
        <v>0</v>
      </c>
      <c r="K15" s="236">
        <f>③諸謝金!L17</f>
        <v>0</v>
      </c>
      <c r="L15" s="236">
        <f>③諸謝金!M17</f>
        <v>0</v>
      </c>
      <c r="M15" s="236">
        <f>③諸謝金!N17</f>
        <v>0</v>
      </c>
      <c r="N15" s="236">
        <f>③諸謝金!O17</f>
        <v>0</v>
      </c>
      <c r="O15" s="237"/>
      <c r="P15" s="54">
        <f t="shared" ref="P15:P32" si="4">SUM(D15:O15)</f>
        <v>0</v>
      </c>
    </row>
    <row r="16" spans="2:16" ht="18" customHeight="1">
      <c r="B16" s="546"/>
      <c r="C16" s="238" t="s">
        <v>115</v>
      </c>
      <c r="D16" s="222">
        <f>SUMIF(④旅・通・印・備!$B$5:$B$15,D$1,④旅・通・印・備!$D$5:$D$15)</f>
        <v>0</v>
      </c>
      <c r="E16" s="223">
        <f>SUMIF(④旅・通・印・備!$B$5:$B$15,E$1,④旅・通・印・備!$D$5:$D$15)</f>
        <v>0</v>
      </c>
      <c r="F16" s="223">
        <f>SUMIF(④旅・通・印・備!$B$5:$B$15,F$1,④旅・通・印・備!$D$5:$D$15)</f>
        <v>0</v>
      </c>
      <c r="G16" s="223">
        <f>SUMIF(④旅・通・印・備!$B$5:$B$15,G$1,④旅・通・印・備!$D$5:$D$15)</f>
        <v>0</v>
      </c>
      <c r="H16" s="223">
        <f>SUMIF(④旅・通・印・備!$B$5:$B$15,H$1,④旅・通・印・備!$D$5:$D$15)</f>
        <v>0</v>
      </c>
      <c r="I16" s="223">
        <f>SUMIF(④旅・通・印・備!$B$5:$B$15,I$1,④旅・通・印・備!$D$5:$D$15)</f>
        <v>0</v>
      </c>
      <c r="J16" s="223">
        <f>SUMIF(④旅・通・印・備!$B$5:$B$15,J$1,④旅・通・印・備!$D$5:$D$15)</f>
        <v>0</v>
      </c>
      <c r="K16" s="223">
        <f>SUMIF(④旅・通・印・備!$B$5:$B$15,K$1,④旅・通・印・備!$D$5:$D$15)</f>
        <v>0</v>
      </c>
      <c r="L16" s="175">
        <f>SUMIF(④旅・通・印・備!$B$5:$B$15,L$1,④旅・通・印・備!$D$5:$D$15)</f>
        <v>0</v>
      </c>
      <c r="M16" s="223">
        <f>SUMIF(④旅・通・印・備!$B$5:$B$15,M$1,④旅・通・印・備!$D$5:$D$15)</f>
        <v>0</v>
      </c>
      <c r="N16" s="223">
        <f>SUMIF(④旅・通・印・備!$B$5:$B$15,N$1,④旅・通・印・備!$D$5:$D$15)</f>
        <v>0</v>
      </c>
      <c r="O16" s="224">
        <f>SUMIF(④旅・通・印・備!$B$5:$B$15,O$1,④旅・通・印・備!$D$5:$D$15)</f>
        <v>0</v>
      </c>
      <c r="P16" s="55">
        <f t="shared" si="4"/>
        <v>0</v>
      </c>
    </row>
    <row r="17" spans="2:16" ht="18" customHeight="1">
      <c r="B17" s="546"/>
      <c r="C17" s="238" t="s">
        <v>116</v>
      </c>
      <c r="D17" s="222">
        <f>SUMIF(④旅・通・印・備!$H$5:$H$15,D$1,④旅・通・印・備!$J$5:$J$15)</f>
        <v>0</v>
      </c>
      <c r="E17" s="223">
        <f>SUMIF(④旅・通・印・備!$H$5:$H$15,E$1,④旅・通・印・備!$J$5:$J$15)</f>
        <v>0</v>
      </c>
      <c r="F17" s="223">
        <f>SUMIF(④旅・通・印・備!$H$5:$H$15,F$1,④旅・通・印・備!$J$5:$J$15)</f>
        <v>0</v>
      </c>
      <c r="G17" s="223">
        <f>SUMIF(④旅・通・印・備!$H$5:$H$15,G$1,④旅・通・印・備!$J$5:$J$15)</f>
        <v>0</v>
      </c>
      <c r="H17" s="223">
        <f>SUMIF(④旅・通・印・備!$H$5:$H$15,H$1,④旅・通・印・備!$J$5:$J$15)</f>
        <v>0</v>
      </c>
      <c r="I17" s="223">
        <f>SUMIF(④旅・通・印・備!$H$5:$H$15,I$1,④旅・通・印・備!$J$5:$J$15)</f>
        <v>0</v>
      </c>
      <c r="J17" s="223">
        <f>SUMIF(④旅・通・印・備!$H$5:$H$15,J$1,④旅・通・印・備!$J$5:$J$15)</f>
        <v>0</v>
      </c>
      <c r="K17" s="223">
        <f>SUMIF(④旅・通・印・備!$H$5:$H$15,K$1,④旅・通・印・備!$J$5:$J$15)</f>
        <v>0</v>
      </c>
      <c r="L17" s="223">
        <f>SUMIF(④旅・通・印・備!$H$5:$H$15,L$1,④旅・通・印・備!$J$5:$J$15)</f>
        <v>0</v>
      </c>
      <c r="M17" s="223">
        <f>SUMIF(④旅・通・印・備!$H$5:$H$15,M$1,④旅・通・印・備!$J$5:$J$15)</f>
        <v>0</v>
      </c>
      <c r="N17" s="223">
        <f>SUMIF(④旅・通・印・備!$H$5:$H$15,N$1,④旅・通・印・備!$J$5:$J$15)</f>
        <v>0</v>
      </c>
      <c r="O17" s="224">
        <f>SUMIF(④旅・通・印・備!$H$5:$H$15,O$1,④旅・通・印・備!$J$5:$J$15)</f>
        <v>0</v>
      </c>
      <c r="P17" s="55">
        <f t="shared" si="4"/>
        <v>0</v>
      </c>
    </row>
    <row r="18" spans="2:16" ht="18" customHeight="1">
      <c r="B18" s="546"/>
      <c r="C18" s="238" t="s">
        <v>117</v>
      </c>
      <c r="D18" s="222">
        <f>SUMIF(④旅・通・印・備!$N$5:$N$15,D$1,④旅・通・印・備!$P$5:$P$15)</f>
        <v>0</v>
      </c>
      <c r="E18" s="223">
        <f>SUMIF(④旅・通・印・備!$N$5:$N$15,E$1,④旅・通・印・備!$P$5:$P$15)</f>
        <v>0</v>
      </c>
      <c r="F18" s="223">
        <f>SUMIF(④旅・通・印・備!$N$5:$N$15,F$1,④旅・通・印・備!$P$5:$P$15)</f>
        <v>0</v>
      </c>
      <c r="G18" s="223">
        <f>SUMIF(④旅・通・印・備!$N$5:$N$15,G$1,④旅・通・印・備!$P$5:$P$15)</f>
        <v>0</v>
      </c>
      <c r="H18" s="223">
        <f>SUMIF(④旅・通・印・備!$N$5:$N$15,H$1,④旅・通・印・備!$P$5:$P$15)</f>
        <v>0</v>
      </c>
      <c r="I18" s="223">
        <f>SUMIF(④旅・通・印・備!$N$5:$N$15,I$1,④旅・通・印・備!$P$5:$P$15)</f>
        <v>0</v>
      </c>
      <c r="J18" s="223">
        <f>SUMIF(④旅・通・印・備!$N$5:$N$15,J$1,④旅・通・印・備!$P$5:$P$15)</f>
        <v>0</v>
      </c>
      <c r="K18" s="223">
        <f>SUMIF(④旅・通・印・備!$N$5:$N$15,K$1,④旅・通・印・備!$P$5:$P$15)</f>
        <v>0</v>
      </c>
      <c r="L18" s="223">
        <f>SUMIF(④旅・通・印・備!$N$5:$N$15,L$1,④旅・通・印・備!$P$5:$P$15)</f>
        <v>0</v>
      </c>
      <c r="M18" s="223">
        <f>SUMIF(④旅・通・印・備!$N$5:$N$15,M$1,④旅・通・印・備!$P$5:$P$15)</f>
        <v>0</v>
      </c>
      <c r="N18" s="223">
        <f>SUMIF(④旅・通・印・備!$N$5:$N$15,N$1,④旅・通・印・備!$P$5:$P$15)</f>
        <v>0</v>
      </c>
      <c r="O18" s="224">
        <f>SUMIF(④旅・通・印・備!$N$5:$N$15,O$1,④旅・通・印・備!$P$5:$P$15)</f>
        <v>0</v>
      </c>
      <c r="P18" s="55">
        <f t="shared" si="4"/>
        <v>0</v>
      </c>
    </row>
    <row r="19" spans="2:16" ht="18" customHeight="1">
      <c r="B19" s="546"/>
      <c r="C19" s="238" t="s">
        <v>288</v>
      </c>
      <c r="D19" s="222">
        <f>SUMIF(④旅・通・印・備!$T$5:$T$15,D$1,④旅・通・印・備!$V$5:$V$15)</f>
        <v>0</v>
      </c>
      <c r="E19" s="223">
        <f>SUMIF(④旅・通・印・備!$T$5:$T$15,E$1,④旅・通・印・備!$V$5:$V$15)</f>
        <v>0</v>
      </c>
      <c r="F19" s="223">
        <f>SUMIF(④旅・通・印・備!$T$5:$T$15,F$1,④旅・通・印・備!$V$5:$V$15)</f>
        <v>0</v>
      </c>
      <c r="G19" s="223">
        <f>SUMIF(④旅・通・印・備!$T$5:$T$15,G$1,④旅・通・印・備!$V$5:$V$15)</f>
        <v>0</v>
      </c>
      <c r="H19" s="223">
        <f>SUMIF(④旅・通・印・備!$T$5:$T$15,H$1,④旅・通・印・備!$V$5:$V$15)</f>
        <v>0</v>
      </c>
      <c r="I19" s="223">
        <f>SUMIF(④旅・通・印・備!$T$5:$T$15,I$1,④旅・通・印・備!$V$5:$V$15)</f>
        <v>0</v>
      </c>
      <c r="J19" s="223">
        <f>SUMIF(④旅・通・印・備!$T$5:$T$15,J$1,④旅・通・印・備!$V$5:$V$15)</f>
        <v>0</v>
      </c>
      <c r="K19" s="223">
        <f>SUMIF(④旅・通・印・備!$T$5:$T$15,K$1,④旅・通・印・備!$V$5:$V$15)</f>
        <v>0</v>
      </c>
      <c r="L19" s="223">
        <f>SUMIF(④旅・通・印・備!$T$5:$T$15,L$1,④旅・通・印・備!$V$5:$V$15)</f>
        <v>0</v>
      </c>
      <c r="M19" s="223">
        <f>SUMIF(④旅・通・印・備!$T$5:$T$15,M$1,④旅・通・印・備!$V$5:$V$15)</f>
        <v>0</v>
      </c>
      <c r="N19" s="223">
        <f>SUMIF(④旅・通・印・備!$T$5:$T$15,N$1,④旅・通・印・備!$V$5:$V$15)</f>
        <v>0</v>
      </c>
      <c r="O19" s="224">
        <f>SUMIF(④旅・通・印・備!$T$5:$T$15,O$1,④旅・通・印・備!$V$5:$V$15)</f>
        <v>0</v>
      </c>
      <c r="P19" s="55"/>
    </row>
    <row r="20" spans="2:16" ht="18" customHeight="1">
      <c r="B20" s="546"/>
      <c r="C20" s="238" t="s">
        <v>79</v>
      </c>
      <c r="D20" s="222">
        <f>SUMIF(⑤消・借・保・雑!$B$5:$B$15,D$1,⑤消・借・保・雑!$D$5:$D$15)</f>
        <v>0</v>
      </c>
      <c r="E20" s="223">
        <f>SUMIF(⑤消・借・保・雑!$B$5:$B$15,E$1,⑤消・借・保・雑!$D$5:$D$15)</f>
        <v>0</v>
      </c>
      <c r="F20" s="223">
        <f>SUMIF(⑤消・借・保・雑!$B$5:$B$15,F$1,⑤消・借・保・雑!$D$5:$D$15)</f>
        <v>0</v>
      </c>
      <c r="G20" s="223">
        <f>SUMIF(⑤消・借・保・雑!$B$5:$B$15,G$1,⑤消・借・保・雑!$D$5:$D$15)</f>
        <v>0</v>
      </c>
      <c r="H20" s="223">
        <f>SUMIF(⑤消・借・保・雑!$B$5:$B$15,H$1,⑤消・借・保・雑!$D$5:$D$15)</f>
        <v>0</v>
      </c>
      <c r="I20" s="223">
        <f>SUMIF(⑤消・借・保・雑!$B$5:$B$15,I$1,⑤消・借・保・雑!$D$5:$D$15)</f>
        <v>0</v>
      </c>
      <c r="J20" s="223">
        <f>SUMIF(⑤消・借・保・雑!$B$5:$B$15,J$1,⑤消・借・保・雑!$D$5:$D$15)</f>
        <v>0</v>
      </c>
      <c r="K20" s="223">
        <f>SUMIF(⑤消・借・保・雑!$B$5:$B$15,K$1,⑤消・借・保・雑!$D$5:$D$15)</f>
        <v>0</v>
      </c>
      <c r="L20" s="223">
        <f>SUMIF(⑤消・借・保・雑!$B$5:$B$15,L$1,⑤消・借・保・雑!$D$5:$D$15)</f>
        <v>0</v>
      </c>
      <c r="M20" s="223">
        <f>SUMIF(⑤消・借・保・雑!$B$5:$B$15,M$1,⑤消・借・保・雑!$D$5:$D$15)</f>
        <v>0</v>
      </c>
      <c r="N20" s="223">
        <f>SUMIF(⑤消・借・保・雑!$B$5:$B$15,N$1,⑤消・借・保・雑!$D$5:$D$15)</f>
        <v>0</v>
      </c>
      <c r="O20" s="224">
        <f>SUMIF(⑤消・借・保・雑!$B$5:$B$15,O$1,⑤消・借・保・雑!$D$5:$D$15)</f>
        <v>0</v>
      </c>
      <c r="P20" s="55">
        <f t="shared" si="4"/>
        <v>0</v>
      </c>
    </row>
    <row r="21" spans="2:16" ht="18" customHeight="1">
      <c r="B21" s="546"/>
      <c r="C21" s="238" t="s">
        <v>119</v>
      </c>
      <c r="D21" s="222">
        <f>SUMIF(⑤消・借・保・雑!$H$5:$H$15,D$1,⑤消・借・保・雑!$J$5:$J$15)</f>
        <v>0</v>
      </c>
      <c r="E21" s="223">
        <f>SUMIF(⑤消・借・保・雑!$H$5:$H$15,E$1,⑤消・借・保・雑!$J$5:$J$15)</f>
        <v>0</v>
      </c>
      <c r="F21" s="223">
        <f>SUMIF(⑤消・借・保・雑!$H$5:$H$15,F$1,⑤消・借・保・雑!$J$5:$J$15)</f>
        <v>0</v>
      </c>
      <c r="G21" s="223">
        <f>SUMIF(⑤消・借・保・雑!$H$5:$H$15,G$1,⑤消・借・保・雑!$J$5:$J$15)</f>
        <v>0</v>
      </c>
      <c r="H21" s="223">
        <f>SUMIF(⑤消・借・保・雑!$H$5:$H$15,H$1,⑤消・借・保・雑!$J$5:$J$15)</f>
        <v>0</v>
      </c>
      <c r="I21" s="223">
        <f>SUMIF(⑤消・借・保・雑!$H$5:$H$15,I$1,⑤消・借・保・雑!$J$5:$J$15)</f>
        <v>0</v>
      </c>
      <c r="J21" s="223">
        <f>SUMIF(⑤消・借・保・雑!$H$5:$H$15,J$1,⑤消・借・保・雑!$J$5:$J$15)</f>
        <v>0</v>
      </c>
      <c r="K21" s="223">
        <f>SUMIF(⑤消・借・保・雑!$H$5:$H$15,K$1,⑤消・借・保・雑!$J$5:$J$15)</f>
        <v>0</v>
      </c>
      <c r="L21" s="223">
        <f>SUMIF(⑤消・借・保・雑!$H$5:$H$15,L$1,⑤消・借・保・雑!$J$5:$J$15)</f>
        <v>0</v>
      </c>
      <c r="M21" s="223">
        <f>SUMIF(⑤消・借・保・雑!$H$5:$H$15,M$1,⑤消・借・保・雑!$J$5:$J$15)</f>
        <v>0</v>
      </c>
      <c r="N21" s="223">
        <f>SUMIF(⑤消・借・保・雑!$H$5:$H$15,N$1,⑤消・借・保・雑!$J$5:$J$15)</f>
        <v>0</v>
      </c>
      <c r="O21" s="224">
        <f>SUMIF(⑤消・借・保・雑!$H$5:$H$15,O$1,⑤消・借・保・雑!$J$5:$J$15)</f>
        <v>0</v>
      </c>
      <c r="P21" s="55">
        <f t="shared" si="4"/>
        <v>0</v>
      </c>
    </row>
    <row r="22" spans="2:16" ht="18" customHeight="1">
      <c r="B22" s="546"/>
      <c r="C22" s="238" t="s">
        <v>120</v>
      </c>
      <c r="D22" s="222">
        <f>SUMIF(⑤消・借・保・雑!$N$5:$N$15,D$1,⑤消・借・保・雑!$P$5:$P$15)</f>
        <v>0</v>
      </c>
      <c r="E22" s="223">
        <f>SUMIF(⑤消・借・保・雑!$N$5:$N$15,E$1,⑤消・借・保・雑!$P$5:$P$15)</f>
        <v>0</v>
      </c>
      <c r="F22" s="223">
        <f>SUMIF(⑤消・借・保・雑!$N$5:$N$15,F$1,⑤消・借・保・雑!$P$5:$P$15)</f>
        <v>0</v>
      </c>
      <c r="G22" s="223">
        <f>SUMIF(⑤消・借・保・雑!$N$5:$N$15,G$1,⑤消・借・保・雑!$P$5:$P$15)</f>
        <v>0</v>
      </c>
      <c r="H22" s="223">
        <f>SUMIF(⑤消・借・保・雑!$N$5:$N$15,H$1,⑤消・借・保・雑!$P$5:$P$15)</f>
        <v>0</v>
      </c>
      <c r="I22" s="223">
        <f>SUMIF(⑤消・借・保・雑!$N$5:$N$15,I$1,⑤消・借・保・雑!$P$5:$P$15)</f>
        <v>0</v>
      </c>
      <c r="J22" s="223">
        <f>SUMIF(⑤消・借・保・雑!$N$5:$N$15,J$1,⑤消・借・保・雑!$P$5:$P$15)</f>
        <v>0</v>
      </c>
      <c r="K22" s="223">
        <f>SUMIF(⑤消・借・保・雑!$N$5:$N$15,K$1,⑤消・借・保・雑!$P$5:$P$15)</f>
        <v>0</v>
      </c>
      <c r="L22" s="223">
        <f>SUMIF(⑤消・借・保・雑!$N$5:$N$15,L$1,⑤消・借・保・雑!$P$5:$P$15)</f>
        <v>0</v>
      </c>
      <c r="M22" s="223">
        <f>SUMIF(⑤消・借・保・雑!$N$5:$N$15,M$1,⑤消・借・保・雑!$P$5:$P$15)</f>
        <v>0</v>
      </c>
      <c r="N22" s="223">
        <f>SUMIF(⑤消・借・保・雑!$N$5:$N$15,N$1,⑤消・借・保・雑!$P$5:$P$15)</f>
        <v>0</v>
      </c>
      <c r="O22" s="224">
        <f>SUMIF(⑤消・借・保・雑!$N$5:$N$15,O$1,⑤消・借・保・雑!$P$5:$P$15)</f>
        <v>0</v>
      </c>
      <c r="P22" s="55">
        <f t="shared" si="4"/>
        <v>0</v>
      </c>
    </row>
    <row r="23" spans="2:16" ht="18" customHeight="1" thickBot="1">
      <c r="B23" s="546"/>
      <c r="C23" s="225" t="s">
        <v>121</v>
      </c>
      <c r="D23" s="226">
        <f>SUMIF(⑤消・借・保・雑!$T$5:$T$15,D$1,⑤消・借・保・雑!$V$5:$V$15)</f>
        <v>0</v>
      </c>
      <c r="E23" s="227">
        <f>SUMIF(⑤消・借・保・雑!$T$5:$T$15,E$1,⑤消・借・保・雑!$V$5:$V$15)</f>
        <v>0</v>
      </c>
      <c r="F23" s="227">
        <f>SUMIF(⑤消・借・保・雑!$T$5:$T$15,F$1,⑤消・借・保・雑!$V$5:$V$15)</f>
        <v>0</v>
      </c>
      <c r="G23" s="227">
        <f>SUMIF(⑤消・借・保・雑!$T$5:$T$15,G$1,⑤消・借・保・雑!$V$5:$V$15)</f>
        <v>0</v>
      </c>
      <c r="H23" s="227">
        <f>SUMIF(⑤消・借・保・雑!$T$5:$T$15,H$1,⑤消・借・保・雑!$V$5:$V$15)</f>
        <v>0</v>
      </c>
      <c r="I23" s="227">
        <f>SUMIF(⑤消・借・保・雑!$T$5:$T$15,I$1,⑤消・借・保・雑!$V$5:$V$15)</f>
        <v>0</v>
      </c>
      <c r="J23" s="227">
        <f>SUMIF(⑤消・借・保・雑!$T$5:$T$15,J$1,⑤消・借・保・雑!$V$5:$V$15)</f>
        <v>0</v>
      </c>
      <c r="K23" s="227">
        <f>SUMIF(⑤消・借・保・雑!$T$5:$T$15,K$1,⑤消・借・保・雑!$V$5:$V$15)</f>
        <v>0</v>
      </c>
      <c r="L23" s="227">
        <f>SUMIF(⑤消・借・保・雑!$T$5:$T$15,L$1,⑤消・借・保・雑!$V$5:$V$15)</f>
        <v>0</v>
      </c>
      <c r="M23" s="227">
        <f>SUMIF(⑤消・借・保・雑!$T$5:$T$15,M$1,⑤消・借・保・雑!$V$5:$V$15)</f>
        <v>0</v>
      </c>
      <c r="N23" s="227">
        <f>SUMIF(⑤消・借・保・雑!$T$5:$T$15,N$1,⑤消・借・保・雑!$V$5:$V$15)</f>
        <v>0</v>
      </c>
      <c r="O23" s="228">
        <f>SUMIF(⑤消・借・保・雑!$T$5:$T$15,O$1,⑤消・借・保・雑!$V$5:$V$15)</f>
        <v>0</v>
      </c>
      <c r="P23" s="56">
        <f t="shared" si="4"/>
        <v>0</v>
      </c>
    </row>
    <row r="24" spans="2:16" ht="18" customHeight="1">
      <c r="B24" s="547"/>
      <c r="C24" s="180" t="s">
        <v>155</v>
      </c>
      <c r="D24" s="181"/>
      <c r="E24" s="182"/>
      <c r="F24" s="182"/>
      <c r="G24" s="182"/>
      <c r="H24" s="182"/>
      <c r="I24" s="182"/>
      <c r="J24" s="182"/>
      <c r="K24" s="182"/>
      <c r="L24" s="182"/>
      <c r="M24" s="182"/>
      <c r="N24" s="182"/>
      <c r="O24" s="183">
        <f>③諸謝金!Q17</f>
        <v>0</v>
      </c>
      <c r="P24" s="66">
        <f t="shared" si="4"/>
        <v>0</v>
      </c>
    </row>
    <row r="25" spans="2:16" ht="18" customHeight="1">
      <c r="B25" s="547"/>
      <c r="C25" s="229" t="s">
        <v>123</v>
      </c>
      <c r="D25" s="222">
        <f>SUMIF(④旅・通・印・備!$E$5:$E$15,D$1,④旅・通・印・備!$G$5:$G$15)</f>
        <v>0</v>
      </c>
      <c r="E25" s="223">
        <f>SUMIF(④旅・通・印・備!$E$5:$E$15,E$1,④旅・通・印・備!$G$5:$G$15)</f>
        <v>0</v>
      </c>
      <c r="F25" s="223">
        <f>SUMIF(④旅・通・印・備!$E$5:$E$15,F$1,④旅・通・印・備!$G$5:$G$15)</f>
        <v>0</v>
      </c>
      <c r="G25" s="223">
        <f>SUMIF(④旅・通・印・備!$E$5:$E$15,G$1,④旅・通・印・備!$G$5:$G$15)</f>
        <v>0</v>
      </c>
      <c r="H25" s="223">
        <f>SUMIF(④旅・通・印・備!$E$5:$E$15,H$1,④旅・通・印・備!$G$5:$G$15)</f>
        <v>0</v>
      </c>
      <c r="I25" s="223">
        <f>SUMIF(④旅・通・印・備!$E$5:$E$15,I$1,④旅・通・印・備!$G$5:$G$15)</f>
        <v>0</v>
      </c>
      <c r="J25" s="223">
        <f>SUMIF(④旅・通・印・備!$E$5:$E$15,J$1,④旅・通・印・備!$G$5:$G$15)</f>
        <v>0</v>
      </c>
      <c r="K25" s="223">
        <f>SUMIF(④旅・通・印・備!$E$5:$E$15,K$1,④旅・通・印・備!$G$5:$G$15)</f>
        <v>0</v>
      </c>
      <c r="L25" s="223">
        <f>SUMIF(④旅・通・印・備!$E$5:$E$15,L$1,④旅・通・印・備!$G$5:$G$15)</f>
        <v>0</v>
      </c>
      <c r="M25" s="223">
        <f>SUMIF(④旅・通・印・備!$E$5:$E$15,M$1,④旅・通・印・備!$G$5:$G$15)</f>
        <v>0</v>
      </c>
      <c r="N25" s="223">
        <f>SUMIF(④旅・通・印・備!$E$5:$E$15,N$1,④旅・通・印・備!$G$5:$G$15)</f>
        <v>0</v>
      </c>
      <c r="O25" s="224">
        <f>SUMIF(④旅・通・印・備!$E$5:$E$15,O$1,④旅・通・印・備!$G$5:$G$15)</f>
        <v>0</v>
      </c>
      <c r="P25" s="67">
        <f t="shared" si="4"/>
        <v>0</v>
      </c>
    </row>
    <row r="26" spans="2:16" ht="18" customHeight="1">
      <c r="B26" s="547"/>
      <c r="C26" s="229" t="s">
        <v>124</v>
      </c>
      <c r="D26" s="222">
        <f>SUMIF(④旅・通・印・備!$K$5:$K$15,D$1,④旅・通・印・備!$M$5:$M$15)</f>
        <v>0</v>
      </c>
      <c r="E26" s="223">
        <f>SUMIF(④旅・通・印・備!$K$5:$K$15,E$1,④旅・通・印・備!$M$5:$M$15)</f>
        <v>0</v>
      </c>
      <c r="F26" s="223">
        <f>SUMIF(④旅・通・印・備!$K$5:$K$15,F$1,④旅・通・印・備!$M$5:$M$15)</f>
        <v>0</v>
      </c>
      <c r="G26" s="223">
        <f>SUMIF(④旅・通・印・備!$K$5:$K$15,G$1,④旅・通・印・備!$M$5:$M$15)</f>
        <v>0</v>
      </c>
      <c r="H26" s="223">
        <f>SUMIF(④旅・通・印・備!$K$5:$K$15,H$1,④旅・通・印・備!$M$5:$M$15)</f>
        <v>0</v>
      </c>
      <c r="I26" s="223">
        <f>SUMIF(④旅・通・印・備!$K$5:$K$15,I$1,④旅・通・印・備!$M$5:$M$15)</f>
        <v>0</v>
      </c>
      <c r="J26" s="223">
        <f>SUMIF(④旅・通・印・備!$K$5:$K$15,J$1,④旅・通・印・備!$M$5:$M$15)</f>
        <v>0</v>
      </c>
      <c r="K26" s="223">
        <f>SUMIF(④旅・通・印・備!$K$5:$K$15,K$1,④旅・通・印・備!$M$5:$M$15)</f>
        <v>0</v>
      </c>
      <c r="L26" s="223">
        <f>SUMIF(④旅・通・印・備!$K$5:$K$15,L$1,④旅・通・印・備!$M$5:$M$15)</f>
        <v>0</v>
      </c>
      <c r="M26" s="223">
        <f>SUMIF(④旅・通・印・備!$K$5:$K$15,M$1,④旅・通・印・備!$M$5:$M$15)</f>
        <v>0</v>
      </c>
      <c r="N26" s="223">
        <f>SUMIF(④旅・通・印・備!$K$5:$K$15,N$1,④旅・通・印・備!$M$5:$M$15)</f>
        <v>0</v>
      </c>
      <c r="O26" s="224">
        <f>SUMIF(④旅・通・印・備!$K$5:$K$15,O$1,④旅・通・印・備!$M$5:$M$15)</f>
        <v>0</v>
      </c>
      <c r="P26" s="67">
        <f t="shared" si="4"/>
        <v>0</v>
      </c>
    </row>
    <row r="27" spans="2:16" ht="18" customHeight="1">
      <c r="B27" s="547"/>
      <c r="C27" s="229" t="s">
        <v>127</v>
      </c>
      <c r="D27" s="222">
        <f>SUMIF(④旅・通・印・備!$Q$5:$Q$15,D$1,④旅・通・印・備!$S$5:$S$15)</f>
        <v>0</v>
      </c>
      <c r="E27" s="223">
        <f>SUMIF(④旅・通・印・備!$Q$5:$Q$15,E$1,④旅・通・印・備!$S$5:$S$15)</f>
        <v>0</v>
      </c>
      <c r="F27" s="223">
        <f>SUMIF(④旅・通・印・備!$Q$5:$Q$15,F$1,④旅・通・印・備!$S$5:$S$15)</f>
        <v>0</v>
      </c>
      <c r="G27" s="223">
        <f>SUMIF(④旅・通・印・備!$Q$5:$Q$15,G$1,④旅・通・印・備!$S$5:$S$15)</f>
        <v>0</v>
      </c>
      <c r="H27" s="223">
        <f>SUMIF(④旅・通・印・備!$Q$5:$Q$15,H$1,④旅・通・印・備!$S$5:$S$15)</f>
        <v>0</v>
      </c>
      <c r="I27" s="223">
        <f>SUMIF(④旅・通・印・備!$Q$5:$Q$15,I$1,④旅・通・印・備!$S$5:$S$15)</f>
        <v>0</v>
      </c>
      <c r="J27" s="223">
        <f>SUMIF(④旅・通・印・備!$Q$5:$Q$15,J$1,④旅・通・印・備!$S$5:$S$15)</f>
        <v>0</v>
      </c>
      <c r="K27" s="223">
        <f>SUMIF(④旅・通・印・備!$Q$5:$Q$15,K$1,④旅・通・印・備!$S$5:$S$15)</f>
        <v>0</v>
      </c>
      <c r="L27" s="223">
        <f>SUMIF(④旅・通・印・備!$Q$5:$Q$15,L$1,④旅・通・印・備!$S$5:$S$15)</f>
        <v>0</v>
      </c>
      <c r="M27" s="223">
        <f>SUMIF(④旅・通・印・備!$Q$5:$Q$15,M$1,④旅・通・印・備!$S$5:$S$15)</f>
        <v>0</v>
      </c>
      <c r="N27" s="223">
        <f>SUMIF(④旅・通・印・備!$Q$5:$Q$15,N$1,④旅・通・印・備!$S$5:$S$15)</f>
        <v>0</v>
      </c>
      <c r="O27" s="224">
        <f>SUMIF(④旅・通・印・備!$Q$5:$Q$15,O$1,④旅・通・印・備!$S$5:$S$15)</f>
        <v>0</v>
      </c>
      <c r="P27" s="67">
        <f t="shared" si="4"/>
        <v>0</v>
      </c>
    </row>
    <row r="28" spans="2:16" ht="18" customHeight="1">
      <c r="B28" s="547"/>
      <c r="C28" s="229" t="s">
        <v>289</v>
      </c>
      <c r="D28" s="222">
        <f>SUMIF(④旅・通・印・備!$W$5:$W$15,D$1,④旅・通・印・備!$Y$5:$Y$15)</f>
        <v>0</v>
      </c>
      <c r="E28" s="223">
        <f>SUMIF(④旅・通・印・備!$W$5:$W$15,E$1,④旅・通・印・備!$Y$5:$Y$15)</f>
        <v>0</v>
      </c>
      <c r="F28" s="223">
        <f>SUMIF(④旅・通・印・備!$W$5:$W$15,F$1,④旅・通・印・備!$Y$5:$Y$15)</f>
        <v>0</v>
      </c>
      <c r="G28" s="223">
        <f>SUMIF(④旅・通・印・備!$W$5:$W$15,G$1,④旅・通・印・備!$Y$5:$Y$15)</f>
        <v>0</v>
      </c>
      <c r="H28" s="223">
        <f>SUMIF(④旅・通・印・備!$W$5:$W$15,H$1,④旅・通・印・備!$Y$5:$Y$15)</f>
        <v>0</v>
      </c>
      <c r="I28" s="223">
        <f>SUMIF(④旅・通・印・備!$W$5:$W$15,I$1,④旅・通・印・備!$Y$5:$Y$15)</f>
        <v>0</v>
      </c>
      <c r="J28" s="223">
        <f>SUMIF(④旅・通・印・備!$W$5:$W$15,J$1,④旅・通・印・備!$Y$5:$Y$15)</f>
        <v>0</v>
      </c>
      <c r="K28" s="223">
        <f>SUMIF(④旅・通・印・備!$W$5:$W$15,K$1,④旅・通・印・備!$Y$5:$Y$15)</f>
        <v>0</v>
      </c>
      <c r="L28" s="223">
        <f>SUMIF(④旅・通・印・備!$W$5:$W$15,L$1,④旅・通・印・備!$Y$5:$Y$15)</f>
        <v>0</v>
      </c>
      <c r="M28" s="223">
        <f>SUMIF(④旅・通・印・備!$W$5:$W$15,M$1,④旅・通・印・備!$Y$5:$Y$15)</f>
        <v>0</v>
      </c>
      <c r="N28" s="223">
        <f>SUMIF(④旅・通・印・備!$W$5:$W$15,N$1,④旅・通・印・備!$Y$5:$Y$15)</f>
        <v>0</v>
      </c>
      <c r="O28" s="224">
        <f>SUMIF(④旅・通・印・備!$W$5:$W$15,O$1,④旅・通・印・備!$Y$5:$Y$15)</f>
        <v>0</v>
      </c>
      <c r="P28" s="67"/>
    </row>
    <row r="29" spans="2:16" ht="18" customHeight="1">
      <c r="B29" s="547"/>
      <c r="C29" s="229" t="s">
        <v>130</v>
      </c>
      <c r="D29" s="222">
        <f>SUMIF(⑤消・借・保・雑!$E$5:$E$15,D$1,⑤消・借・保・雑!$G$5:$G$15)</f>
        <v>0</v>
      </c>
      <c r="E29" s="223">
        <f>SUMIF(⑤消・借・保・雑!$E$5:$E$15,E$1,⑤消・借・保・雑!$G$5:$G$15)</f>
        <v>0</v>
      </c>
      <c r="F29" s="223">
        <f>SUMIF(⑤消・借・保・雑!$E$5:$E$15,F$1,⑤消・借・保・雑!$G$5:$G$15)</f>
        <v>0</v>
      </c>
      <c r="G29" s="223">
        <f>SUMIF(⑤消・借・保・雑!$E$5:$E$15,G$1,⑤消・借・保・雑!$G$5:$G$15)</f>
        <v>0</v>
      </c>
      <c r="H29" s="223">
        <f>SUMIF(⑤消・借・保・雑!$E$5:$E$15,H$1,⑤消・借・保・雑!$G$5:$G$15)</f>
        <v>0</v>
      </c>
      <c r="I29" s="223">
        <f>SUMIF(⑤消・借・保・雑!$E$5:$E$15,I$1,⑤消・借・保・雑!$G$5:$G$15)</f>
        <v>0</v>
      </c>
      <c r="J29" s="223">
        <f>SUMIF(⑤消・借・保・雑!$E$5:$E$15,J$1,⑤消・借・保・雑!$G$5:$G$15)</f>
        <v>0</v>
      </c>
      <c r="K29" s="223">
        <f>SUMIF(⑤消・借・保・雑!$E$5:$E$15,K$1,⑤消・借・保・雑!$G$5:$G$15)</f>
        <v>0</v>
      </c>
      <c r="L29" s="223">
        <f>SUMIF(⑤消・借・保・雑!$E$5:$E$15,L$1,⑤消・借・保・雑!$G$5:$G$15)</f>
        <v>0</v>
      </c>
      <c r="M29" s="223">
        <f>SUMIF(⑤消・借・保・雑!$E$5:$E$15,M$1,⑤消・借・保・雑!$G$5:$G$15)</f>
        <v>0</v>
      </c>
      <c r="N29" s="223">
        <f>SUMIF(⑤消・借・保・雑!$E$5:$E$15,N$1,⑤消・借・保・雑!$G$5:$G$15)</f>
        <v>0</v>
      </c>
      <c r="O29" s="224">
        <f>SUMIF(⑤消・借・保・雑!$E$5:$E$15,O$1,⑤消・借・保・雑!$G$5:$G$15)</f>
        <v>0</v>
      </c>
      <c r="P29" s="67">
        <f t="shared" si="4"/>
        <v>0</v>
      </c>
    </row>
    <row r="30" spans="2:16" ht="18" customHeight="1">
      <c r="B30" s="547"/>
      <c r="C30" s="229" t="s">
        <v>132</v>
      </c>
      <c r="D30" s="222">
        <f>SUMIF(⑤消・借・保・雑!$K$5:$K$15,D$1,⑤消・借・保・雑!$M$5:$M$15)</f>
        <v>0</v>
      </c>
      <c r="E30" s="223">
        <f>SUMIF(⑤消・借・保・雑!$K$5:$K$15,E$1,⑤消・借・保・雑!$M$5:$M$15)</f>
        <v>0</v>
      </c>
      <c r="F30" s="223">
        <f>SUMIF(⑤消・借・保・雑!$K$5:$K$15,F$1,⑤消・借・保・雑!$M$5:$M$15)</f>
        <v>0</v>
      </c>
      <c r="G30" s="223">
        <f>SUMIF(⑤消・借・保・雑!$K$5:$K$15,G$1,⑤消・借・保・雑!$M$5:$M$15)</f>
        <v>0</v>
      </c>
      <c r="H30" s="223">
        <f>SUMIF(⑤消・借・保・雑!$K$5:$K$15,H$1,⑤消・借・保・雑!$M$5:$M$15)</f>
        <v>0</v>
      </c>
      <c r="I30" s="223">
        <f>SUMIF(⑤消・借・保・雑!$K$5:$K$15,I$1,⑤消・借・保・雑!$M$5:$M$15)</f>
        <v>0</v>
      </c>
      <c r="J30" s="223">
        <f>SUMIF(⑤消・借・保・雑!$K$5:$K$15,J$1,⑤消・借・保・雑!$M$5:$M$15)</f>
        <v>0</v>
      </c>
      <c r="K30" s="223">
        <f>SUMIF(⑤消・借・保・雑!$K$5:$K$15,K$1,⑤消・借・保・雑!$M$5:$M$15)</f>
        <v>0</v>
      </c>
      <c r="L30" s="223">
        <f>SUMIF(⑤消・借・保・雑!$K$5:$K$15,L$1,⑤消・借・保・雑!$M$5:$M$15)</f>
        <v>0</v>
      </c>
      <c r="M30" s="223">
        <f>SUMIF(⑤消・借・保・雑!$K$5:$K$15,M$1,⑤消・借・保・雑!$M$5:$M$15)</f>
        <v>0</v>
      </c>
      <c r="N30" s="223">
        <f>SUMIF(⑤消・借・保・雑!$K$5:$K$15,N$1,⑤消・借・保・雑!$M$5:$M$15)</f>
        <v>0</v>
      </c>
      <c r="O30" s="224">
        <f>SUMIF(⑤消・借・保・雑!$K$5:$K$15,O$1,⑤消・借・保・雑!$M$5:$M$15)</f>
        <v>0</v>
      </c>
      <c r="P30" s="67">
        <f t="shared" si="4"/>
        <v>0</v>
      </c>
    </row>
    <row r="31" spans="2:16" ht="18" customHeight="1">
      <c r="B31" s="547"/>
      <c r="C31" s="229" t="s">
        <v>133</v>
      </c>
      <c r="D31" s="222">
        <f>SUMIF(⑤消・借・保・雑!$Q$5:$Q$15,D$1,⑤消・借・保・雑!$S$5:$S$15)</f>
        <v>0</v>
      </c>
      <c r="E31" s="223">
        <f>SUMIF(⑤消・借・保・雑!$Q$5:$Q$15,E$1,⑤消・借・保・雑!$S$5:$S$15)</f>
        <v>0</v>
      </c>
      <c r="F31" s="223">
        <f>SUMIF(⑤消・借・保・雑!$Q$5:$Q$15,F$1,⑤消・借・保・雑!$S$5:$S$15)</f>
        <v>0</v>
      </c>
      <c r="G31" s="223">
        <f>SUMIF(⑤消・借・保・雑!$Q$5:$Q$15,G$1,⑤消・借・保・雑!$S$5:$S$15)</f>
        <v>0</v>
      </c>
      <c r="H31" s="223">
        <f>SUMIF(⑤消・借・保・雑!$Q$5:$Q$15,H$1,⑤消・借・保・雑!$S$5:$S$15)</f>
        <v>0</v>
      </c>
      <c r="I31" s="223">
        <f>SUMIF(⑤消・借・保・雑!$Q$5:$Q$15,I$1,⑤消・借・保・雑!$S$5:$S$15)</f>
        <v>0</v>
      </c>
      <c r="J31" s="223">
        <f>SUMIF(⑤消・借・保・雑!$Q$5:$Q$15,J$1,⑤消・借・保・雑!$S$5:$S$15)</f>
        <v>0</v>
      </c>
      <c r="K31" s="223">
        <f>SUMIF(⑤消・借・保・雑!$Q$5:$Q$15,K$1,⑤消・借・保・雑!$S$5:$S$15)</f>
        <v>0</v>
      </c>
      <c r="L31" s="223">
        <f>SUMIF(⑤消・借・保・雑!$Q$5:$Q$15,L$1,⑤消・借・保・雑!$S$5:$S$15)</f>
        <v>0</v>
      </c>
      <c r="M31" s="223">
        <f>SUMIF(⑤消・借・保・雑!$Q$5:$Q$15,M$1,⑤消・借・保・雑!$S$5:$S$15)</f>
        <v>0</v>
      </c>
      <c r="N31" s="223">
        <f>SUMIF(⑤消・借・保・雑!$Q$5:$Q$15,N$1,⑤消・借・保・雑!$S$5:$S$15)</f>
        <v>0</v>
      </c>
      <c r="O31" s="224">
        <f>SUMIF(⑤消・借・保・雑!$Q$5:$Q$15,O$1,⑤消・借・保・雑!$S$5:$S$15)</f>
        <v>0</v>
      </c>
      <c r="P31" s="67">
        <f t="shared" si="4"/>
        <v>0</v>
      </c>
    </row>
    <row r="32" spans="2:16" ht="18" customHeight="1">
      <c r="B32" s="547"/>
      <c r="C32" s="240" t="s">
        <v>134</v>
      </c>
      <c r="D32" s="226">
        <f>SUMIF(⑤消・借・保・雑!$W$5:$W$15,D$1,⑤消・借・保・雑!$Y$5:$Y$15)</f>
        <v>0</v>
      </c>
      <c r="E32" s="227">
        <f>SUMIF(⑤消・借・保・雑!$W$5:$W$15,E$1,⑤消・借・保・雑!$Y$5:$Y$15)</f>
        <v>0</v>
      </c>
      <c r="F32" s="227">
        <f>SUMIF(⑤消・借・保・雑!$W$5:$W$15,F$1,⑤消・借・保・雑!$Y$5:$Y$15)</f>
        <v>0</v>
      </c>
      <c r="G32" s="227">
        <f>SUMIF(⑤消・借・保・雑!$W$5:$W$15,G$1,⑤消・借・保・雑!$Y$5:$Y$15)</f>
        <v>0</v>
      </c>
      <c r="H32" s="227">
        <f>SUMIF(⑤消・借・保・雑!$W$5:$W$15,H$1,⑤消・借・保・雑!$Y$5:$Y$15)</f>
        <v>0</v>
      </c>
      <c r="I32" s="227">
        <f>SUMIF(⑤消・借・保・雑!$W$5:$W$15,I$1,⑤消・借・保・雑!$Y$5:$Y$15)</f>
        <v>0</v>
      </c>
      <c r="J32" s="227">
        <f>SUMIF(⑤消・借・保・雑!$W$5:$W$15,J$1,⑤消・借・保・雑!$Y$5:$Y$15)</f>
        <v>0</v>
      </c>
      <c r="K32" s="227">
        <f>SUMIF(⑤消・借・保・雑!$W$5:$W$15,K$1,⑤消・借・保・雑!$Y$5:$Y$15)</f>
        <v>0</v>
      </c>
      <c r="L32" s="227">
        <f>SUMIF(⑤消・借・保・雑!$W$5:$W$15,L$1,⑤消・借・保・雑!$Y$5:$Y$15)</f>
        <v>0</v>
      </c>
      <c r="M32" s="227">
        <f>SUMIF(⑤消・借・保・雑!$W$5:$W$15,M$1,⑤消・借・保・雑!$Y$5:$Y$15)</f>
        <v>0</v>
      </c>
      <c r="N32" s="227">
        <f>SUMIF(⑤消・借・保・雑!$W$5:$W$15,N$1,⑤消・借・保・雑!$Y$5:$Y$15)</f>
        <v>0</v>
      </c>
      <c r="O32" s="228">
        <f>SUMIF(⑤消・借・保・雑!$W$5:$W$15,O$1,⑤消・借・保・雑!$Y$5:$Y$15)</f>
        <v>0</v>
      </c>
      <c r="P32" s="239">
        <f t="shared" si="4"/>
        <v>0</v>
      </c>
    </row>
    <row r="33" spans="2:16" ht="18" customHeight="1" thickBot="1">
      <c r="B33" s="548"/>
      <c r="C33" s="230" t="s">
        <v>266</v>
      </c>
      <c r="D33" s="231">
        <f>SUMIF(⑤消・借・保・雑!$W$5:$W$15,D$1,⑤消・借・保・雑!$Y$5:$Y$15)</f>
        <v>0</v>
      </c>
      <c r="E33" s="232">
        <f>SUMIF(⑤消・借・保・雑!$W$5:$W$15,E$1,⑤消・借・保・雑!$Y$5:$Y$15)</f>
        <v>0</v>
      </c>
      <c r="F33" s="232">
        <f>SUMIF(⑤消・借・保・雑!$W$5:$W$15,F$1,⑤消・借・保・雑!$Y$5:$Y$15)</f>
        <v>0</v>
      </c>
      <c r="G33" s="232">
        <f>SUMIF(⑤消・借・保・雑!$W$5:$W$15,G$1,⑤消・借・保・雑!$Y$5:$Y$15)</f>
        <v>0</v>
      </c>
      <c r="H33" s="232">
        <f>SUMIF(⑤消・借・保・雑!$W$5:$W$15,H$1,⑤消・借・保・雑!$Y$5:$Y$15)</f>
        <v>0</v>
      </c>
      <c r="I33" s="232">
        <f>SUMIF(⑤消・借・保・雑!$W$5:$W$15,I$1,⑤消・借・保・雑!$Y$5:$Y$15)</f>
        <v>0</v>
      </c>
      <c r="J33" s="232">
        <f>SUMIF(⑤消・借・保・雑!$W$5:$W$15,J$1,⑤消・借・保・雑!$Y$5:$Y$15)</f>
        <v>0</v>
      </c>
      <c r="K33" s="232">
        <f>SUMIF(⑤消・借・保・雑!$W$5:$W$15,K$1,⑤消・借・保・雑!$Y$5:$Y$15)</f>
        <v>0</v>
      </c>
      <c r="L33" s="232">
        <f>SUMIF(⑤消・借・保・雑!$W$5:$W$15,L$1,⑤消・借・保・雑!$Y$5:$Y$15)</f>
        <v>0</v>
      </c>
      <c r="M33" s="232">
        <f>SUMIF(⑤消・借・保・雑!$W$5:$W$15,M$1,⑤消・借・保・雑!$Y$5:$Y$15)</f>
        <v>0</v>
      </c>
      <c r="N33" s="232">
        <f>SUMIF(⑤消・借・保・雑!$W$5:$W$15,N$1,⑤消・借・保・雑!$Y$5:$Y$15)</f>
        <v>0</v>
      </c>
      <c r="O33" s="233">
        <f>SUMIF(⑤消・借・保・雑!$W$5:$W$15,O$1,⑤消・借・保・雑!$Y$5:$Y$15)</f>
        <v>0</v>
      </c>
      <c r="P33" s="68">
        <f t="shared" ref="P33" si="5">SUM(D33:O33)</f>
        <v>0</v>
      </c>
    </row>
    <row r="34" spans="2:16" ht="18" customHeight="1">
      <c r="B34" s="549"/>
      <c r="C34" s="61" t="s">
        <v>2</v>
      </c>
      <c r="D34" s="62">
        <f>SUM(D15:D32)</f>
        <v>0</v>
      </c>
      <c r="E34" s="63">
        <f t="shared" ref="E34:O34" si="6">SUM(E15:E32)</f>
        <v>0</v>
      </c>
      <c r="F34" s="63">
        <f t="shared" si="6"/>
        <v>0</v>
      </c>
      <c r="G34" s="63">
        <f t="shared" si="6"/>
        <v>0</v>
      </c>
      <c r="H34" s="63">
        <f t="shared" si="6"/>
        <v>0</v>
      </c>
      <c r="I34" s="63">
        <f t="shared" si="6"/>
        <v>0</v>
      </c>
      <c r="J34" s="63">
        <f t="shared" si="6"/>
        <v>0</v>
      </c>
      <c r="K34" s="63">
        <f t="shared" si="6"/>
        <v>0</v>
      </c>
      <c r="L34" s="63">
        <f t="shared" si="6"/>
        <v>0</v>
      </c>
      <c r="M34" s="63">
        <f t="shared" si="6"/>
        <v>0</v>
      </c>
      <c r="N34" s="63">
        <f t="shared" si="6"/>
        <v>0</v>
      </c>
      <c r="O34" s="64">
        <f t="shared" si="6"/>
        <v>0</v>
      </c>
      <c r="P34" s="65">
        <f>SUM(D34:O34)</f>
        <v>0</v>
      </c>
    </row>
    <row r="35" spans="2:16" ht="18" customHeight="1">
      <c r="B35" s="539" t="s">
        <v>153</v>
      </c>
      <c r="C35" s="540"/>
      <c r="D35" s="57">
        <f>D14-D34</f>
        <v>0</v>
      </c>
      <c r="E35" s="58">
        <f t="shared" ref="E35:I35" si="7">D35+E14-E34</f>
        <v>0</v>
      </c>
      <c r="F35" s="58">
        <f t="shared" si="7"/>
        <v>0</v>
      </c>
      <c r="G35" s="58">
        <f t="shared" si="7"/>
        <v>0</v>
      </c>
      <c r="H35" s="58">
        <f t="shared" si="7"/>
        <v>0</v>
      </c>
      <c r="I35" s="58">
        <f t="shared" si="7"/>
        <v>0</v>
      </c>
      <c r="J35" s="58">
        <f>I35+J14-J34</f>
        <v>0</v>
      </c>
      <c r="K35" s="58">
        <f t="shared" ref="K35:O35" si="8">J35+K14-K34</f>
        <v>0</v>
      </c>
      <c r="L35" s="58">
        <f t="shared" si="8"/>
        <v>0</v>
      </c>
      <c r="M35" s="58">
        <f t="shared" si="8"/>
        <v>0</v>
      </c>
      <c r="N35" s="58">
        <f t="shared" si="8"/>
        <v>0</v>
      </c>
      <c r="O35" s="60">
        <f t="shared" si="8"/>
        <v>0</v>
      </c>
      <c r="P35" s="59">
        <f t="shared" ref="P35" si="9">P14-P34</f>
        <v>0</v>
      </c>
    </row>
    <row r="36" spans="2:16" ht="5.25" customHeight="1"/>
  </sheetData>
  <sheetProtection sheet="1" objects="1" scenarios="1"/>
  <mergeCells count="7">
    <mergeCell ref="B35:C35"/>
    <mergeCell ref="L2:M2"/>
    <mergeCell ref="O4:P4"/>
    <mergeCell ref="B5:C5"/>
    <mergeCell ref="B15:B34"/>
    <mergeCell ref="B6:B14"/>
    <mergeCell ref="N2:P2"/>
  </mergeCells>
  <phoneticPr fontId="3"/>
  <pageMargins left="0.51181102362204722" right="0.31496062992125984" top="0.15748031496062992" bottom="0.15748031496062992"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F14"/>
  <sheetViews>
    <sheetView showGridLines="0" workbookViewId="0">
      <selection activeCell="G5" sqref="G5"/>
    </sheetView>
  </sheetViews>
  <sheetFormatPr defaultRowHeight="13.5"/>
  <cols>
    <col min="1" max="1" width="4.375" customWidth="1"/>
    <col min="2" max="2" width="13" customWidth="1"/>
    <col min="3" max="3" width="30.125" customWidth="1"/>
    <col min="4" max="4" width="34" customWidth="1"/>
    <col min="5" max="5" width="27.5" customWidth="1"/>
    <col min="6" max="6" width="32.625" customWidth="1"/>
    <col min="7" max="7" width="20.5" customWidth="1"/>
  </cols>
  <sheetData>
    <row r="1" spans="1:6" s="47" customFormat="1" ht="18" customHeight="1">
      <c r="A1" s="46" t="s">
        <v>112</v>
      </c>
      <c r="B1" s="46"/>
      <c r="C1" s="46"/>
      <c r="D1" s="46"/>
      <c r="E1" s="46"/>
      <c r="F1" s="46"/>
    </row>
    <row r="2" spans="1:6" s="51" customFormat="1" ht="30.75" customHeight="1">
      <c r="A2" s="48"/>
      <c r="B2" s="553" t="s">
        <v>190</v>
      </c>
      <c r="C2" s="553"/>
      <c r="D2" s="49"/>
      <c r="E2" s="50"/>
      <c r="F2" s="48"/>
    </row>
    <row r="3" spans="1:6" ht="43.5" customHeight="1">
      <c r="A3" s="39"/>
      <c r="B3" s="39"/>
      <c r="C3" s="52" t="s">
        <v>103</v>
      </c>
      <c r="D3" s="52" t="s">
        <v>173</v>
      </c>
      <c r="E3" s="52" t="s">
        <v>104</v>
      </c>
      <c r="F3" s="53" t="s">
        <v>189</v>
      </c>
    </row>
    <row r="4" spans="1:6" ht="103.5" customHeight="1">
      <c r="A4" s="40">
        <v>1</v>
      </c>
      <c r="B4" s="41" t="s">
        <v>105</v>
      </c>
      <c r="C4" s="42" t="s">
        <v>201</v>
      </c>
      <c r="D4" s="42" t="s">
        <v>174</v>
      </c>
      <c r="E4" s="42" t="s">
        <v>169</v>
      </c>
      <c r="F4" s="43" t="s">
        <v>182</v>
      </c>
    </row>
    <row r="5" spans="1:6" ht="114.75" customHeight="1">
      <c r="A5" s="40">
        <v>2</v>
      </c>
      <c r="B5" s="41" t="s">
        <v>114</v>
      </c>
      <c r="C5" s="42" t="s">
        <v>170</v>
      </c>
      <c r="D5" s="42" t="s">
        <v>202</v>
      </c>
      <c r="E5" s="42" t="s">
        <v>113</v>
      </c>
      <c r="F5" s="43" t="s">
        <v>175</v>
      </c>
    </row>
    <row r="6" spans="1:6" ht="213" customHeight="1">
      <c r="A6" s="40">
        <v>3</v>
      </c>
      <c r="B6" s="41" t="s">
        <v>106</v>
      </c>
      <c r="C6" s="42" t="s">
        <v>203</v>
      </c>
      <c r="D6" s="42" t="s">
        <v>181</v>
      </c>
      <c r="E6" s="42" t="s">
        <v>204</v>
      </c>
      <c r="F6" s="43" t="s">
        <v>183</v>
      </c>
    </row>
    <row r="7" spans="1:6" ht="104.25" customHeight="1">
      <c r="A7" s="40">
        <v>4</v>
      </c>
      <c r="B7" s="41" t="s">
        <v>79</v>
      </c>
      <c r="C7" s="42" t="s">
        <v>205</v>
      </c>
      <c r="D7" s="42" t="s">
        <v>176</v>
      </c>
      <c r="E7" s="42" t="s">
        <v>177</v>
      </c>
      <c r="F7" s="43" t="s">
        <v>184</v>
      </c>
    </row>
    <row r="8" spans="1:6" ht="99.75" customHeight="1">
      <c r="A8" s="40">
        <v>6</v>
      </c>
      <c r="B8" s="41" t="s">
        <v>107</v>
      </c>
      <c r="C8" s="42" t="s">
        <v>206</v>
      </c>
      <c r="D8" s="78" t="s">
        <v>178</v>
      </c>
      <c r="E8" s="42" t="s">
        <v>108</v>
      </c>
      <c r="F8" s="43" t="s">
        <v>185</v>
      </c>
    </row>
    <row r="9" spans="1:6" ht="180.75" customHeight="1">
      <c r="A9" s="40">
        <v>7</v>
      </c>
      <c r="B9" s="41" t="s">
        <v>109</v>
      </c>
      <c r="C9" s="42" t="s">
        <v>207</v>
      </c>
      <c r="D9" s="78" t="s">
        <v>179</v>
      </c>
      <c r="E9" s="42" t="s">
        <v>208</v>
      </c>
      <c r="F9" s="43" t="s">
        <v>186</v>
      </c>
    </row>
    <row r="10" spans="1:6" ht="153.75" customHeight="1">
      <c r="A10" s="40">
        <v>8</v>
      </c>
      <c r="B10" s="41" t="s">
        <v>110</v>
      </c>
      <c r="C10" s="42" t="s">
        <v>209</v>
      </c>
      <c r="D10" s="42" t="s">
        <v>210</v>
      </c>
      <c r="E10" s="42"/>
      <c r="F10" s="43" t="s">
        <v>172</v>
      </c>
    </row>
    <row r="11" spans="1:6" ht="75.75" customHeight="1">
      <c r="A11" s="40">
        <v>9</v>
      </c>
      <c r="B11" s="41" t="s">
        <v>111</v>
      </c>
      <c r="C11" s="42" t="s">
        <v>171</v>
      </c>
      <c r="D11" s="78" t="s">
        <v>211</v>
      </c>
      <c r="E11" s="42" t="s">
        <v>212</v>
      </c>
      <c r="F11" s="43" t="s">
        <v>187</v>
      </c>
    </row>
    <row r="12" spans="1:6" ht="150.75" customHeight="1">
      <c r="A12" s="40">
        <v>10</v>
      </c>
      <c r="B12" s="41" t="s">
        <v>78</v>
      </c>
      <c r="C12" s="42" t="s">
        <v>213</v>
      </c>
      <c r="D12" s="42" t="s">
        <v>180</v>
      </c>
      <c r="E12" s="42" t="s">
        <v>214</v>
      </c>
      <c r="F12" s="43" t="s">
        <v>188</v>
      </c>
    </row>
    <row r="13" spans="1:6" ht="17.25" customHeight="1">
      <c r="A13" s="44" t="s">
        <v>167</v>
      </c>
      <c r="B13" s="44"/>
      <c r="C13" s="44"/>
      <c r="D13" s="44"/>
      <c r="E13" s="44"/>
      <c r="F13" s="45"/>
    </row>
    <row r="14" spans="1:6" ht="20.25" customHeight="1">
      <c r="A14" s="44" t="s">
        <v>168</v>
      </c>
      <c r="B14" s="44"/>
      <c r="C14" s="44"/>
      <c r="D14" s="44"/>
      <c r="E14" s="44"/>
      <c r="F14" s="44"/>
    </row>
  </sheetData>
  <sheetProtection sheet="1" objects="1" scenarios="1"/>
  <mergeCells count="1">
    <mergeCell ref="B2:C2"/>
  </mergeCells>
  <phoneticPr fontId="23"/>
  <pageMargins left="0.51181102362204722" right="0.31496062992125984" top="0.35433070866141736" bottom="0.35433070866141736" header="0.31496062992125984" footer="0.31496062992125984"/>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122"/>
  <sheetViews>
    <sheetView showGridLines="0" workbookViewId="0">
      <selection activeCell="K12" sqref="K12"/>
    </sheetView>
  </sheetViews>
  <sheetFormatPr defaultRowHeight="15.75"/>
  <cols>
    <col min="1" max="1" width="5.625" style="10" customWidth="1"/>
    <col min="2" max="2" width="25.625" style="10" customWidth="1"/>
    <col min="3" max="4" width="12.625" style="10" customWidth="1"/>
    <col min="5" max="5" width="5.625" style="11" hidden="1" customWidth="1"/>
    <col min="6" max="9" width="12.625" style="10" customWidth="1"/>
    <col min="10" max="10" width="5.625" style="11" hidden="1" customWidth="1"/>
    <col min="11" max="12" width="12.625" style="10" customWidth="1"/>
    <col min="13" max="16384" width="9" style="10"/>
  </cols>
  <sheetData>
    <row r="1" spans="1:12" ht="20.100000000000001" customHeight="1">
      <c r="A1" s="10" t="s">
        <v>54</v>
      </c>
      <c r="L1" s="12" t="s">
        <v>86</v>
      </c>
    </row>
    <row r="2" spans="1:12" ht="20.100000000000001" customHeight="1">
      <c r="A2" s="10" t="s">
        <v>55</v>
      </c>
    </row>
    <row r="3" spans="1:12" ht="20.100000000000001" customHeight="1">
      <c r="A3" s="10" t="s">
        <v>84</v>
      </c>
    </row>
    <row r="4" spans="1:12" ht="20.100000000000001" customHeight="1">
      <c r="C4" s="10" t="s">
        <v>56</v>
      </c>
      <c r="L4" s="13" t="s">
        <v>57</v>
      </c>
    </row>
    <row r="5" spans="1:12" ht="20.100000000000001" customHeight="1">
      <c r="A5" s="14" t="s">
        <v>58</v>
      </c>
      <c r="B5" s="14" t="s">
        <v>59</v>
      </c>
      <c r="C5" s="554" t="s">
        <v>60</v>
      </c>
      <c r="D5" s="554"/>
      <c r="E5" s="15" t="s">
        <v>61</v>
      </c>
      <c r="F5" s="554" t="s">
        <v>62</v>
      </c>
      <c r="G5" s="554"/>
      <c r="H5" s="554" t="s">
        <v>63</v>
      </c>
      <c r="I5" s="554"/>
      <c r="J5" s="15" t="s">
        <v>61</v>
      </c>
      <c r="K5" s="554" t="s">
        <v>64</v>
      </c>
      <c r="L5" s="554"/>
    </row>
    <row r="6" spans="1:12" ht="20.100000000000001" customHeight="1">
      <c r="A6" s="555">
        <v>1</v>
      </c>
      <c r="B6" s="556" t="s">
        <v>65</v>
      </c>
      <c r="C6" s="12" t="s">
        <v>66</v>
      </c>
      <c r="D6" s="16">
        <f>単価データ!C3</f>
        <v>56000</v>
      </c>
      <c r="E6" s="17"/>
      <c r="F6" s="12" t="s">
        <v>66</v>
      </c>
      <c r="G6" s="16">
        <f>単価データ!C4</f>
        <v>45000</v>
      </c>
      <c r="H6" s="12" t="s">
        <v>66</v>
      </c>
      <c r="I6" s="16">
        <f>単価データ!C5</f>
        <v>35000</v>
      </c>
      <c r="J6" s="17"/>
      <c r="K6" s="12" t="s">
        <v>66</v>
      </c>
      <c r="L6" s="16">
        <f>単価データ!C6</f>
        <v>25000</v>
      </c>
    </row>
    <row r="7" spans="1:12" ht="20.100000000000001" customHeight="1">
      <c r="A7" s="555"/>
      <c r="B7" s="556"/>
      <c r="C7" s="12" t="s">
        <v>67</v>
      </c>
      <c r="D7" s="16">
        <f>単価データ!C7</f>
        <v>57000</v>
      </c>
      <c r="E7" s="17"/>
      <c r="F7" s="12" t="s">
        <v>67</v>
      </c>
      <c r="G7" s="16">
        <f>単価データ!C8</f>
        <v>47000</v>
      </c>
      <c r="H7" s="12" t="s">
        <v>67</v>
      </c>
      <c r="I7" s="16">
        <f>単価データ!C9</f>
        <v>37000</v>
      </c>
      <c r="J7" s="17"/>
      <c r="K7" s="12" t="s">
        <v>67</v>
      </c>
      <c r="L7" s="16">
        <f>単価データ!C10</f>
        <v>26000</v>
      </c>
    </row>
    <row r="8" spans="1:12" ht="20.100000000000001" customHeight="1">
      <c r="A8" s="555">
        <v>2</v>
      </c>
      <c r="B8" s="556" t="s">
        <v>68</v>
      </c>
      <c r="C8" s="18" t="s">
        <v>66</v>
      </c>
      <c r="D8" s="19">
        <f>単価データ!C11</f>
        <v>48000</v>
      </c>
      <c r="E8" s="17">
        <v>96</v>
      </c>
      <c r="F8" s="18" t="s">
        <v>66</v>
      </c>
      <c r="G8" s="19">
        <f>単価データ!C12</f>
        <v>39000</v>
      </c>
      <c r="H8" s="18" t="s">
        <v>66</v>
      </c>
      <c r="I8" s="19">
        <f>単価データ!C13</f>
        <v>31000</v>
      </c>
      <c r="J8" s="17">
        <v>32</v>
      </c>
      <c r="K8" s="12" t="s">
        <v>66</v>
      </c>
      <c r="L8" s="16">
        <f>単価データ!C14</f>
        <v>22000</v>
      </c>
    </row>
    <row r="9" spans="1:12" ht="20.100000000000001" customHeight="1">
      <c r="A9" s="555"/>
      <c r="B9" s="556"/>
      <c r="C9" s="18" t="s">
        <v>67</v>
      </c>
      <c r="D9" s="19">
        <f>単価データ!C15</f>
        <v>49000</v>
      </c>
      <c r="E9" s="17">
        <v>24</v>
      </c>
      <c r="F9" s="18" t="s">
        <v>67</v>
      </c>
      <c r="G9" s="19">
        <f>単価データ!C16</f>
        <v>41000</v>
      </c>
      <c r="H9" s="18" t="s">
        <v>67</v>
      </c>
      <c r="I9" s="19">
        <f>単価データ!C17</f>
        <v>32000</v>
      </c>
      <c r="J9" s="17">
        <v>8</v>
      </c>
      <c r="K9" s="12" t="s">
        <v>67</v>
      </c>
      <c r="L9" s="16">
        <f>単価データ!C18</f>
        <v>24000</v>
      </c>
    </row>
    <row r="10" spans="1:12" ht="20.100000000000001" customHeight="1">
      <c r="A10" s="555">
        <v>3</v>
      </c>
      <c r="B10" s="556" t="s">
        <v>198</v>
      </c>
      <c r="C10" s="18" t="s">
        <v>66</v>
      </c>
      <c r="D10" s="19">
        <f>単価データ!C19</f>
        <v>35000</v>
      </c>
      <c r="E10" s="17">
        <v>24</v>
      </c>
      <c r="F10" s="18" t="s">
        <v>66</v>
      </c>
      <c r="G10" s="19">
        <f>単価データ!C20</f>
        <v>29000</v>
      </c>
      <c r="H10" s="18" t="s">
        <v>66</v>
      </c>
      <c r="I10" s="19">
        <f>単価データ!C21</f>
        <v>24000</v>
      </c>
      <c r="J10" s="17">
        <v>8</v>
      </c>
      <c r="K10" s="12" t="s">
        <v>66</v>
      </c>
      <c r="L10" s="16">
        <f>単価データ!C22</f>
        <v>18000</v>
      </c>
    </row>
    <row r="11" spans="1:12" ht="20.100000000000001" customHeight="1">
      <c r="A11" s="555"/>
      <c r="B11" s="556"/>
      <c r="C11" s="18" t="s">
        <v>67</v>
      </c>
      <c r="D11" s="19">
        <f>単価データ!C23</f>
        <v>36000</v>
      </c>
      <c r="E11" s="17">
        <v>6</v>
      </c>
      <c r="F11" s="18" t="s">
        <v>67</v>
      </c>
      <c r="G11" s="19">
        <f>単価データ!C24</f>
        <v>31000</v>
      </c>
      <c r="H11" s="18" t="s">
        <v>67</v>
      </c>
      <c r="I11" s="19">
        <f>単価データ!C25</f>
        <v>25000</v>
      </c>
      <c r="J11" s="17">
        <v>2</v>
      </c>
      <c r="K11" s="12" t="s">
        <v>67</v>
      </c>
      <c r="L11" s="16">
        <f>単価データ!C26</f>
        <v>20000</v>
      </c>
    </row>
    <row r="12" spans="1:12" ht="24.95" customHeight="1">
      <c r="E12" s="11">
        <f>SUM(E8:E11)</f>
        <v>150</v>
      </c>
      <c r="J12" s="11">
        <f>SUM(J8:J11)</f>
        <v>50</v>
      </c>
    </row>
    <row r="13" spans="1:12" ht="24.95" customHeight="1">
      <c r="A13" s="10" t="s">
        <v>85</v>
      </c>
    </row>
    <row r="14" spans="1:12" ht="24.95" customHeight="1">
      <c r="C14" s="10" t="s">
        <v>56</v>
      </c>
      <c r="L14" s="13" t="s">
        <v>57</v>
      </c>
    </row>
    <row r="15" spans="1:12" ht="24.95" customHeight="1">
      <c r="A15" s="20"/>
      <c r="B15" s="20"/>
      <c r="C15" s="557" t="s">
        <v>60</v>
      </c>
      <c r="D15" s="557"/>
      <c r="E15" s="21" t="s">
        <v>61</v>
      </c>
      <c r="F15" s="557" t="s">
        <v>62</v>
      </c>
      <c r="G15" s="557"/>
      <c r="H15" s="557" t="s">
        <v>63</v>
      </c>
      <c r="I15" s="557"/>
      <c r="J15" s="21" t="s">
        <v>61</v>
      </c>
      <c r="K15" s="557" t="s">
        <v>64</v>
      </c>
      <c r="L15" s="557"/>
    </row>
    <row r="16" spans="1:12" ht="24.95" customHeight="1">
      <c r="A16" s="558">
        <v>1</v>
      </c>
      <c r="B16" s="559" t="s">
        <v>65</v>
      </c>
      <c r="C16" s="12" t="s">
        <v>66</v>
      </c>
      <c r="D16" s="22">
        <f>単価データ!D3</f>
        <v>616000</v>
      </c>
      <c r="E16" s="23"/>
      <c r="F16" s="12" t="s">
        <v>66</v>
      </c>
      <c r="G16" s="22">
        <f>単価データ!D4</f>
        <v>504000</v>
      </c>
      <c r="H16" s="12" t="s">
        <v>66</v>
      </c>
      <c r="I16" s="22">
        <f>単価データ!D5</f>
        <v>391000</v>
      </c>
      <c r="J16" s="23"/>
      <c r="K16" s="12" t="s">
        <v>66</v>
      </c>
      <c r="L16" s="22">
        <f>単価データ!D6</f>
        <v>279000</v>
      </c>
    </row>
    <row r="17" spans="1:12" ht="24.95" customHeight="1">
      <c r="A17" s="558"/>
      <c r="B17" s="559"/>
      <c r="C17" s="12" t="s">
        <v>67</v>
      </c>
      <c r="D17" s="22">
        <f>単価データ!D7</f>
        <v>633000</v>
      </c>
      <c r="E17" s="23"/>
      <c r="F17" s="12" t="s">
        <v>67</v>
      </c>
      <c r="G17" s="22">
        <f>単価データ!D8</f>
        <v>521000</v>
      </c>
      <c r="H17" s="12" t="s">
        <v>67</v>
      </c>
      <c r="I17" s="22">
        <f>単価データ!D9</f>
        <v>408000</v>
      </c>
      <c r="J17" s="23"/>
      <c r="K17" s="12" t="s">
        <v>67</v>
      </c>
      <c r="L17" s="22">
        <f>単価データ!D10</f>
        <v>296000</v>
      </c>
    </row>
    <row r="18" spans="1:12" ht="24.95" customHeight="1">
      <c r="A18" s="558">
        <v>2</v>
      </c>
      <c r="B18" s="559" t="s">
        <v>68</v>
      </c>
      <c r="C18" s="12" t="s">
        <v>66</v>
      </c>
      <c r="D18" s="22">
        <f>単価データ!D11</f>
        <v>528000</v>
      </c>
      <c r="E18" s="23"/>
      <c r="F18" s="12" t="s">
        <v>66</v>
      </c>
      <c r="G18" s="22">
        <f>単価データ!D12</f>
        <v>435000</v>
      </c>
      <c r="H18" s="12" t="s">
        <v>66</v>
      </c>
      <c r="I18" s="22">
        <f>単価データ!D13</f>
        <v>341000</v>
      </c>
      <c r="J18" s="23"/>
      <c r="K18" s="12" t="s">
        <v>66</v>
      </c>
      <c r="L18" s="22">
        <f>単価データ!D14</f>
        <v>249000</v>
      </c>
    </row>
    <row r="19" spans="1:12" ht="24.95" customHeight="1">
      <c r="A19" s="558"/>
      <c r="B19" s="559"/>
      <c r="C19" s="12" t="s">
        <v>67</v>
      </c>
      <c r="D19" s="22">
        <f>単価データ!D15</f>
        <v>546000</v>
      </c>
      <c r="E19" s="23"/>
      <c r="F19" s="12" t="s">
        <v>67</v>
      </c>
      <c r="G19" s="22">
        <f>単価データ!D16</f>
        <v>452000</v>
      </c>
      <c r="H19" s="12" t="s">
        <v>67</v>
      </c>
      <c r="I19" s="22">
        <f>単価データ!D17</f>
        <v>360000</v>
      </c>
      <c r="J19" s="23"/>
      <c r="K19" s="12" t="s">
        <v>67</v>
      </c>
      <c r="L19" s="22">
        <f>単価データ!D18</f>
        <v>266000</v>
      </c>
    </row>
    <row r="20" spans="1:12" ht="24.95" customHeight="1">
      <c r="A20" s="558">
        <v>3</v>
      </c>
      <c r="B20" s="559" t="s">
        <v>198</v>
      </c>
      <c r="C20" s="12" t="s">
        <v>66</v>
      </c>
      <c r="D20" s="22">
        <f>単価データ!D19</f>
        <v>387000</v>
      </c>
      <c r="E20" s="23"/>
      <c r="F20" s="12" t="s">
        <v>66</v>
      </c>
      <c r="G20" s="22">
        <f>単価データ!D20</f>
        <v>326000</v>
      </c>
      <c r="H20" s="12" t="s">
        <v>66</v>
      </c>
      <c r="I20" s="22">
        <f>単価データ!D21</f>
        <v>265000</v>
      </c>
      <c r="J20" s="23"/>
      <c r="K20" s="12" t="s">
        <v>66</v>
      </c>
      <c r="L20" s="22">
        <f>単価データ!D22</f>
        <v>205000</v>
      </c>
    </row>
    <row r="21" spans="1:12" ht="24.95" customHeight="1">
      <c r="A21" s="558"/>
      <c r="B21" s="559"/>
      <c r="C21" s="12" t="s">
        <v>67</v>
      </c>
      <c r="D21" s="22">
        <f>単価データ!D23</f>
        <v>406000</v>
      </c>
      <c r="E21" s="23"/>
      <c r="F21" s="12" t="s">
        <v>67</v>
      </c>
      <c r="G21" s="22">
        <f>単価データ!D24</f>
        <v>345000</v>
      </c>
      <c r="H21" s="12" t="s">
        <v>67</v>
      </c>
      <c r="I21" s="22">
        <f>単価データ!D25</f>
        <v>285000</v>
      </c>
      <c r="J21" s="23"/>
      <c r="K21" s="12" t="s">
        <v>67</v>
      </c>
      <c r="L21" s="22">
        <f>単価データ!E26</f>
        <v>245000</v>
      </c>
    </row>
    <row r="22" spans="1:12" ht="20.100000000000001" customHeight="1"/>
    <row r="23" spans="1:12" ht="20.100000000000001" customHeight="1"/>
    <row r="24" spans="1:12" ht="20.100000000000001" customHeight="1"/>
    <row r="25" spans="1:12" ht="20.100000000000001" customHeight="1"/>
    <row r="26" spans="1:12" ht="20.100000000000001" customHeight="1"/>
    <row r="27" spans="1:12" ht="20.100000000000001" customHeight="1"/>
    <row r="28" spans="1:12" ht="20.100000000000001" customHeight="1"/>
    <row r="29" spans="1:12" ht="20.100000000000001" customHeight="1"/>
    <row r="30" spans="1:12" ht="20.100000000000001" customHeight="1"/>
    <row r="31" spans="1:12" ht="20.100000000000001" customHeight="1"/>
    <row r="32" spans="1: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sheetData>
  <sheetProtection sheet="1" objects="1" scenarios="1"/>
  <mergeCells count="20">
    <mergeCell ref="A20:A21"/>
    <mergeCell ref="B20:B21"/>
    <mergeCell ref="H15:I15"/>
    <mergeCell ref="K15:L15"/>
    <mergeCell ref="A16:A17"/>
    <mergeCell ref="B16:B17"/>
    <mergeCell ref="A18:A19"/>
    <mergeCell ref="B18:B19"/>
    <mergeCell ref="F15:G15"/>
    <mergeCell ref="A8:A9"/>
    <mergeCell ref="B8:B9"/>
    <mergeCell ref="A10:A11"/>
    <mergeCell ref="B10:B11"/>
    <mergeCell ref="C15:D15"/>
    <mergeCell ref="C5:D5"/>
    <mergeCell ref="F5:G5"/>
    <mergeCell ref="H5:I5"/>
    <mergeCell ref="K5:L5"/>
    <mergeCell ref="A6:A7"/>
    <mergeCell ref="B6:B7"/>
  </mergeCells>
  <phoneticPr fontId="3"/>
  <pageMargins left="0.7" right="0.7"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8"/>
  <sheetViews>
    <sheetView workbookViewId="0">
      <selection activeCell="D1" sqref="D1"/>
    </sheetView>
  </sheetViews>
  <sheetFormatPr defaultRowHeight="18.75"/>
  <cols>
    <col min="1" max="16384" width="9" style="7"/>
  </cols>
  <sheetData>
    <row r="1" spans="2:5">
      <c r="C1" s="8">
        <f>基本データ!R7</f>
        <v>1</v>
      </c>
      <c r="D1" s="8">
        <v>11</v>
      </c>
    </row>
    <row r="3" spans="2:5">
      <c r="B3" s="7">
        <v>1111</v>
      </c>
      <c r="C3" s="9">
        <f>ROUNDDOWN(($E3/12*$C$1),-3)</f>
        <v>56000</v>
      </c>
      <c r="D3" s="9">
        <f>ROUNDDOWN(($E3/12*$D$1),-3)</f>
        <v>616000</v>
      </c>
      <c r="E3" s="7">
        <v>673000</v>
      </c>
    </row>
    <row r="4" spans="2:5">
      <c r="B4" s="7">
        <v>1112</v>
      </c>
      <c r="C4" s="9">
        <f t="shared" ref="C4:C67" si="0">ROUNDDOWN((E4/12*$C$1),-3)</f>
        <v>45000</v>
      </c>
      <c r="D4" s="9">
        <f t="shared" ref="D4:D26" si="1">ROUNDDOWN(($E4/12*$D$1),-3)</f>
        <v>504000</v>
      </c>
      <c r="E4" s="7">
        <v>550000</v>
      </c>
    </row>
    <row r="5" spans="2:5">
      <c r="B5" s="7">
        <v>1113</v>
      </c>
      <c r="C5" s="9">
        <f t="shared" si="0"/>
        <v>35000</v>
      </c>
      <c r="D5" s="9">
        <f t="shared" si="1"/>
        <v>391000</v>
      </c>
      <c r="E5" s="7">
        <v>427000</v>
      </c>
    </row>
    <row r="6" spans="2:5">
      <c r="B6" s="7">
        <v>1114</v>
      </c>
      <c r="C6" s="9">
        <f t="shared" si="0"/>
        <v>25000</v>
      </c>
      <c r="D6" s="9">
        <f t="shared" si="1"/>
        <v>279000</v>
      </c>
      <c r="E6" s="7">
        <v>305000</v>
      </c>
    </row>
    <row r="7" spans="2:5">
      <c r="B7" s="7">
        <v>1121</v>
      </c>
      <c r="C7" s="9">
        <f t="shared" si="0"/>
        <v>57000</v>
      </c>
      <c r="D7" s="9">
        <f t="shared" si="1"/>
        <v>633000</v>
      </c>
      <c r="E7" s="7">
        <v>691000</v>
      </c>
    </row>
    <row r="8" spans="2:5">
      <c r="B8" s="7">
        <v>1122</v>
      </c>
      <c r="C8" s="9">
        <f t="shared" si="0"/>
        <v>47000</v>
      </c>
      <c r="D8" s="9">
        <f t="shared" si="1"/>
        <v>521000</v>
      </c>
      <c r="E8" s="7">
        <v>569000</v>
      </c>
    </row>
    <row r="9" spans="2:5">
      <c r="B9" s="7">
        <v>1123</v>
      </c>
      <c r="C9" s="9">
        <f t="shared" si="0"/>
        <v>37000</v>
      </c>
      <c r="D9" s="9">
        <f t="shared" si="1"/>
        <v>408000</v>
      </c>
      <c r="E9" s="7">
        <v>446000</v>
      </c>
    </row>
    <row r="10" spans="2:5">
      <c r="B10" s="7">
        <v>1124</v>
      </c>
      <c r="C10" s="9">
        <f t="shared" si="0"/>
        <v>26000</v>
      </c>
      <c r="D10" s="9">
        <f t="shared" si="1"/>
        <v>296000</v>
      </c>
      <c r="E10" s="7">
        <v>323000</v>
      </c>
    </row>
    <row r="11" spans="2:5">
      <c r="B11" s="7">
        <v>2111</v>
      </c>
      <c r="C11" s="9">
        <f t="shared" si="0"/>
        <v>48000</v>
      </c>
      <c r="D11" s="9">
        <f t="shared" si="1"/>
        <v>528000</v>
      </c>
      <c r="E11" s="7">
        <v>576000</v>
      </c>
    </row>
    <row r="12" spans="2:5">
      <c r="B12" s="7">
        <v>2112</v>
      </c>
      <c r="C12" s="9">
        <f t="shared" si="0"/>
        <v>39000</v>
      </c>
      <c r="D12" s="9">
        <f t="shared" si="1"/>
        <v>435000</v>
      </c>
      <c r="E12" s="7">
        <v>475000</v>
      </c>
    </row>
    <row r="13" spans="2:5">
      <c r="B13" s="7">
        <v>2113</v>
      </c>
      <c r="C13" s="9">
        <f t="shared" si="0"/>
        <v>31000</v>
      </c>
      <c r="D13" s="9">
        <f t="shared" si="1"/>
        <v>341000</v>
      </c>
      <c r="E13" s="7">
        <v>373000</v>
      </c>
    </row>
    <row r="14" spans="2:5">
      <c r="B14" s="7">
        <v>2114</v>
      </c>
      <c r="C14" s="9">
        <f t="shared" si="0"/>
        <v>22000</v>
      </c>
      <c r="D14" s="9">
        <f t="shared" si="1"/>
        <v>249000</v>
      </c>
      <c r="E14" s="7">
        <v>272000</v>
      </c>
    </row>
    <row r="15" spans="2:5">
      <c r="B15" s="7">
        <v>2121</v>
      </c>
      <c r="C15" s="9">
        <f t="shared" si="0"/>
        <v>49000</v>
      </c>
      <c r="D15" s="9">
        <f t="shared" si="1"/>
        <v>546000</v>
      </c>
      <c r="E15" s="7">
        <v>596000</v>
      </c>
    </row>
    <row r="16" spans="2:5">
      <c r="B16" s="7">
        <v>2122</v>
      </c>
      <c r="C16" s="9">
        <f t="shared" si="0"/>
        <v>41000</v>
      </c>
      <c r="D16" s="9">
        <f t="shared" si="1"/>
        <v>452000</v>
      </c>
      <c r="E16" s="7">
        <v>494000</v>
      </c>
    </row>
    <row r="17" spans="2:5">
      <c r="B17" s="7">
        <v>2123</v>
      </c>
      <c r="C17" s="9">
        <f t="shared" si="0"/>
        <v>32000</v>
      </c>
      <c r="D17" s="9">
        <f t="shared" si="1"/>
        <v>360000</v>
      </c>
      <c r="E17" s="7">
        <v>393000</v>
      </c>
    </row>
    <row r="18" spans="2:5">
      <c r="B18" s="7">
        <v>2124</v>
      </c>
      <c r="C18" s="9">
        <f t="shared" si="0"/>
        <v>24000</v>
      </c>
      <c r="D18" s="9">
        <f t="shared" si="1"/>
        <v>266000</v>
      </c>
      <c r="E18" s="7">
        <v>291000</v>
      </c>
    </row>
    <row r="19" spans="2:5">
      <c r="B19" s="7">
        <v>3111</v>
      </c>
      <c r="C19" s="9">
        <f t="shared" si="0"/>
        <v>35000</v>
      </c>
      <c r="D19" s="9">
        <f t="shared" si="1"/>
        <v>387000</v>
      </c>
      <c r="E19" s="7">
        <v>423000</v>
      </c>
    </row>
    <row r="20" spans="2:5">
      <c r="B20" s="7">
        <v>3112</v>
      </c>
      <c r="C20" s="9">
        <f t="shared" si="0"/>
        <v>29000</v>
      </c>
      <c r="D20" s="9">
        <f t="shared" si="1"/>
        <v>326000</v>
      </c>
      <c r="E20" s="7">
        <v>356000</v>
      </c>
    </row>
    <row r="21" spans="2:5">
      <c r="B21" s="7">
        <v>3113</v>
      </c>
      <c r="C21" s="9">
        <f t="shared" si="0"/>
        <v>24000</v>
      </c>
      <c r="D21" s="9">
        <f t="shared" si="1"/>
        <v>265000</v>
      </c>
      <c r="E21" s="7">
        <v>290000</v>
      </c>
    </row>
    <row r="22" spans="2:5">
      <c r="B22" s="7">
        <v>3114</v>
      </c>
      <c r="C22" s="9">
        <f t="shared" si="0"/>
        <v>18000</v>
      </c>
      <c r="D22" s="9">
        <f t="shared" si="1"/>
        <v>205000</v>
      </c>
      <c r="E22" s="7">
        <v>224000</v>
      </c>
    </row>
    <row r="23" spans="2:5">
      <c r="B23" s="7">
        <v>3121</v>
      </c>
      <c r="C23" s="9">
        <f t="shared" si="0"/>
        <v>36000</v>
      </c>
      <c r="D23" s="9">
        <f t="shared" si="1"/>
        <v>406000</v>
      </c>
      <c r="E23" s="7">
        <v>443000</v>
      </c>
    </row>
    <row r="24" spans="2:5">
      <c r="B24" s="7">
        <v>3122</v>
      </c>
      <c r="C24" s="9">
        <f t="shared" si="0"/>
        <v>31000</v>
      </c>
      <c r="D24" s="9">
        <f t="shared" si="1"/>
        <v>345000</v>
      </c>
      <c r="E24" s="7">
        <v>377000</v>
      </c>
    </row>
    <row r="25" spans="2:5">
      <c r="B25" s="7">
        <v>3123</v>
      </c>
      <c r="C25" s="9">
        <f t="shared" si="0"/>
        <v>25000</v>
      </c>
      <c r="D25" s="9">
        <f t="shared" si="1"/>
        <v>285000</v>
      </c>
      <c r="E25" s="7">
        <v>311000</v>
      </c>
    </row>
    <row r="26" spans="2:5">
      <c r="B26" s="7">
        <v>3124</v>
      </c>
      <c r="C26" s="9">
        <f t="shared" si="0"/>
        <v>20000</v>
      </c>
      <c r="D26" s="9">
        <f t="shared" si="1"/>
        <v>224000</v>
      </c>
      <c r="E26" s="7">
        <v>245000</v>
      </c>
    </row>
    <row r="27" spans="2:5">
      <c r="B27" s="7">
        <v>4111</v>
      </c>
      <c r="C27" s="9" t="s">
        <v>52</v>
      </c>
      <c r="D27" s="9" t="s">
        <v>53</v>
      </c>
      <c r="E27" s="7" t="s">
        <v>52</v>
      </c>
    </row>
    <row r="28" spans="2:5">
      <c r="B28" s="7">
        <v>4112</v>
      </c>
      <c r="C28" s="9" t="s">
        <v>53</v>
      </c>
      <c r="D28" s="9" t="s">
        <v>53</v>
      </c>
      <c r="E28" s="7" t="s">
        <v>53</v>
      </c>
    </row>
    <row r="29" spans="2:5">
      <c r="B29" s="7">
        <v>4113</v>
      </c>
      <c r="C29" s="9" t="s">
        <v>53</v>
      </c>
      <c r="D29" s="9" t="s">
        <v>53</v>
      </c>
      <c r="E29" s="7" t="s">
        <v>53</v>
      </c>
    </row>
    <row r="30" spans="2:5">
      <c r="B30" s="7">
        <v>4114</v>
      </c>
      <c r="C30" s="9" t="s">
        <v>53</v>
      </c>
      <c r="D30" s="9" t="s">
        <v>53</v>
      </c>
      <c r="E30" s="7" t="s">
        <v>53</v>
      </c>
    </row>
    <row r="31" spans="2:5">
      <c r="B31" s="7">
        <v>4121</v>
      </c>
      <c r="C31" s="9" t="s">
        <v>53</v>
      </c>
      <c r="D31" s="9" t="s">
        <v>53</v>
      </c>
      <c r="E31" s="7" t="s">
        <v>53</v>
      </c>
    </row>
    <row r="32" spans="2:5">
      <c r="B32" s="7">
        <v>4122</v>
      </c>
      <c r="C32" s="9" t="s">
        <v>53</v>
      </c>
      <c r="D32" s="9" t="s">
        <v>53</v>
      </c>
      <c r="E32" s="7" t="s">
        <v>53</v>
      </c>
    </row>
    <row r="33" spans="2:5">
      <c r="B33" s="7">
        <v>4123</v>
      </c>
      <c r="C33" s="9" t="s">
        <v>53</v>
      </c>
      <c r="D33" s="9" t="s">
        <v>53</v>
      </c>
      <c r="E33" s="7" t="s">
        <v>53</v>
      </c>
    </row>
    <row r="34" spans="2:5">
      <c r="B34" s="7">
        <v>4124</v>
      </c>
      <c r="C34" s="9" t="s">
        <v>53</v>
      </c>
      <c r="D34" s="9" t="s">
        <v>53</v>
      </c>
      <c r="E34" s="7" t="s">
        <v>53</v>
      </c>
    </row>
    <row r="35" spans="2:5">
      <c r="B35" s="7">
        <v>1211</v>
      </c>
      <c r="C35" s="9">
        <f t="shared" si="0"/>
        <v>48000</v>
      </c>
      <c r="D35" s="9">
        <f t="shared" ref="D35:D58" si="2">ROUNDDOWN(($E35/12*$D$1),-3)</f>
        <v>528000</v>
      </c>
      <c r="E35" s="7">
        <v>576000</v>
      </c>
    </row>
    <row r="36" spans="2:5">
      <c r="B36" s="7">
        <v>1212</v>
      </c>
      <c r="C36" s="9">
        <f t="shared" si="0"/>
        <v>39000</v>
      </c>
      <c r="D36" s="9">
        <f t="shared" si="2"/>
        <v>435000</v>
      </c>
      <c r="E36" s="7">
        <v>475000</v>
      </c>
    </row>
    <row r="37" spans="2:5">
      <c r="B37" s="7">
        <v>1213</v>
      </c>
      <c r="C37" s="9">
        <f t="shared" si="0"/>
        <v>31000</v>
      </c>
      <c r="D37" s="9">
        <f t="shared" si="2"/>
        <v>341000</v>
      </c>
      <c r="E37" s="7">
        <v>373000</v>
      </c>
    </row>
    <row r="38" spans="2:5">
      <c r="B38" s="7">
        <v>1214</v>
      </c>
      <c r="C38" s="9">
        <f t="shared" si="0"/>
        <v>22000</v>
      </c>
      <c r="D38" s="9">
        <f t="shared" si="2"/>
        <v>249000</v>
      </c>
      <c r="E38" s="7">
        <v>272000</v>
      </c>
    </row>
    <row r="39" spans="2:5">
      <c r="B39" s="7">
        <v>1221</v>
      </c>
      <c r="C39" s="9">
        <f t="shared" si="0"/>
        <v>49000</v>
      </c>
      <c r="D39" s="9">
        <f t="shared" si="2"/>
        <v>546000</v>
      </c>
      <c r="E39" s="7">
        <v>596000</v>
      </c>
    </row>
    <row r="40" spans="2:5">
      <c r="B40" s="7">
        <v>1222</v>
      </c>
      <c r="C40" s="9">
        <f t="shared" si="0"/>
        <v>41000</v>
      </c>
      <c r="D40" s="9">
        <f t="shared" si="2"/>
        <v>452000</v>
      </c>
      <c r="E40" s="7">
        <v>494000</v>
      </c>
    </row>
    <row r="41" spans="2:5">
      <c r="B41" s="7">
        <v>1223</v>
      </c>
      <c r="C41" s="9">
        <f t="shared" si="0"/>
        <v>32000</v>
      </c>
      <c r="D41" s="9">
        <f t="shared" si="2"/>
        <v>360000</v>
      </c>
      <c r="E41" s="7">
        <v>393000</v>
      </c>
    </row>
    <row r="42" spans="2:5">
      <c r="B42" s="7">
        <v>1224</v>
      </c>
      <c r="C42" s="9">
        <f t="shared" si="0"/>
        <v>24000</v>
      </c>
      <c r="D42" s="9">
        <f t="shared" si="2"/>
        <v>266000</v>
      </c>
      <c r="E42" s="7">
        <v>291000</v>
      </c>
    </row>
    <row r="43" spans="2:5">
      <c r="B43" s="7">
        <v>2211</v>
      </c>
      <c r="C43" s="9">
        <f t="shared" si="0"/>
        <v>48000</v>
      </c>
      <c r="D43" s="9">
        <f t="shared" si="2"/>
        <v>528000</v>
      </c>
      <c r="E43" s="7">
        <v>576000</v>
      </c>
    </row>
    <row r="44" spans="2:5">
      <c r="B44" s="7">
        <v>2212</v>
      </c>
      <c r="C44" s="9">
        <f t="shared" si="0"/>
        <v>39000</v>
      </c>
      <c r="D44" s="9">
        <f t="shared" si="2"/>
        <v>435000</v>
      </c>
      <c r="E44" s="7">
        <v>475000</v>
      </c>
    </row>
    <row r="45" spans="2:5">
      <c r="B45" s="7">
        <v>2213</v>
      </c>
      <c r="C45" s="9">
        <f t="shared" si="0"/>
        <v>31000</v>
      </c>
      <c r="D45" s="9">
        <f t="shared" si="2"/>
        <v>341000</v>
      </c>
      <c r="E45" s="7">
        <v>373000</v>
      </c>
    </row>
    <row r="46" spans="2:5">
      <c r="B46" s="7">
        <v>2214</v>
      </c>
      <c r="C46" s="9">
        <f t="shared" si="0"/>
        <v>22000</v>
      </c>
      <c r="D46" s="9">
        <f t="shared" si="2"/>
        <v>249000</v>
      </c>
      <c r="E46" s="7">
        <v>272000</v>
      </c>
    </row>
    <row r="47" spans="2:5">
      <c r="B47" s="7">
        <v>2221</v>
      </c>
      <c r="C47" s="9">
        <f t="shared" si="0"/>
        <v>49000</v>
      </c>
      <c r="D47" s="9">
        <f t="shared" si="2"/>
        <v>546000</v>
      </c>
      <c r="E47" s="7">
        <v>596000</v>
      </c>
    </row>
    <row r="48" spans="2:5">
      <c r="B48" s="7">
        <v>2222</v>
      </c>
      <c r="C48" s="9">
        <f t="shared" si="0"/>
        <v>41000</v>
      </c>
      <c r="D48" s="9">
        <f t="shared" si="2"/>
        <v>452000</v>
      </c>
      <c r="E48" s="7">
        <v>494000</v>
      </c>
    </row>
    <row r="49" spans="2:5">
      <c r="B49" s="7">
        <v>2223</v>
      </c>
      <c r="C49" s="9">
        <f t="shared" si="0"/>
        <v>32000</v>
      </c>
      <c r="D49" s="9">
        <f t="shared" si="2"/>
        <v>360000</v>
      </c>
      <c r="E49" s="7">
        <v>393000</v>
      </c>
    </row>
    <row r="50" spans="2:5">
      <c r="B50" s="7">
        <v>2224</v>
      </c>
      <c r="C50" s="9">
        <f t="shared" si="0"/>
        <v>24000</v>
      </c>
      <c r="D50" s="9">
        <f t="shared" si="2"/>
        <v>266000</v>
      </c>
      <c r="E50" s="7">
        <v>291000</v>
      </c>
    </row>
    <row r="51" spans="2:5">
      <c r="B51" s="7">
        <v>3211</v>
      </c>
      <c r="C51" s="9">
        <f t="shared" si="0"/>
        <v>35000</v>
      </c>
      <c r="D51" s="9">
        <f t="shared" si="2"/>
        <v>387000</v>
      </c>
      <c r="E51" s="7">
        <v>423000</v>
      </c>
    </row>
    <row r="52" spans="2:5">
      <c r="B52" s="7">
        <v>3212</v>
      </c>
      <c r="C52" s="9">
        <f t="shared" si="0"/>
        <v>29000</v>
      </c>
      <c r="D52" s="9">
        <f t="shared" si="2"/>
        <v>326000</v>
      </c>
      <c r="E52" s="7">
        <v>356000</v>
      </c>
    </row>
    <row r="53" spans="2:5">
      <c r="B53" s="7">
        <v>3213</v>
      </c>
      <c r="C53" s="9">
        <f t="shared" si="0"/>
        <v>24000</v>
      </c>
      <c r="D53" s="9">
        <f t="shared" si="2"/>
        <v>265000</v>
      </c>
      <c r="E53" s="7">
        <v>290000</v>
      </c>
    </row>
    <row r="54" spans="2:5">
      <c r="B54" s="7">
        <v>3214</v>
      </c>
      <c r="C54" s="9">
        <f t="shared" si="0"/>
        <v>18000</v>
      </c>
      <c r="D54" s="9">
        <f t="shared" si="2"/>
        <v>205000</v>
      </c>
      <c r="E54" s="7">
        <v>224000</v>
      </c>
    </row>
    <row r="55" spans="2:5">
      <c r="B55" s="7">
        <v>3221</v>
      </c>
      <c r="C55" s="9">
        <f t="shared" si="0"/>
        <v>36000</v>
      </c>
      <c r="D55" s="9">
        <f t="shared" si="2"/>
        <v>406000</v>
      </c>
      <c r="E55" s="7">
        <v>443000</v>
      </c>
    </row>
    <row r="56" spans="2:5">
      <c r="B56" s="7">
        <v>3222</v>
      </c>
      <c r="C56" s="9">
        <f t="shared" si="0"/>
        <v>31000</v>
      </c>
      <c r="D56" s="9">
        <f t="shared" si="2"/>
        <v>345000</v>
      </c>
      <c r="E56" s="7">
        <v>377000</v>
      </c>
    </row>
    <row r="57" spans="2:5">
      <c r="B57" s="7">
        <v>3223</v>
      </c>
      <c r="C57" s="9">
        <f t="shared" si="0"/>
        <v>25000</v>
      </c>
      <c r="D57" s="9">
        <f t="shared" si="2"/>
        <v>285000</v>
      </c>
      <c r="E57" s="7">
        <v>311000</v>
      </c>
    </row>
    <row r="58" spans="2:5">
      <c r="B58" s="7">
        <v>3224</v>
      </c>
      <c r="C58" s="9">
        <f t="shared" si="0"/>
        <v>20000</v>
      </c>
      <c r="D58" s="9">
        <f t="shared" si="2"/>
        <v>224000</v>
      </c>
      <c r="E58" s="7">
        <v>245000</v>
      </c>
    </row>
    <row r="59" spans="2:5">
      <c r="B59" s="7">
        <v>4211</v>
      </c>
      <c r="C59" s="9" t="s">
        <v>52</v>
      </c>
      <c r="D59" s="9" t="s">
        <v>53</v>
      </c>
      <c r="E59" s="7" t="s">
        <v>52</v>
      </c>
    </row>
    <row r="60" spans="2:5">
      <c r="B60" s="7">
        <v>4212</v>
      </c>
      <c r="C60" s="9" t="s">
        <v>53</v>
      </c>
      <c r="D60" s="9" t="s">
        <v>53</v>
      </c>
      <c r="E60" s="7" t="s">
        <v>53</v>
      </c>
    </row>
    <row r="61" spans="2:5">
      <c r="B61" s="7">
        <v>4213</v>
      </c>
      <c r="C61" s="9" t="s">
        <v>53</v>
      </c>
      <c r="D61" s="9" t="s">
        <v>53</v>
      </c>
      <c r="E61" s="7" t="s">
        <v>53</v>
      </c>
    </row>
    <row r="62" spans="2:5">
      <c r="B62" s="7">
        <v>4214</v>
      </c>
      <c r="C62" s="9" t="s">
        <v>53</v>
      </c>
      <c r="D62" s="9" t="s">
        <v>53</v>
      </c>
      <c r="E62" s="7" t="s">
        <v>53</v>
      </c>
    </row>
    <row r="63" spans="2:5">
      <c r="B63" s="7">
        <v>4221</v>
      </c>
      <c r="C63" s="9" t="s">
        <v>53</v>
      </c>
      <c r="D63" s="9" t="s">
        <v>53</v>
      </c>
      <c r="E63" s="7" t="s">
        <v>53</v>
      </c>
    </row>
    <row r="64" spans="2:5">
      <c r="B64" s="7">
        <v>4222</v>
      </c>
      <c r="C64" s="9" t="s">
        <v>53</v>
      </c>
      <c r="D64" s="9" t="s">
        <v>53</v>
      </c>
      <c r="E64" s="7" t="s">
        <v>53</v>
      </c>
    </row>
    <row r="65" spans="2:5">
      <c r="B65" s="7">
        <v>4223</v>
      </c>
      <c r="C65" s="9" t="s">
        <v>53</v>
      </c>
      <c r="D65" s="9" t="s">
        <v>53</v>
      </c>
      <c r="E65" s="7" t="s">
        <v>53</v>
      </c>
    </row>
    <row r="66" spans="2:5">
      <c r="B66" s="7">
        <v>4224</v>
      </c>
      <c r="C66" s="9" t="s">
        <v>53</v>
      </c>
      <c r="D66" s="9" t="s">
        <v>53</v>
      </c>
      <c r="E66" s="7" t="s">
        <v>53</v>
      </c>
    </row>
    <row r="67" spans="2:5">
      <c r="B67" s="7">
        <v>1311</v>
      </c>
      <c r="C67" s="9">
        <f t="shared" si="0"/>
        <v>35000</v>
      </c>
      <c r="D67" s="9">
        <f t="shared" ref="D67:D90" si="3">ROUNDDOWN(($E67/12*$D$1),-3)</f>
        <v>387000</v>
      </c>
      <c r="E67" s="7">
        <v>423000</v>
      </c>
    </row>
    <row r="68" spans="2:5">
      <c r="B68" s="7">
        <v>1312</v>
      </c>
      <c r="C68" s="9">
        <f t="shared" ref="C68:C90" si="4">ROUNDDOWN((E68/12*$C$1),-3)</f>
        <v>29000</v>
      </c>
      <c r="D68" s="9">
        <f t="shared" si="3"/>
        <v>326000</v>
      </c>
      <c r="E68" s="7">
        <v>356000</v>
      </c>
    </row>
    <row r="69" spans="2:5">
      <c r="B69" s="7">
        <v>1313</v>
      </c>
      <c r="C69" s="9">
        <f t="shared" si="4"/>
        <v>24000</v>
      </c>
      <c r="D69" s="9">
        <f t="shared" si="3"/>
        <v>265000</v>
      </c>
      <c r="E69" s="7">
        <v>290000</v>
      </c>
    </row>
    <row r="70" spans="2:5">
      <c r="B70" s="7">
        <v>1314</v>
      </c>
      <c r="C70" s="9">
        <f t="shared" si="4"/>
        <v>18000</v>
      </c>
      <c r="D70" s="9">
        <f t="shared" si="3"/>
        <v>205000</v>
      </c>
      <c r="E70" s="7">
        <v>224000</v>
      </c>
    </row>
    <row r="71" spans="2:5">
      <c r="B71" s="7">
        <v>1321</v>
      </c>
      <c r="C71" s="9">
        <f t="shared" si="4"/>
        <v>36000</v>
      </c>
      <c r="D71" s="9">
        <f t="shared" si="3"/>
        <v>406000</v>
      </c>
      <c r="E71" s="7">
        <v>443000</v>
      </c>
    </row>
    <row r="72" spans="2:5">
      <c r="B72" s="7">
        <v>1322</v>
      </c>
      <c r="C72" s="9">
        <f t="shared" si="4"/>
        <v>31000</v>
      </c>
      <c r="D72" s="9">
        <f t="shared" si="3"/>
        <v>345000</v>
      </c>
      <c r="E72" s="7">
        <v>377000</v>
      </c>
    </row>
    <row r="73" spans="2:5">
      <c r="B73" s="7">
        <v>1323</v>
      </c>
      <c r="C73" s="9">
        <f t="shared" si="4"/>
        <v>25000</v>
      </c>
      <c r="D73" s="9">
        <f t="shared" si="3"/>
        <v>285000</v>
      </c>
      <c r="E73" s="7">
        <v>311000</v>
      </c>
    </row>
    <row r="74" spans="2:5">
      <c r="B74" s="7">
        <v>1324</v>
      </c>
      <c r="C74" s="9">
        <f t="shared" si="4"/>
        <v>20000</v>
      </c>
      <c r="D74" s="9">
        <f t="shared" si="3"/>
        <v>224000</v>
      </c>
      <c r="E74" s="7">
        <v>245000</v>
      </c>
    </row>
    <row r="75" spans="2:5">
      <c r="B75" s="7">
        <v>2311</v>
      </c>
      <c r="C75" s="9">
        <f t="shared" si="4"/>
        <v>35000</v>
      </c>
      <c r="D75" s="9">
        <f t="shared" si="3"/>
        <v>387000</v>
      </c>
      <c r="E75" s="7">
        <v>423000</v>
      </c>
    </row>
    <row r="76" spans="2:5">
      <c r="B76" s="7">
        <v>2312</v>
      </c>
      <c r="C76" s="9">
        <f t="shared" si="4"/>
        <v>29000</v>
      </c>
      <c r="D76" s="9">
        <f t="shared" si="3"/>
        <v>326000</v>
      </c>
      <c r="E76" s="7">
        <v>356000</v>
      </c>
    </row>
    <row r="77" spans="2:5">
      <c r="B77" s="7">
        <v>2313</v>
      </c>
      <c r="C77" s="9">
        <f t="shared" si="4"/>
        <v>24000</v>
      </c>
      <c r="D77" s="9">
        <f t="shared" si="3"/>
        <v>265000</v>
      </c>
      <c r="E77" s="7">
        <v>290000</v>
      </c>
    </row>
    <row r="78" spans="2:5">
      <c r="B78" s="7">
        <v>2314</v>
      </c>
      <c r="C78" s="9">
        <f t="shared" si="4"/>
        <v>18000</v>
      </c>
      <c r="D78" s="9">
        <f t="shared" si="3"/>
        <v>205000</v>
      </c>
      <c r="E78" s="7">
        <v>224000</v>
      </c>
    </row>
    <row r="79" spans="2:5">
      <c r="B79" s="7">
        <v>2321</v>
      </c>
      <c r="C79" s="9">
        <f t="shared" si="4"/>
        <v>36000</v>
      </c>
      <c r="D79" s="9">
        <f t="shared" si="3"/>
        <v>406000</v>
      </c>
      <c r="E79" s="7">
        <v>443000</v>
      </c>
    </row>
    <row r="80" spans="2:5">
      <c r="B80" s="7">
        <v>2322</v>
      </c>
      <c r="C80" s="9">
        <f t="shared" si="4"/>
        <v>31000</v>
      </c>
      <c r="D80" s="9">
        <f t="shared" si="3"/>
        <v>345000</v>
      </c>
      <c r="E80" s="7">
        <v>377000</v>
      </c>
    </row>
    <row r="81" spans="2:5">
      <c r="B81" s="7">
        <v>2323</v>
      </c>
      <c r="C81" s="9">
        <f t="shared" si="4"/>
        <v>25000</v>
      </c>
      <c r="D81" s="9">
        <f t="shared" si="3"/>
        <v>285000</v>
      </c>
      <c r="E81" s="7">
        <v>311000</v>
      </c>
    </row>
    <row r="82" spans="2:5">
      <c r="B82" s="7">
        <v>2324</v>
      </c>
      <c r="C82" s="9">
        <f t="shared" si="4"/>
        <v>20000</v>
      </c>
      <c r="D82" s="9">
        <f t="shared" si="3"/>
        <v>224000</v>
      </c>
      <c r="E82" s="7">
        <v>245000</v>
      </c>
    </row>
    <row r="83" spans="2:5">
      <c r="B83" s="7">
        <v>3311</v>
      </c>
      <c r="C83" s="9">
        <f t="shared" si="4"/>
        <v>35000</v>
      </c>
      <c r="D83" s="9">
        <f t="shared" si="3"/>
        <v>387000</v>
      </c>
      <c r="E83" s="7">
        <v>423000</v>
      </c>
    </row>
    <row r="84" spans="2:5">
      <c r="B84" s="7">
        <v>3312</v>
      </c>
      <c r="C84" s="9">
        <f t="shared" si="4"/>
        <v>29000</v>
      </c>
      <c r="D84" s="9">
        <f t="shared" si="3"/>
        <v>326000</v>
      </c>
      <c r="E84" s="7">
        <v>356000</v>
      </c>
    </row>
    <row r="85" spans="2:5">
      <c r="B85" s="7">
        <v>3313</v>
      </c>
      <c r="C85" s="9">
        <f t="shared" si="4"/>
        <v>24000</v>
      </c>
      <c r="D85" s="9">
        <f t="shared" si="3"/>
        <v>265000</v>
      </c>
      <c r="E85" s="7">
        <v>290000</v>
      </c>
    </row>
    <row r="86" spans="2:5">
      <c r="B86" s="7">
        <v>3314</v>
      </c>
      <c r="C86" s="9">
        <f t="shared" si="4"/>
        <v>18000</v>
      </c>
      <c r="D86" s="9">
        <f t="shared" si="3"/>
        <v>205000</v>
      </c>
      <c r="E86" s="7">
        <v>224000</v>
      </c>
    </row>
    <row r="87" spans="2:5">
      <c r="B87" s="7">
        <v>3321</v>
      </c>
      <c r="C87" s="9">
        <f t="shared" si="4"/>
        <v>36000</v>
      </c>
      <c r="D87" s="9">
        <f t="shared" si="3"/>
        <v>406000</v>
      </c>
      <c r="E87" s="7">
        <v>443000</v>
      </c>
    </row>
    <row r="88" spans="2:5">
      <c r="B88" s="7">
        <v>3322</v>
      </c>
      <c r="C88" s="9">
        <f t="shared" si="4"/>
        <v>31000</v>
      </c>
      <c r="D88" s="9">
        <f t="shared" si="3"/>
        <v>345000</v>
      </c>
      <c r="E88" s="7">
        <v>377000</v>
      </c>
    </row>
    <row r="89" spans="2:5">
      <c r="B89" s="7">
        <v>3323</v>
      </c>
      <c r="C89" s="9">
        <f t="shared" si="4"/>
        <v>25000</v>
      </c>
      <c r="D89" s="9">
        <f t="shared" si="3"/>
        <v>285000</v>
      </c>
      <c r="E89" s="7">
        <v>311000</v>
      </c>
    </row>
    <row r="90" spans="2:5">
      <c r="B90" s="7">
        <v>3324</v>
      </c>
      <c r="C90" s="9">
        <f t="shared" si="4"/>
        <v>20000</v>
      </c>
      <c r="D90" s="9">
        <f t="shared" si="3"/>
        <v>224000</v>
      </c>
      <c r="E90" s="7">
        <v>245000</v>
      </c>
    </row>
    <row r="91" spans="2:5">
      <c r="B91" s="7">
        <v>4311</v>
      </c>
      <c r="C91" s="7" t="s">
        <v>52</v>
      </c>
      <c r="D91" s="7" t="s">
        <v>53</v>
      </c>
      <c r="E91" s="7" t="s">
        <v>52</v>
      </c>
    </row>
    <row r="92" spans="2:5">
      <c r="B92" s="7">
        <v>4312</v>
      </c>
      <c r="C92" s="7" t="s">
        <v>53</v>
      </c>
      <c r="D92" s="7" t="s">
        <v>53</v>
      </c>
      <c r="E92" s="7" t="s">
        <v>53</v>
      </c>
    </row>
    <row r="93" spans="2:5">
      <c r="B93" s="7">
        <v>4313</v>
      </c>
      <c r="C93" s="7" t="s">
        <v>53</v>
      </c>
      <c r="D93" s="7" t="s">
        <v>53</v>
      </c>
      <c r="E93" s="7" t="s">
        <v>53</v>
      </c>
    </row>
    <row r="94" spans="2:5">
      <c r="B94" s="7">
        <v>4314</v>
      </c>
      <c r="C94" s="7" t="s">
        <v>53</v>
      </c>
      <c r="D94" s="7" t="s">
        <v>53</v>
      </c>
      <c r="E94" s="7" t="s">
        <v>53</v>
      </c>
    </row>
    <row r="95" spans="2:5">
      <c r="B95" s="7">
        <v>4321</v>
      </c>
      <c r="C95" s="7" t="s">
        <v>53</v>
      </c>
      <c r="D95" s="7" t="s">
        <v>53</v>
      </c>
      <c r="E95" s="7" t="s">
        <v>53</v>
      </c>
    </row>
    <row r="96" spans="2:5">
      <c r="B96" s="7">
        <v>4322</v>
      </c>
      <c r="C96" s="7" t="s">
        <v>53</v>
      </c>
      <c r="D96" s="7" t="s">
        <v>53</v>
      </c>
      <c r="E96" s="7" t="s">
        <v>53</v>
      </c>
    </row>
    <row r="97" spans="2:5">
      <c r="B97" s="7">
        <v>4323</v>
      </c>
      <c r="C97" s="7" t="s">
        <v>53</v>
      </c>
      <c r="D97" s="7" t="s">
        <v>53</v>
      </c>
      <c r="E97" s="7" t="s">
        <v>53</v>
      </c>
    </row>
    <row r="98" spans="2:5">
      <c r="B98" s="7">
        <v>4324</v>
      </c>
      <c r="C98" s="7" t="s">
        <v>53</v>
      </c>
      <c r="D98" s="7" t="s">
        <v>53</v>
      </c>
      <c r="E98" s="7" t="s">
        <v>53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S20"/>
  <sheetViews>
    <sheetView showGridLines="0" tabSelected="1" workbookViewId="0">
      <selection activeCell="J10" sqref="J10"/>
    </sheetView>
  </sheetViews>
  <sheetFormatPr defaultRowHeight="13.5"/>
  <cols>
    <col min="1" max="1" width="2.125" style="139" customWidth="1"/>
    <col min="2" max="2" width="4" style="139" customWidth="1"/>
    <col min="3" max="3" width="29.5" style="139" customWidth="1"/>
    <col min="4" max="4" width="16.125" style="139" customWidth="1"/>
    <col min="5" max="16" width="4.625" style="139" customWidth="1"/>
    <col min="17" max="17" width="3.5" style="139" customWidth="1"/>
    <col min="18" max="18" width="5.25" style="139" customWidth="1"/>
    <col min="19" max="19" width="4.25" style="139" customWidth="1"/>
    <col min="20" max="16384" width="9" style="139"/>
  </cols>
  <sheetData>
    <row r="1" spans="2:19" ht="9.75" customHeight="1"/>
    <row r="2" spans="2:19" ht="38.25" customHeight="1">
      <c r="B2" s="268" t="s">
        <v>317</v>
      </c>
      <c r="C2" s="263"/>
      <c r="D2" s="263"/>
      <c r="E2" s="263"/>
      <c r="F2" s="263"/>
      <c r="J2" s="358" t="s">
        <v>333</v>
      </c>
      <c r="K2" s="359"/>
      <c r="L2" s="359"/>
    </row>
    <row r="3" spans="2:19" ht="12" customHeight="1" thickBot="1"/>
    <row r="4" spans="2:19" ht="30" customHeight="1" thickBot="1">
      <c r="B4" s="140">
        <v>1</v>
      </c>
      <c r="C4" s="264" t="s">
        <v>31</v>
      </c>
      <c r="D4" s="348"/>
      <c r="F4" s="270"/>
      <c r="G4" s="360"/>
      <c r="H4" s="360"/>
      <c r="I4" s="361"/>
      <c r="J4" s="361"/>
      <c r="K4" s="272"/>
      <c r="L4" s="361"/>
      <c r="M4" s="361"/>
      <c r="S4" s="141"/>
    </row>
    <row r="5" spans="2:19" ht="30" customHeight="1" thickBot="1">
      <c r="B5" s="142"/>
      <c r="C5" s="143"/>
      <c r="D5" s="144"/>
    </row>
    <row r="6" spans="2:19" ht="30" customHeight="1" thickTop="1" thickBot="1">
      <c r="B6" s="140">
        <v>2</v>
      </c>
      <c r="C6" s="264" t="s">
        <v>16</v>
      </c>
      <c r="D6" s="273">
        <f>IF(ISERROR(D7/R7),"",D7/R7)</f>
        <v>20</v>
      </c>
      <c r="E6" s="144" t="s">
        <v>226</v>
      </c>
      <c r="F6" s="144" t="s">
        <v>227</v>
      </c>
      <c r="G6" s="144" t="s">
        <v>140</v>
      </c>
      <c r="H6" s="144" t="s">
        <v>141</v>
      </c>
      <c r="I6" s="144" t="s">
        <v>142</v>
      </c>
      <c r="J6" s="144" t="s">
        <v>143</v>
      </c>
      <c r="K6" s="144" t="s">
        <v>144</v>
      </c>
      <c r="L6" s="144" t="s">
        <v>145</v>
      </c>
      <c r="M6" s="144" t="s">
        <v>146</v>
      </c>
      <c r="N6" s="144" t="s">
        <v>147</v>
      </c>
      <c r="O6" s="144" t="s">
        <v>148</v>
      </c>
      <c r="P6" s="144" t="s">
        <v>149</v>
      </c>
      <c r="S6" s="145"/>
    </row>
    <row r="7" spans="2:19" ht="30" customHeight="1" thickTop="1" thickBot="1">
      <c r="B7" s="140"/>
      <c r="C7" s="347" t="s">
        <v>228</v>
      </c>
      <c r="D7" s="146">
        <f>SUM(E7:P7)</f>
        <v>20</v>
      </c>
      <c r="E7" s="147">
        <f>①参加費!F16</f>
        <v>0</v>
      </c>
      <c r="F7" s="148">
        <f>①参加費!G16</f>
        <v>0</v>
      </c>
      <c r="G7" s="148">
        <f>①参加費!H16</f>
        <v>0</v>
      </c>
      <c r="H7" s="148">
        <f>①参加費!I16</f>
        <v>20</v>
      </c>
      <c r="I7" s="148">
        <f>①参加費!J16</f>
        <v>0</v>
      </c>
      <c r="J7" s="148">
        <f>①参加費!K16</f>
        <v>0</v>
      </c>
      <c r="K7" s="148">
        <f>①参加費!L16</f>
        <v>0</v>
      </c>
      <c r="L7" s="148">
        <f>①参加費!M16</f>
        <v>0</v>
      </c>
      <c r="M7" s="148">
        <f>①参加費!N16</f>
        <v>0</v>
      </c>
      <c r="N7" s="148">
        <f>①参加費!O16</f>
        <v>0</v>
      </c>
      <c r="O7" s="149">
        <f>①参加費!P16</f>
        <v>0</v>
      </c>
      <c r="P7" s="150"/>
      <c r="R7" s="351">
        <f>COUNTA(E7:O7)-COUNTIF(E7:O7,0)</f>
        <v>1</v>
      </c>
    </row>
    <row r="8" spans="2:19" ht="30" customHeight="1" thickBot="1">
      <c r="B8" s="142"/>
      <c r="C8" s="346"/>
      <c r="D8" s="341"/>
      <c r="E8" s="271"/>
      <c r="F8" s="271"/>
      <c r="G8" s="271"/>
      <c r="H8" s="271"/>
      <c r="I8" s="271"/>
      <c r="J8" s="271"/>
      <c r="K8" s="271"/>
      <c r="L8" s="271"/>
      <c r="M8" s="271"/>
      <c r="N8" s="271"/>
      <c r="O8" s="271"/>
      <c r="P8" s="271"/>
      <c r="Q8" s="342"/>
      <c r="R8" s="342"/>
      <c r="S8" s="145"/>
    </row>
    <row r="9" spans="2:19" ht="30" customHeight="1" thickBot="1">
      <c r="B9" s="140">
        <v>3</v>
      </c>
      <c r="C9" s="264" t="s">
        <v>17</v>
      </c>
      <c r="D9" s="349"/>
      <c r="E9" s="343"/>
      <c r="F9" s="343"/>
      <c r="G9" s="343"/>
      <c r="H9" s="343"/>
      <c r="I9" s="343"/>
      <c r="J9" s="344"/>
      <c r="K9" s="344"/>
      <c r="L9" s="344"/>
      <c r="M9" s="344"/>
      <c r="N9" s="344"/>
      <c r="O9" s="344"/>
      <c r="P9" s="345"/>
      <c r="Q9" s="342"/>
      <c r="R9" s="342"/>
    </row>
    <row r="10" spans="2:19" ht="30" customHeight="1" thickBot="1">
      <c r="S10" s="145"/>
    </row>
    <row r="11" spans="2:19" ht="30" customHeight="1" thickBot="1">
      <c r="B11" s="140">
        <v>4</v>
      </c>
      <c r="C11" s="264" t="s">
        <v>18</v>
      </c>
      <c r="D11" s="350"/>
    </row>
    <row r="12" spans="2:19" ht="30" customHeight="1">
      <c r="S12" s="151"/>
    </row>
    <row r="13" spans="2:19" ht="30" customHeight="1"/>
    <row r="14" spans="2:19" ht="20.100000000000001" customHeight="1"/>
    <row r="15" spans="2:19" ht="20.100000000000001" customHeight="1"/>
    <row r="16" spans="2:19" ht="20.100000000000001" customHeight="1"/>
    <row r="17" ht="20.100000000000001" customHeight="1"/>
    <row r="18" ht="20.100000000000001" customHeight="1"/>
    <row r="19" ht="20.100000000000001" customHeight="1"/>
    <row r="20" ht="20.100000000000001" customHeight="1"/>
  </sheetData>
  <sheetProtection sheet="1" objects="1" scenarios="1"/>
  <mergeCells count="4">
    <mergeCell ref="J2:L2"/>
    <mergeCell ref="G4:H4"/>
    <mergeCell ref="I4:J4"/>
    <mergeCell ref="L4:M4"/>
  </mergeCells>
  <phoneticPr fontId="3"/>
  <dataValidations count="2">
    <dataValidation type="list" allowBlank="1" showInputMessage="1" showErrorMessage="1" sqref="D4">
      <formula1>"スポーツ,文化"</formula1>
    </dataValidation>
    <dataValidation type="list" allowBlank="1" showInputMessage="1" showErrorMessage="1" sqref="D11">
      <formula1>"1,2,3,4"</formula1>
    </dataValidation>
  </dataValidations>
  <pageMargins left="0.70866141732283472" right="0.70866141732283472" top="0.74803149606299213" bottom="0.74803149606299213" header="0.31496062992125984" footer="0.31496062992125984"/>
  <pageSetup paperSize="9" scale="7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A24"/>
  <sheetViews>
    <sheetView showGridLines="0" zoomScale="90" zoomScaleNormal="90" workbookViewId="0">
      <selection activeCell="J4" sqref="J4"/>
    </sheetView>
  </sheetViews>
  <sheetFormatPr defaultRowHeight="13.5"/>
  <cols>
    <col min="1" max="1" width="2.125" customWidth="1"/>
    <col min="2" max="2" width="6.25" customWidth="1"/>
    <col min="3" max="4" width="0" hidden="1" customWidth="1"/>
    <col min="17" max="19" width="0" hidden="1" customWidth="1"/>
  </cols>
  <sheetData>
    <row r="1" spans="1:27" ht="6" customHeight="1">
      <c r="A1" s="99"/>
      <c r="B1" s="99"/>
      <c r="C1" s="99"/>
      <c r="D1" s="99"/>
      <c r="E1" s="99"/>
      <c r="F1" s="99"/>
      <c r="G1" s="99"/>
      <c r="H1" s="99"/>
      <c r="I1" s="99"/>
      <c r="J1" s="99"/>
      <c r="K1" s="99"/>
      <c r="L1" s="99"/>
      <c r="M1" s="99"/>
      <c r="N1" s="99"/>
      <c r="O1" s="99"/>
      <c r="P1" s="99"/>
      <c r="Q1" s="99"/>
      <c r="R1" s="99"/>
      <c r="S1" s="99"/>
      <c r="T1" s="99"/>
      <c r="U1" s="99"/>
      <c r="V1" s="99"/>
      <c r="W1" s="99"/>
      <c r="X1" s="99"/>
      <c r="Y1" s="99"/>
      <c r="Z1" s="99"/>
      <c r="AA1" s="99"/>
    </row>
    <row r="2" spans="1:27" ht="25.5">
      <c r="A2" s="265"/>
      <c r="B2" s="365" t="s">
        <v>275</v>
      </c>
      <c r="C2" s="366"/>
      <c r="D2" s="366"/>
      <c r="E2" s="366"/>
      <c r="F2" s="366"/>
      <c r="G2" s="274" t="s">
        <v>290</v>
      </c>
      <c r="H2" s="275"/>
      <c r="I2" s="275"/>
      <c r="J2" s="275"/>
      <c r="K2" s="265"/>
      <c r="L2" s="265"/>
      <c r="M2" s="265"/>
      <c r="N2" s="265"/>
      <c r="O2" s="265"/>
      <c r="P2" s="265"/>
      <c r="Q2" s="265"/>
      <c r="R2" s="265"/>
      <c r="S2" s="265"/>
      <c r="T2" s="276"/>
      <c r="U2" s="265"/>
      <c r="V2" s="265"/>
      <c r="W2" s="265"/>
      <c r="X2" s="99"/>
      <c r="Y2" s="99"/>
      <c r="Z2" s="99"/>
      <c r="AA2" s="99"/>
    </row>
    <row r="3" spans="1:27" ht="21" customHeight="1">
      <c r="A3" s="265"/>
      <c r="B3" s="134" t="s">
        <v>242</v>
      </c>
      <c r="C3" s="134" t="s">
        <v>243</v>
      </c>
      <c r="D3" s="134" t="s">
        <v>244</v>
      </c>
      <c r="E3" s="134" t="s">
        <v>274</v>
      </c>
      <c r="F3" s="134" t="s">
        <v>245</v>
      </c>
      <c r="G3" s="185" t="s">
        <v>246</v>
      </c>
      <c r="H3" s="185" t="s">
        <v>247</v>
      </c>
      <c r="I3" s="185" t="s">
        <v>248</v>
      </c>
      <c r="J3" s="185" t="s">
        <v>249</v>
      </c>
      <c r="K3" s="185" t="s">
        <v>250</v>
      </c>
      <c r="L3" s="185" t="s">
        <v>251</v>
      </c>
      <c r="M3" s="185" t="s">
        <v>252</v>
      </c>
      <c r="N3" s="185" t="s">
        <v>253</v>
      </c>
      <c r="O3" s="185" t="s">
        <v>254</v>
      </c>
      <c r="P3" s="185" t="s">
        <v>255</v>
      </c>
      <c r="Q3" s="185" t="s">
        <v>257</v>
      </c>
      <c r="R3" s="185" t="s">
        <v>258</v>
      </c>
      <c r="S3" s="185" t="s">
        <v>259</v>
      </c>
      <c r="T3" s="134" t="s">
        <v>260</v>
      </c>
      <c r="U3" s="185" t="s">
        <v>256</v>
      </c>
      <c r="V3" s="134" t="s">
        <v>261</v>
      </c>
      <c r="W3" s="96" t="s">
        <v>273</v>
      </c>
      <c r="X3" s="99"/>
      <c r="Y3" s="99"/>
      <c r="Z3" s="99"/>
      <c r="AA3" s="99"/>
    </row>
    <row r="4" spans="1:27" ht="21" customHeight="1">
      <c r="A4" s="265"/>
      <c r="B4" s="367" t="s">
        <v>269</v>
      </c>
      <c r="C4" s="186"/>
      <c r="D4" s="187"/>
      <c r="E4" s="96" t="s">
        <v>267</v>
      </c>
      <c r="F4" s="285"/>
      <c r="G4" s="285"/>
      <c r="H4" s="286"/>
      <c r="I4" s="285">
        <v>20</v>
      </c>
      <c r="J4" s="285"/>
      <c r="K4" s="285"/>
      <c r="L4" s="285"/>
      <c r="M4" s="285"/>
      <c r="N4" s="285"/>
      <c r="O4" s="285"/>
      <c r="P4" s="285"/>
      <c r="Q4" s="188"/>
      <c r="R4" s="188"/>
      <c r="S4" s="188"/>
      <c r="T4" s="189">
        <f t="shared" ref="T4:T18" si="0">SUM(F4:S4)</f>
        <v>20</v>
      </c>
      <c r="U4" s="289"/>
      <c r="V4" s="189">
        <f t="shared" ref="V4:V18" si="1">U4</f>
        <v>0</v>
      </c>
      <c r="W4" s="190">
        <f t="shared" ref="W4:W18" si="2">T4+V4</f>
        <v>20</v>
      </c>
      <c r="X4" s="99"/>
      <c r="Y4" s="99"/>
      <c r="Z4" s="99"/>
      <c r="AA4" s="99"/>
    </row>
    <row r="5" spans="1:27" ht="21" customHeight="1">
      <c r="A5" s="265"/>
      <c r="B5" s="363"/>
      <c r="C5" s="191"/>
      <c r="D5" s="192"/>
      <c r="E5" s="134" t="s">
        <v>268</v>
      </c>
      <c r="F5" s="287"/>
      <c r="G5" s="287"/>
      <c r="H5" s="288"/>
      <c r="I5" s="287"/>
      <c r="J5" s="287"/>
      <c r="K5" s="287"/>
      <c r="L5" s="287"/>
      <c r="M5" s="287"/>
      <c r="N5" s="287"/>
      <c r="O5" s="287"/>
      <c r="P5" s="287"/>
      <c r="Q5" s="193"/>
      <c r="R5" s="193"/>
      <c r="S5" s="193"/>
      <c r="T5" s="194">
        <f t="shared" si="0"/>
        <v>0</v>
      </c>
      <c r="U5" s="290"/>
      <c r="V5" s="194">
        <f t="shared" si="1"/>
        <v>0</v>
      </c>
      <c r="W5" s="190">
        <f t="shared" si="2"/>
        <v>0</v>
      </c>
      <c r="X5" s="99"/>
      <c r="Y5" s="99"/>
      <c r="Z5" s="99"/>
      <c r="AA5" s="99"/>
    </row>
    <row r="6" spans="1:27" ht="21" customHeight="1" thickBot="1">
      <c r="A6" s="265"/>
      <c r="B6" s="368"/>
      <c r="C6" s="195"/>
      <c r="D6" s="196"/>
      <c r="E6" s="133" t="s">
        <v>272</v>
      </c>
      <c r="F6" s="197">
        <f t="shared" ref="F6:S6" si="3">F4*F5</f>
        <v>0</v>
      </c>
      <c r="G6" s="197">
        <f t="shared" si="3"/>
        <v>0</v>
      </c>
      <c r="H6" s="198">
        <f t="shared" si="3"/>
        <v>0</v>
      </c>
      <c r="I6" s="197">
        <f t="shared" si="3"/>
        <v>0</v>
      </c>
      <c r="J6" s="197">
        <f t="shared" si="3"/>
        <v>0</v>
      </c>
      <c r="K6" s="197">
        <f t="shared" si="3"/>
        <v>0</v>
      </c>
      <c r="L6" s="197">
        <f t="shared" si="3"/>
        <v>0</v>
      </c>
      <c r="M6" s="197">
        <f t="shared" si="3"/>
        <v>0</v>
      </c>
      <c r="N6" s="197">
        <f t="shared" si="3"/>
        <v>0</v>
      </c>
      <c r="O6" s="197">
        <f t="shared" si="3"/>
        <v>0</v>
      </c>
      <c r="P6" s="197">
        <f t="shared" si="3"/>
        <v>0</v>
      </c>
      <c r="Q6" s="197">
        <f t="shared" si="3"/>
        <v>0</v>
      </c>
      <c r="R6" s="197">
        <f t="shared" si="3"/>
        <v>0</v>
      </c>
      <c r="S6" s="197">
        <f t="shared" si="3"/>
        <v>0</v>
      </c>
      <c r="T6" s="197">
        <f t="shared" si="0"/>
        <v>0</v>
      </c>
      <c r="U6" s="197">
        <f>U4*U5</f>
        <v>0</v>
      </c>
      <c r="V6" s="197">
        <f t="shared" si="1"/>
        <v>0</v>
      </c>
      <c r="W6" s="199">
        <f t="shared" si="2"/>
        <v>0</v>
      </c>
      <c r="X6" s="99"/>
      <c r="Y6" s="99"/>
      <c r="Z6" s="99"/>
      <c r="AA6" s="99"/>
    </row>
    <row r="7" spans="1:27" ht="21" customHeight="1">
      <c r="A7" s="265"/>
      <c r="B7" s="369">
        <v>1</v>
      </c>
      <c r="C7" s="200"/>
      <c r="D7" s="201"/>
      <c r="E7" s="132" t="s">
        <v>267</v>
      </c>
      <c r="F7" s="291"/>
      <c r="G7" s="291"/>
      <c r="H7" s="292"/>
      <c r="I7" s="291"/>
      <c r="J7" s="291"/>
      <c r="K7" s="291"/>
      <c r="L7" s="291"/>
      <c r="M7" s="291"/>
      <c r="N7" s="291"/>
      <c r="O7" s="291"/>
      <c r="P7" s="291"/>
      <c r="Q7" s="202"/>
      <c r="R7" s="202"/>
      <c r="S7" s="202"/>
      <c r="T7" s="203">
        <f t="shared" si="0"/>
        <v>0</v>
      </c>
      <c r="U7" s="293"/>
      <c r="V7" s="204">
        <f t="shared" si="1"/>
        <v>0</v>
      </c>
      <c r="W7" s="205">
        <f t="shared" si="2"/>
        <v>0</v>
      </c>
      <c r="X7" s="99"/>
      <c r="Y7" s="99"/>
      <c r="Z7" s="99"/>
      <c r="AA7" s="99"/>
    </row>
    <row r="8" spans="1:27" ht="21" customHeight="1">
      <c r="A8" s="265"/>
      <c r="B8" s="370"/>
      <c r="C8" s="191"/>
      <c r="D8" s="192"/>
      <c r="E8" s="134" t="s">
        <v>268</v>
      </c>
      <c r="F8" s="287"/>
      <c r="G8" s="287"/>
      <c r="H8" s="288"/>
      <c r="I8" s="287"/>
      <c r="J8" s="287"/>
      <c r="K8" s="287"/>
      <c r="L8" s="287"/>
      <c r="M8" s="287"/>
      <c r="N8" s="287"/>
      <c r="O8" s="287"/>
      <c r="P8" s="287"/>
      <c r="Q8" s="193"/>
      <c r="R8" s="193"/>
      <c r="S8" s="193"/>
      <c r="T8" s="194">
        <f t="shared" si="0"/>
        <v>0</v>
      </c>
      <c r="U8" s="290"/>
      <c r="V8" s="206">
        <f t="shared" si="1"/>
        <v>0</v>
      </c>
      <c r="W8" s="207">
        <f t="shared" si="2"/>
        <v>0</v>
      </c>
      <c r="X8" s="99"/>
      <c r="Y8" s="99"/>
      <c r="Z8" s="99"/>
      <c r="AA8" s="99"/>
    </row>
    <row r="9" spans="1:27" ht="21" customHeight="1">
      <c r="A9" s="265"/>
      <c r="B9" s="371"/>
      <c r="C9" s="191"/>
      <c r="D9" s="192"/>
      <c r="E9" s="134" t="s">
        <v>271</v>
      </c>
      <c r="F9" s="194">
        <f t="shared" ref="F9:S9" si="4">F7*F8</f>
        <v>0</v>
      </c>
      <c r="G9" s="194">
        <f t="shared" si="4"/>
        <v>0</v>
      </c>
      <c r="H9" s="208">
        <f t="shared" si="4"/>
        <v>0</v>
      </c>
      <c r="I9" s="194">
        <f t="shared" si="4"/>
        <v>0</v>
      </c>
      <c r="J9" s="194">
        <f t="shared" si="4"/>
        <v>0</v>
      </c>
      <c r="K9" s="194">
        <f t="shared" si="4"/>
        <v>0</v>
      </c>
      <c r="L9" s="194">
        <f t="shared" si="4"/>
        <v>0</v>
      </c>
      <c r="M9" s="194">
        <f t="shared" si="4"/>
        <v>0</v>
      </c>
      <c r="N9" s="194">
        <f t="shared" si="4"/>
        <v>0</v>
      </c>
      <c r="O9" s="194">
        <f t="shared" si="4"/>
        <v>0</v>
      </c>
      <c r="P9" s="194">
        <f t="shared" si="4"/>
        <v>0</v>
      </c>
      <c r="Q9" s="194">
        <f t="shared" si="4"/>
        <v>0</v>
      </c>
      <c r="R9" s="194">
        <f t="shared" si="4"/>
        <v>0</v>
      </c>
      <c r="S9" s="194">
        <f t="shared" si="4"/>
        <v>0</v>
      </c>
      <c r="T9" s="194">
        <f t="shared" si="0"/>
        <v>0</v>
      </c>
      <c r="U9" s="194">
        <f>U7*U8</f>
        <v>0</v>
      </c>
      <c r="V9" s="206">
        <f t="shared" si="1"/>
        <v>0</v>
      </c>
      <c r="W9" s="207">
        <f t="shared" si="2"/>
        <v>0</v>
      </c>
      <c r="X9" s="99"/>
      <c r="Y9" s="99"/>
      <c r="Z9" s="99"/>
      <c r="AA9" s="99"/>
    </row>
    <row r="10" spans="1:27" ht="21" customHeight="1">
      <c r="A10" s="265"/>
      <c r="B10" s="372">
        <v>2</v>
      </c>
      <c r="C10" s="186"/>
      <c r="D10" s="187"/>
      <c r="E10" s="96" t="s">
        <v>267</v>
      </c>
      <c r="F10" s="285"/>
      <c r="G10" s="285"/>
      <c r="H10" s="286"/>
      <c r="I10" s="285"/>
      <c r="J10" s="285"/>
      <c r="K10" s="285"/>
      <c r="L10" s="285"/>
      <c r="M10" s="285"/>
      <c r="N10" s="285"/>
      <c r="O10" s="285"/>
      <c r="P10" s="285"/>
      <c r="Q10" s="188"/>
      <c r="R10" s="188"/>
      <c r="S10" s="188"/>
      <c r="T10" s="189">
        <f t="shared" si="0"/>
        <v>0</v>
      </c>
      <c r="U10" s="289"/>
      <c r="V10" s="209">
        <f t="shared" si="1"/>
        <v>0</v>
      </c>
      <c r="W10" s="207">
        <f t="shared" si="2"/>
        <v>0</v>
      </c>
      <c r="X10" s="99"/>
      <c r="Y10" s="99"/>
      <c r="Z10" s="99"/>
      <c r="AA10" s="99"/>
    </row>
    <row r="11" spans="1:27" ht="21" customHeight="1">
      <c r="A11" s="265"/>
      <c r="B11" s="370"/>
      <c r="C11" s="186"/>
      <c r="D11" s="187"/>
      <c r="E11" s="96" t="s">
        <v>268</v>
      </c>
      <c r="F11" s="285"/>
      <c r="G11" s="285"/>
      <c r="H11" s="286"/>
      <c r="I11" s="285"/>
      <c r="J11" s="285"/>
      <c r="K11" s="285"/>
      <c r="L11" s="285"/>
      <c r="M11" s="285"/>
      <c r="N11" s="285"/>
      <c r="O11" s="285"/>
      <c r="P11" s="285"/>
      <c r="Q11" s="188"/>
      <c r="R11" s="188"/>
      <c r="S11" s="188"/>
      <c r="T11" s="189">
        <f t="shared" si="0"/>
        <v>0</v>
      </c>
      <c r="U11" s="289"/>
      <c r="V11" s="209">
        <f t="shared" si="1"/>
        <v>0</v>
      </c>
      <c r="W11" s="207">
        <f t="shared" si="2"/>
        <v>0</v>
      </c>
      <c r="X11" s="99"/>
      <c r="Y11" s="99"/>
      <c r="Z11" s="99"/>
      <c r="AA11" s="99"/>
    </row>
    <row r="12" spans="1:27" ht="21" customHeight="1">
      <c r="A12" s="265"/>
      <c r="B12" s="370"/>
      <c r="C12" s="210"/>
      <c r="D12" s="211"/>
      <c r="E12" s="135" t="s">
        <v>271</v>
      </c>
      <c r="F12" s="212">
        <f t="shared" ref="F12:S12" si="5">F10*F11</f>
        <v>0</v>
      </c>
      <c r="G12" s="212">
        <f t="shared" si="5"/>
        <v>0</v>
      </c>
      <c r="H12" s="213">
        <f t="shared" si="5"/>
        <v>0</v>
      </c>
      <c r="I12" s="212">
        <f t="shared" si="5"/>
        <v>0</v>
      </c>
      <c r="J12" s="212">
        <f t="shared" si="5"/>
        <v>0</v>
      </c>
      <c r="K12" s="212">
        <f t="shared" si="5"/>
        <v>0</v>
      </c>
      <c r="L12" s="212">
        <f t="shared" si="5"/>
        <v>0</v>
      </c>
      <c r="M12" s="212">
        <f t="shared" si="5"/>
        <v>0</v>
      </c>
      <c r="N12" s="212">
        <f t="shared" si="5"/>
        <v>0</v>
      </c>
      <c r="O12" s="212">
        <f t="shared" si="5"/>
        <v>0</v>
      </c>
      <c r="P12" s="212">
        <f t="shared" si="5"/>
        <v>0</v>
      </c>
      <c r="Q12" s="212">
        <f t="shared" si="5"/>
        <v>0</v>
      </c>
      <c r="R12" s="212">
        <f t="shared" si="5"/>
        <v>0</v>
      </c>
      <c r="S12" s="212">
        <f t="shared" si="5"/>
        <v>0</v>
      </c>
      <c r="T12" s="212">
        <f t="shared" si="0"/>
        <v>0</v>
      </c>
      <c r="U12" s="212">
        <f>U10*U11</f>
        <v>0</v>
      </c>
      <c r="V12" s="214">
        <f t="shared" si="1"/>
        <v>0</v>
      </c>
      <c r="W12" s="207">
        <f t="shared" si="2"/>
        <v>0</v>
      </c>
      <c r="X12" s="99"/>
      <c r="Y12" s="99"/>
      <c r="Z12" s="99"/>
      <c r="AA12" s="99"/>
    </row>
    <row r="13" spans="1:27" ht="21" customHeight="1">
      <c r="A13" s="265"/>
      <c r="B13" s="373">
        <v>3</v>
      </c>
      <c r="C13" s="186"/>
      <c r="D13" s="187"/>
      <c r="E13" s="96" t="s">
        <v>267</v>
      </c>
      <c r="F13" s="285"/>
      <c r="G13" s="285"/>
      <c r="H13" s="286"/>
      <c r="I13" s="285"/>
      <c r="J13" s="285"/>
      <c r="K13" s="285"/>
      <c r="L13" s="285"/>
      <c r="M13" s="285"/>
      <c r="N13" s="285"/>
      <c r="O13" s="285"/>
      <c r="P13" s="285"/>
      <c r="Q13" s="188"/>
      <c r="R13" s="188"/>
      <c r="S13" s="188"/>
      <c r="T13" s="189">
        <f t="shared" si="0"/>
        <v>0</v>
      </c>
      <c r="U13" s="289"/>
      <c r="V13" s="209">
        <f t="shared" si="1"/>
        <v>0</v>
      </c>
      <c r="W13" s="207">
        <f t="shared" si="2"/>
        <v>0</v>
      </c>
      <c r="X13" s="99"/>
      <c r="Y13" s="99"/>
      <c r="Z13" s="99"/>
      <c r="AA13" s="99"/>
    </row>
    <row r="14" spans="1:27" ht="21" customHeight="1">
      <c r="A14" s="265"/>
      <c r="B14" s="374"/>
      <c r="C14" s="186"/>
      <c r="D14" s="187"/>
      <c r="E14" s="96" t="s">
        <v>268</v>
      </c>
      <c r="F14" s="285"/>
      <c r="G14" s="285"/>
      <c r="H14" s="286"/>
      <c r="I14" s="285"/>
      <c r="J14" s="285"/>
      <c r="K14" s="285"/>
      <c r="L14" s="285"/>
      <c r="M14" s="285"/>
      <c r="N14" s="285"/>
      <c r="O14" s="285"/>
      <c r="P14" s="285"/>
      <c r="Q14" s="188"/>
      <c r="R14" s="188"/>
      <c r="S14" s="188"/>
      <c r="T14" s="189">
        <f t="shared" si="0"/>
        <v>0</v>
      </c>
      <c r="U14" s="289"/>
      <c r="V14" s="209">
        <f t="shared" si="1"/>
        <v>0</v>
      </c>
      <c r="W14" s="207">
        <f t="shared" si="2"/>
        <v>0</v>
      </c>
      <c r="X14" s="99"/>
      <c r="Y14" s="99"/>
      <c r="Z14" s="99"/>
      <c r="AA14" s="99"/>
    </row>
    <row r="15" spans="1:27" ht="21" customHeight="1" thickBot="1">
      <c r="A15" s="265"/>
      <c r="B15" s="375"/>
      <c r="C15" s="191"/>
      <c r="D15" s="192"/>
      <c r="E15" s="134" t="s">
        <v>271</v>
      </c>
      <c r="F15" s="194">
        <f t="shared" ref="F15:S15" si="6">F13*F14</f>
        <v>0</v>
      </c>
      <c r="G15" s="194">
        <f t="shared" si="6"/>
        <v>0</v>
      </c>
      <c r="H15" s="208">
        <f t="shared" si="6"/>
        <v>0</v>
      </c>
      <c r="I15" s="194">
        <f t="shared" si="6"/>
        <v>0</v>
      </c>
      <c r="J15" s="194">
        <f t="shared" si="6"/>
        <v>0</v>
      </c>
      <c r="K15" s="194">
        <f t="shared" si="6"/>
        <v>0</v>
      </c>
      <c r="L15" s="194">
        <f t="shared" si="6"/>
        <v>0</v>
      </c>
      <c r="M15" s="194">
        <f t="shared" si="6"/>
        <v>0</v>
      </c>
      <c r="N15" s="194">
        <f t="shared" si="6"/>
        <v>0</v>
      </c>
      <c r="O15" s="194">
        <f t="shared" si="6"/>
        <v>0</v>
      </c>
      <c r="P15" s="194">
        <f t="shared" si="6"/>
        <v>0</v>
      </c>
      <c r="Q15" s="194">
        <f t="shared" si="6"/>
        <v>0</v>
      </c>
      <c r="R15" s="194">
        <f t="shared" si="6"/>
        <v>0</v>
      </c>
      <c r="S15" s="194">
        <f t="shared" si="6"/>
        <v>0</v>
      </c>
      <c r="T15" s="194">
        <f t="shared" si="0"/>
        <v>0</v>
      </c>
      <c r="U15" s="194">
        <f>U13*U14</f>
        <v>0</v>
      </c>
      <c r="V15" s="206">
        <f t="shared" si="1"/>
        <v>0</v>
      </c>
      <c r="W15" s="215">
        <f t="shared" si="2"/>
        <v>0</v>
      </c>
      <c r="X15" s="99"/>
      <c r="Y15" s="99"/>
      <c r="Z15" s="99"/>
      <c r="AA15" s="99"/>
    </row>
    <row r="16" spans="1:27" ht="21" customHeight="1">
      <c r="A16" s="265"/>
      <c r="B16" s="362" t="s">
        <v>270</v>
      </c>
      <c r="C16" s="216"/>
      <c r="D16" s="201"/>
      <c r="E16" s="132" t="s">
        <v>267</v>
      </c>
      <c r="F16" s="203">
        <f t="shared" ref="F16:S16" si="7">IF(F4="",F7+F10+F13,F4)</f>
        <v>0</v>
      </c>
      <c r="G16" s="203">
        <f t="shared" si="7"/>
        <v>0</v>
      </c>
      <c r="H16" s="217">
        <f t="shared" si="7"/>
        <v>0</v>
      </c>
      <c r="I16" s="203">
        <f t="shared" si="7"/>
        <v>20</v>
      </c>
      <c r="J16" s="203">
        <f t="shared" si="7"/>
        <v>0</v>
      </c>
      <c r="K16" s="203">
        <f t="shared" si="7"/>
        <v>0</v>
      </c>
      <c r="L16" s="203">
        <f t="shared" si="7"/>
        <v>0</v>
      </c>
      <c r="M16" s="203">
        <f t="shared" si="7"/>
        <v>0</v>
      </c>
      <c r="N16" s="203">
        <f t="shared" si="7"/>
        <v>0</v>
      </c>
      <c r="O16" s="203">
        <f t="shared" si="7"/>
        <v>0</v>
      </c>
      <c r="P16" s="203">
        <f t="shared" si="7"/>
        <v>0</v>
      </c>
      <c r="Q16" s="203">
        <f t="shared" si="7"/>
        <v>0</v>
      </c>
      <c r="R16" s="203">
        <f t="shared" si="7"/>
        <v>0</v>
      </c>
      <c r="S16" s="203">
        <f t="shared" si="7"/>
        <v>0</v>
      </c>
      <c r="T16" s="203">
        <f t="shared" si="0"/>
        <v>20</v>
      </c>
      <c r="U16" s="203">
        <f>IF(U4="",U7+U10+U13,U4)</f>
        <v>0</v>
      </c>
      <c r="V16" s="203">
        <f t="shared" si="1"/>
        <v>0</v>
      </c>
      <c r="W16" s="218">
        <f t="shared" si="2"/>
        <v>20</v>
      </c>
      <c r="X16" s="99"/>
      <c r="Y16" s="99"/>
      <c r="Z16" s="99"/>
      <c r="AA16" s="99"/>
    </row>
    <row r="17" spans="1:27" ht="21" customHeight="1" thickBot="1">
      <c r="A17" s="265"/>
      <c r="B17" s="363"/>
      <c r="C17" s="219"/>
      <c r="D17" s="196"/>
      <c r="E17" s="134" t="s">
        <v>268</v>
      </c>
      <c r="F17" s="194">
        <f t="shared" ref="F17:S17" si="8">IF(F5="",(F8+F11+F14)/3,F5)</f>
        <v>0</v>
      </c>
      <c r="G17" s="194">
        <f t="shared" si="8"/>
        <v>0</v>
      </c>
      <c r="H17" s="208">
        <f t="shared" si="8"/>
        <v>0</v>
      </c>
      <c r="I17" s="194">
        <f t="shared" si="8"/>
        <v>0</v>
      </c>
      <c r="J17" s="194">
        <f t="shared" si="8"/>
        <v>0</v>
      </c>
      <c r="K17" s="194">
        <f t="shared" si="8"/>
        <v>0</v>
      </c>
      <c r="L17" s="194">
        <f t="shared" si="8"/>
        <v>0</v>
      </c>
      <c r="M17" s="194">
        <f t="shared" si="8"/>
        <v>0</v>
      </c>
      <c r="N17" s="194">
        <f t="shared" si="8"/>
        <v>0</v>
      </c>
      <c r="O17" s="194">
        <f t="shared" si="8"/>
        <v>0</v>
      </c>
      <c r="P17" s="194">
        <f t="shared" si="8"/>
        <v>0</v>
      </c>
      <c r="Q17" s="194">
        <f t="shared" si="8"/>
        <v>0</v>
      </c>
      <c r="R17" s="194">
        <f t="shared" si="8"/>
        <v>0</v>
      </c>
      <c r="S17" s="194">
        <f t="shared" si="8"/>
        <v>0</v>
      </c>
      <c r="T17" s="194">
        <f t="shared" si="0"/>
        <v>0</v>
      </c>
      <c r="U17" s="194">
        <f>IF(U5="",(U8+U11+U14)/3,U5)</f>
        <v>0</v>
      </c>
      <c r="V17" s="194">
        <f t="shared" si="1"/>
        <v>0</v>
      </c>
      <c r="W17" s="190">
        <f t="shared" si="2"/>
        <v>0</v>
      </c>
      <c r="X17" s="99"/>
      <c r="Y17" s="99"/>
      <c r="Z17" s="99"/>
      <c r="AA17" s="99"/>
    </row>
    <row r="18" spans="1:27" ht="21" customHeight="1">
      <c r="A18" s="265"/>
      <c r="B18" s="364"/>
      <c r="C18" s="220"/>
      <c r="D18" s="220"/>
      <c r="E18" s="96" t="s">
        <v>271</v>
      </c>
      <c r="F18" s="190">
        <f t="shared" ref="F18:S18" si="9">IF(F4="",F9+F12+F15,F6)</f>
        <v>0</v>
      </c>
      <c r="G18" s="190">
        <f t="shared" si="9"/>
        <v>0</v>
      </c>
      <c r="H18" s="190">
        <f t="shared" si="9"/>
        <v>0</v>
      </c>
      <c r="I18" s="190">
        <f t="shared" si="9"/>
        <v>0</v>
      </c>
      <c r="J18" s="190">
        <f t="shared" si="9"/>
        <v>0</v>
      </c>
      <c r="K18" s="190">
        <f t="shared" si="9"/>
        <v>0</v>
      </c>
      <c r="L18" s="190">
        <f t="shared" si="9"/>
        <v>0</v>
      </c>
      <c r="M18" s="190">
        <f t="shared" si="9"/>
        <v>0</v>
      </c>
      <c r="N18" s="190">
        <f t="shared" si="9"/>
        <v>0</v>
      </c>
      <c r="O18" s="190">
        <f t="shared" si="9"/>
        <v>0</v>
      </c>
      <c r="P18" s="190">
        <f t="shared" si="9"/>
        <v>0</v>
      </c>
      <c r="Q18" s="190">
        <f t="shared" si="9"/>
        <v>0</v>
      </c>
      <c r="R18" s="190">
        <f t="shared" si="9"/>
        <v>0</v>
      </c>
      <c r="S18" s="190">
        <f t="shared" si="9"/>
        <v>0</v>
      </c>
      <c r="T18" s="190">
        <f t="shared" si="0"/>
        <v>0</v>
      </c>
      <c r="U18" s="190">
        <f>IF(U4="",U9+U12+U15,U6)</f>
        <v>0</v>
      </c>
      <c r="V18" s="190">
        <f t="shared" si="1"/>
        <v>0</v>
      </c>
      <c r="W18" s="190">
        <f t="shared" si="2"/>
        <v>0</v>
      </c>
      <c r="X18" s="99"/>
      <c r="Y18" s="99"/>
      <c r="Z18" s="99"/>
      <c r="AA18" s="99"/>
    </row>
    <row r="19" spans="1:27">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row>
    <row r="20" spans="1:27">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row>
    <row r="21" spans="1:27">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row>
    <row r="22" spans="1:27">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row>
    <row r="23" spans="1:27">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row>
    <row r="24" spans="1:27">
      <c r="A24" s="99"/>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row>
  </sheetData>
  <sheetProtection sheet="1" objects="1" scenarios="1"/>
  <mergeCells count="6">
    <mergeCell ref="B16:B18"/>
    <mergeCell ref="B2:F2"/>
    <mergeCell ref="B4:B6"/>
    <mergeCell ref="B7:B9"/>
    <mergeCell ref="B10:B12"/>
    <mergeCell ref="B13:B15"/>
  </mergeCells>
  <phoneticPr fontId="3"/>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B1:X33"/>
  <sheetViews>
    <sheetView showGridLines="0" workbookViewId="0">
      <selection activeCell="R8" sqref="R8"/>
    </sheetView>
  </sheetViews>
  <sheetFormatPr defaultRowHeight="18.75"/>
  <cols>
    <col min="1" max="1" width="1" style="137" customWidth="1"/>
    <col min="2" max="2" width="2.625" style="158" customWidth="1"/>
    <col min="3" max="3" width="12" style="137" customWidth="1"/>
    <col min="4" max="4" width="8" style="137" customWidth="1"/>
    <col min="5" max="5" width="7.375" style="137" customWidth="1"/>
    <col min="6" max="6" width="6.625" style="137" customWidth="1"/>
    <col min="7" max="7" width="2.625" style="158" customWidth="1"/>
    <col min="8" max="8" width="10.5" style="137" customWidth="1"/>
    <col min="9" max="9" width="9.125" style="137" customWidth="1"/>
    <col min="10" max="10" width="8.125" style="137" customWidth="1"/>
    <col min="11" max="11" width="6.625" style="137" customWidth="1"/>
    <col min="12" max="12" width="4" style="137" customWidth="1"/>
    <col min="13" max="13" width="2.625" style="158" customWidth="1"/>
    <col min="14" max="14" width="11" style="137" customWidth="1"/>
    <col min="15" max="15" width="11.875" style="137" customWidth="1"/>
    <col min="16" max="16" width="2.625" style="158" customWidth="1"/>
    <col min="17" max="17" width="8.375" style="137" customWidth="1"/>
    <col min="18" max="18" width="12.125" style="137" customWidth="1"/>
    <col min="19" max="19" width="3.25" style="137" customWidth="1"/>
    <col min="20" max="20" width="2.625" style="158" customWidth="1"/>
    <col min="21" max="21" width="13.25" style="137" customWidth="1"/>
    <col min="22" max="22" width="10.75" style="137" customWidth="1"/>
    <col min="23" max="16384" width="9" style="137"/>
  </cols>
  <sheetData>
    <row r="1" spans="2:22" ht="3.75" customHeight="1">
      <c r="I1" s="138"/>
      <c r="J1" s="376"/>
      <c r="K1" s="376"/>
    </row>
    <row r="2" spans="2:22" ht="18" customHeight="1">
      <c r="C2" s="152" t="s">
        <v>282</v>
      </c>
      <c r="N2" s="152" t="s">
        <v>283</v>
      </c>
      <c r="Q2" s="152"/>
      <c r="U2" s="152" t="s">
        <v>284</v>
      </c>
    </row>
    <row r="3" spans="2:22" s="158" customFormat="1" ht="18" customHeight="1">
      <c r="B3" s="377" t="s">
        <v>103</v>
      </c>
      <c r="C3" s="378"/>
      <c r="D3" s="378"/>
      <c r="E3" s="378"/>
      <c r="F3" s="380"/>
      <c r="G3" s="381" t="s">
        <v>264</v>
      </c>
      <c r="H3" s="378"/>
      <c r="I3" s="378"/>
      <c r="J3" s="378"/>
      <c r="K3" s="379"/>
      <c r="M3" s="377" t="s">
        <v>103</v>
      </c>
      <c r="N3" s="378"/>
      <c r="O3" s="378"/>
      <c r="P3" s="381" t="s">
        <v>264</v>
      </c>
      <c r="Q3" s="378"/>
      <c r="R3" s="379"/>
      <c r="T3" s="377" t="s">
        <v>264</v>
      </c>
      <c r="U3" s="378"/>
      <c r="V3" s="379"/>
    </row>
    <row r="4" spans="2:22" s="164" customFormat="1" ht="18" customHeight="1">
      <c r="B4" s="243" t="s">
        <v>297</v>
      </c>
      <c r="C4" s="166" t="s">
        <v>298</v>
      </c>
      <c r="D4" s="166" t="s">
        <v>299</v>
      </c>
      <c r="E4" s="166" t="s">
        <v>300</v>
      </c>
      <c r="F4" s="245" t="s">
        <v>301</v>
      </c>
      <c r="G4" s="244" t="s">
        <v>297</v>
      </c>
      <c r="H4" s="166" t="s">
        <v>298</v>
      </c>
      <c r="I4" s="166" t="s">
        <v>299</v>
      </c>
      <c r="J4" s="166" t="s">
        <v>300</v>
      </c>
      <c r="K4" s="166" t="s">
        <v>301</v>
      </c>
      <c r="M4" s="243" t="s">
        <v>297</v>
      </c>
      <c r="N4" s="166" t="s">
        <v>298</v>
      </c>
      <c r="O4" s="245" t="s">
        <v>302</v>
      </c>
      <c r="P4" s="244" t="s">
        <v>297</v>
      </c>
      <c r="Q4" s="166" t="s">
        <v>298</v>
      </c>
      <c r="R4" s="166" t="s">
        <v>302</v>
      </c>
      <c r="T4" s="243" t="s">
        <v>297</v>
      </c>
      <c r="U4" s="166" t="s">
        <v>298</v>
      </c>
      <c r="V4" s="245" t="s">
        <v>302</v>
      </c>
    </row>
    <row r="5" spans="2:22" ht="24.95" customHeight="1">
      <c r="B5" s="294"/>
      <c r="C5" s="295" t="s">
        <v>276</v>
      </c>
      <c r="D5" s="296"/>
      <c r="E5" s="296"/>
      <c r="F5" s="169">
        <f>D5*E5</f>
        <v>0</v>
      </c>
      <c r="G5" s="297">
        <v>9</v>
      </c>
      <c r="H5" s="298" t="s">
        <v>276</v>
      </c>
      <c r="I5" s="299"/>
      <c r="J5" s="299"/>
      <c r="K5" s="153">
        <f>I5*J5</f>
        <v>0</v>
      </c>
      <c r="M5" s="300">
        <v>2</v>
      </c>
      <c r="N5" s="301" t="s">
        <v>278</v>
      </c>
      <c r="O5" s="302"/>
      <c r="P5" s="297">
        <v>9</v>
      </c>
      <c r="Q5" s="304"/>
      <c r="R5" s="305"/>
      <c r="T5" s="300"/>
      <c r="U5" s="301" t="s">
        <v>279</v>
      </c>
      <c r="V5" s="307"/>
    </row>
    <row r="6" spans="2:22" ht="24.95" customHeight="1">
      <c r="B6" s="294"/>
      <c r="C6" s="295" t="s">
        <v>277</v>
      </c>
      <c r="D6" s="296"/>
      <c r="E6" s="296"/>
      <c r="F6" s="169">
        <f t="shared" ref="F6" si="0">D6*E6</f>
        <v>0</v>
      </c>
      <c r="G6" s="297"/>
      <c r="H6" s="298" t="s">
        <v>277</v>
      </c>
      <c r="I6" s="299"/>
      <c r="J6" s="299"/>
      <c r="K6" s="153">
        <f t="shared" ref="K6:K8" si="1">I6*J6</f>
        <v>0</v>
      </c>
      <c r="M6" s="303"/>
      <c r="N6" s="301"/>
      <c r="O6" s="302"/>
      <c r="P6" s="306"/>
      <c r="Q6" s="304"/>
      <c r="R6" s="305"/>
      <c r="T6" s="303"/>
      <c r="U6" s="301"/>
      <c r="V6" s="307"/>
    </row>
    <row r="7" spans="2:22" ht="24.95" customHeight="1">
      <c r="B7" s="294"/>
      <c r="C7" s="295" t="s">
        <v>277</v>
      </c>
      <c r="D7" s="296"/>
      <c r="E7" s="296"/>
      <c r="F7" s="169">
        <f t="shared" ref="F7:F8" si="2">D7*E7</f>
        <v>0</v>
      </c>
      <c r="G7" s="297"/>
      <c r="H7" s="298" t="s">
        <v>277</v>
      </c>
      <c r="I7" s="299"/>
      <c r="J7" s="299"/>
      <c r="K7" s="153">
        <f t="shared" si="1"/>
        <v>0</v>
      </c>
      <c r="M7" s="303"/>
      <c r="N7" s="301"/>
      <c r="O7" s="302"/>
      <c r="P7" s="306"/>
      <c r="Q7" s="304"/>
      <c r="R7" s="305"/>
      <c r="T7" s="303"/>
      <c r="U7" s="301"/>
      <c r="V7" s="307"/>
    </row>
    <row r="8" spans="2:22" ht="24.95" customHeight="1">
      <c r="B8" s="294"/>
      <c r="C8" s="295" t="s">
        <v>277</v>
      </c>
      <c r="D8" s="296"/>
      <c r="E8" s="296"/>
      <c r="F8" s="169">
        <f t="shared" si="2"/>
        <v>0</v>
      </c>
      <c r="G8" s="297"/>
      <c r="H8" s="298" t="s">
        <v>277</v>
      </c>
      <c r="I8" s="299"/>
      <c r="J8" s="299"/>
      <c r="K8" s="153">
        <f t="shared" si="1"/>
        <v>0</v>
      </c>
      <c r="M8" s="303"/>
      <c r="N8" s="301"/>
      <c r="O8" s="302"/>
      <c r="P8" s="306"/>
      <c r="Q8" s="304"/>
      <c r="R8" s="305"/>
      <c r="T8" s="303"/>
      <c r="U8" s="301"/>
      <c r="V8" s="307"/>
    </row>
    <row r="9" spans="2:22" s="164" customFormat="1" ht="24.95" customHeight="1">
      <c r="B9" s="294"/>
      <c r="C9" s="295"/>
      <c r="D9" s="296"/>
      <c r="E9" s="296"/>
      <c r="F9" s="169"/>
      <c r="G9" s="297"/>
      <c r="H9" s="298"/>
      <c r="I9" s="299"/>
      <c r="J9" s="299"/>
      <c r="K9" s="153"/>
      <c r="M9" s="303"/>
      <c r="N9" s="301"/>
      <c r="O9" s="302"/>
      <c r="P9" s="306"/>
      <c r="Q9" s="304"/>
      <c r="R9" s="305"/>
      <c r="T9" s="303"/>
      <c r="U9" s="301"/>
      <c r="V9" s="307"/>
    </row>
    <row r="10" spans="2:22" s="164" customFormat="1" ht="24.95" customHeight="1">
      <c r="B10" s="294"/>
      <c r="C10" s="295"/>
      <c r="D10" s="296"/>
      <c r="E10" s="296"/>
      <c r="F10" s="169"/>
      <c r="G10" s="297"/>
      <c r="H10" s="298"/>
      <c r="I10" s="299"/>
      <c r="J10" s="299"/>
      <c r="K10" s="153"/>
      <c r="M10" s="303"/>
      <c r="N10" s="301"/>
      <c r="O10" s="302"/>
      <c r="P10" s="306"/>
      <c r="Q10" s="304"/>
      <c r="R10" s="305"/>
      <c r="T10" s="303"/>
      <c r="U10" s="301"/>
      <c r="V10" s="307"/>
    </row>
    <row r="11" spans="2:22" s="164" customFormat="1" ht="24.95" customHeight="1">
      <c r="B11" s="294"/>
      <c r="C11" s="295"/>
      <c r="D11" s="296"/>
      <c r="E11" s="296"/>
      <c r="F11" s="169"/>
      <c r="G11" s="297"/>
      <c r="H11" s="298"/>
      <c r="I11" s="299"/>
      <c r="J11" s="299"/>
      <c r="K11" s="153"/>
      <c r="M11" s="303"/>
      <c r="N11" s="301"/>
      <c r="O11" s="302"/>
      <c r="P11" s="306"/>
      <c r="Q11" s="304"/>
      <c r="R11" s="305"/>
      <c r="T11" s="303"/>
      <c r="U11" s="301"/>
      <c r="V11" s="307"/>
    </row>
    <row r="12" spans="2:22" s="164" customFormat="1" ht="24.95" customHeight="1">
      <c r="B12" s="294"/>
      <c r="C12" s="295"/>
      <c r="D12" s="296"/>
      <c r="E12" s="296"/>
      <c r="F12" s="169"/>
      <c r="G12" s="297"/>
      <c r="H12" s="298"/>
      <c r="I12" s="299"/>
      <c r="J12" s="299"/>
      <c r="K12" s="153"/>
      <c r="M12" s="303"/>
      <c r="N12" s="301"/>
      <c r="O12" s="302"/>
      <c r="P12" s="306"/>
      <c r="Q12" s="304"/>
      <c r="R12" s="305"/>
      <c r="T12" s="303"/>
      <c r="U12" s="301"/>
      <c r="V12" s="307"/>
    </row>
    <row r="13" spans="2:22" s="164" customFormat="1" ht="24.95" customHeight="1">
      <c r="B13" s="294"/>
      <c r="C13" s="295"/>
      <c r="D13" s="296"/>
      <c r="E13" s="296"/>
      <c r="F13" s="169"/>
      <c r="G13" s="297"/>
      <c r="H13" s="298"/>
      <c r="I13" s="299"/>
      <c r="J13" s="299"/>
      <c r="K13" s="153"/>
      <c r="M13" s="303"/>
      <c r="N13" s="301"/>
      <c r="O13" s="302"/>
      <c r="P13" s="306"/>
      <c r="Q13" s="304"/>
      <c r="R13" s="305"/>
      <c r="T13" s="303"/>
      <c r="U13" s="301"/>
      <c r="V13" s="307"/>
    </row>
    <row r="14" spans="2:22" s="164" customFormat="1" ht="24.95" customHeight="1">
      <c r="B14" s="294"/>
      <c r="C14" s="295"/>
      <c r="D14" s="296"/>
      <c r="E14" s="296"/>
      <c r="F14" s="169"/>
      <c r="G14" s="297"/>
      <c r="H14" s="298"/>
      <c r="I14" s="299"/>
      <c r="J14" s="299"/>
      <c r="K14" s="153"/>
      <c r="M14" s="303"/>
      <c r="N14" s="301"/>
      <c r="O14" s="302"/>
      <c r="P14" s="306"/>
      <c r="Q14" s="304"/>
      <c r="R14" s="305"/>
      <c r="T14" s="303"/>
      <c r="U14" s="301"/>
      <c r="V14" s="307"/>
    </row>
    <row r="15" spans="2:22" ht="24.95" customHeight="1">
      <c r="B15" s="163"/>
      <c r="C15" s="154" t="s">
        <v>273</v>
      </c>
      <c r="D15" s="153"/>
      <c r="E15" s="153"/>
      <c r="F15" s="169">
        <f>SUM(F5:F14)</f>
        <v>0</v>
      </c>
      <c r="G15" s="167"/>
      <c r="H15" s="154" t="s">
        <v>273</v>
      </c>
      <c r="I15" s="153"/>
      <c r="J15" s="153"/>
      <c r="K15" s="153">
        <f>SUM(K5:K14)</f>
        <v>0</v>
      </c>
      <c r="M15" s="162"/>
      <c r="N15" s="159" t="s">
        <v>273</v>
      </c>
      <c r="O15" s="160">
        <f>SUM(O5:O14)</f>
        <v>0</v>
      </c>
      <c r="P15" s="168"/>
      <c r="Q15" s="170" t="s">
        <v>273</v>
      </c>
      <c r="R15" s="162">
        <f>SUM(R5:R14)</f>
        <v>0</v>
      </c>
      <c r="T15" s="162"/>
      <c r="U15" s="155" t="s">
        <v>273</v>
      </c>
      <c r="V15" s="136">
        <f>SUM(V5:V14)</f>
        <v>0</v>
      </c>
    </row>
    <row r="16" spans="2:22" ht="14.1" customHeight="1"/>
    <row r="17" spans="24:24" ht="14.1" customHeight="1"/>
    <row r="18" spans="24:24" ht="14.1" customHeight="1"/>
    <row r="19" spans="24:24" ht="14.1" customHeight="1"/>
    <row r="20" spans="24:24" ht="14.1" customHeight="1"/>
    <row r="21" spans="24:24" ht="14.1" customHeight="1"/>
    <row r="22" spans="24:24" ht="14.1" customHeight="1"/>
    <row r="23" spans="24:24" ht="14.1" customHeight="1"/>
    <row r="24" spans="24:24" ht="14.1" customHeight="1"/>
    <row r="25" spans="24:24" ht="14.1" customHeight="1"/>
    <row r="26" spans="24:24" ht="14.1" customHeight="1"/>
    <row r="27" spans="24:24" ht="6.75" customHeight="1"/>
    <row r="28" spans="24:24" ht="20.25" customHeight="1"/>
    <row r="29" spans="24:24" ht="12.95" customHeight="1">
      <c r="X29" s="156"/>
    </row>
    <row r="30" spans="24:24" ht="12.95" customHeight="1">
      <c r="X30" s="156"/>
    </row>
    <row r="31" spans="24:24" ht="12.95" customHeight="1">
      <c r="X31" s="156"/>
    </row>
    <row r="32" spans="24:24" ht="12.95" customHeight="1">
      <c r="X32" s="156"/>
    </row>
    <row r="33" spans="24:24" ht="12.95" customHeight="1">
      <c r="X33" s="157"/>
    </row>
  </sheetData>
  <mergeCells count="6">
    <mergeCell ref="J1:K1"/>
    <mergeCell ref="T3:V3"/>
    <mergeCell ref="B3:F3"/>
    <mergeCell ref="G3:K3"/>
    <mergeCell ref="M3:O3"/>
    <mergeCell ref="P3:R3"/>
  </mergeCells>
  <phoneticPr fontId="3"/>
  <pageMargins left="0.31496062992125984" right="0.11811023622047245" top="0.35433070866141736" bottom="0.15748031496062992" header="0.19685039370078741" footer="0.19685039370078741"/>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W22"/>
  <sheetViews>
    <sheetView showGridLines="0" workbookViewId="0">
      <selection activeCell="T9" sqref="T9"/>
    </sheetView>
  </sheetViews>
  <sheetFormatPr defaultRowHeight="13.5"/>
  <cols>
    <col min="1" max="1" width="2.125" customWidth="1"/>
    <col min="2" max="2" width="3.625" customWidth="1"/>
    <col min="3" max="3" width="10" customWidth="1"/>
    <col min="4" max="4" width="14.5" customWidth="1"/>
    <col min="5" max="15" width="6.625" customWidth="1"/>
    <col min="16" max="16" width="9.5" customWidth="1"/>
    <col min="17" max="17" width="9.375" customWidth="1"/>
    <col min="18" max="18" width="10.25" customWidth="1"/>
    <col min="19" max="19" width="3.5" customWidth="1"/>
    <col min="20" max="20" width="9.25" customWidth="1"/>
    <col min="21" max="21" width="6.125" customWidth="1"/>
  </cols>
  <sheetData>
    <row r="1" spans="2:23" ht="23.25" customHeight="1" thickBot="1">
      <c r="D1" s="338" t="s">
        <v>321</v>
      </c>
      <c r="E1" s="308">
        <v>3000</v>
      </c>
      <c r="F1" s="247" t="s">
        <v>310</v>
      </c>
      <c r="G1" s="248">
        <v>100</v>
      </c>
      <c r="H1" s="249" t="s">
        <v>311</v>
      </c>
      <c r="I1" s="254">
        <v>10.210000000000001</v>
      </c>
      <c r="J1" s="249" t="s">
        <v>312</v>
      </c>
      <c r="K1" s="257">
        <f>ROUNDDOWN(E1/(1-0.1021),0)</f>
        <v>3341</v>
      </c>
      <c r="L1" s="337" t="s">
        <v>313</v>
      </c>
      <c r="M1" s="256"/>
      <c r="N1" s="385" t="s">
        <v>322</v>
      </c>
      <c r="O1" s="386"/>
      <c r="P1" s="308">
        <v>3000</v>
      </c>
      <c r="Q1" s="247" t="s">
        <v>304</v>
      </c>
      <c r="R1" s="248">
        <f>P1</f>
        <v>3000</v>
      </c>
      <c r="S1" s="249" t="s">
        <v>305</v>
      </c>
      <c r="T1" s="250">
        <v>0.1021</v>
      </c>
      <c r="U1" s="249" t="s">
        <v>306</v>
      </c>
      <c r="V1" s="257">
        <f>ROUNDUP(P1-(P1*T1),0)</f>
        <v>2694</v>
      </c>
    </row>
    <row r="2" spans="2:23" ht="19.5" customHeight="1">
      <c r="B2" s="51" t="s">
        <v>291</v>
      </c>
      <c r="C2" s="51"/>
      <c r="E2" s="339" t="s">
        <v>308</v>
      </c>
      <c r="F2" s="251"/>
      <c r="G2" s="251"/>
      <c r="H2" s="383" t="s">
        <v>315</v>
      </c>
      <c r="I2" s="384"/>
      <c r="J2" s="384"/>
      <c r="K2" s="384"/>
      <c r="L2" s="255">
        <f>K1-E1</f>
        <v>341</v>
      </c>
      <c r="M2" s="251"/>
      <c r="P2" s="251" t="s">
        <v>307</v>
      </c>
      <c r="Q2" s="251"/>
      <c r="R2" s="251"/>
      <c r="S2" s="251"/>
      <c r="T2" s="252"/>
      <c r="U2" s="339" t="s">
        <v>309</v>
      </c>
      <c r="V2" s="340"/>
      <c r="W2" s="340"/>
    </row>
    <row r="3" spans="2:23" ht="3.75" customHeight="1">
      <c r="E3" s="94"/>
    </row>
    <row r="4" spans="2:23" ht="34.5" customHeight="1">
      <c r="B4" s="92"/>
      <c r="C4" s="92" t="s">
        <v>292</v>
      </c>
      <c r="D4" s="246" t="s">
        <v>303</v>
      </c>
      <c r="E4" s="91" t="s">
        <v>235</v>
      </c>
      <c r="F4" s="91" t="s">
        <v>236</v>
      </c>
      <c r="G4" s="91" t="s">
        <v>140</v>
      </c>
      <c r="H4" s="91" t="s">
        <v>141</v>
      </c>
      <c r="I4" s="91" t="s">
        <v>142</v>
      </c>
      <c r="J4" s="91" t="s">
        <v>143</v>
      </c>
      <c r="K4" s="91" t="s">
        <v>144</v>
      </c>
      <c r="L4" s="91" t="s">
        <v>145</v>
      </c>
      <c r="M4" s="91" t="s">
        <v>146</v>
      </c>
      <c r="N4" s="91" t="s">
        <v>147</v>
      </c>
      <c r="O4" s="91" t="s">
        <v>148</v>
      </c>
      <c r="P4" s="77" t="s">
        <v>240</v>
      </c>
      <c r="Q4" s="241" t="s">
        <v>293</v>
      </c>
      <c r="R4" s="91" t="s">
        <v>241</v>
      </c>
      <c r="U4" s="258" t="s">
        <v>314</v>
      </c>
      <c r="V4" s="253">
        <f>ROUNDDOWN(P1*T1,0)</f>
        <v>306</v>
      </c>
      <c r="W4" s="251"/>
    </row>
    <row r="5" spans="2:23" ht="20.100000000000001" customHeight="1">
      <c r="B5" s="3">
        <v>1</v>
      </c>
      <c r="C5" s="303" t="s">
        <v>237</v>
      </c>
      <c r="D5" s="309"/>
      <c r="E5" s="311"/>
      <c r="F5" s="311"/>
      <c r="G5" s="311"/>
      <c r="H5" s="311"/>
      <c r="I5" s="311"/>
      <c r="J5" s="311"/>
      <c r="K5" s="311"/>
      <c r="L5" s="311"/>
      <c r="M5" s="311"/>
      <c r="N5" s="311"/>
      <c r="O5" s="311"/>
      <c r="P5" s="97">
        <f>SUM(E5:O5)</f>
        <v>0</v>
      </c>
      <c r="Q5" s="314"/>
      <c r="R5" s="97">
        <f>P5+Q5</f>
        <v>0</v>
      </c>
    </row>
    <row r="6" spans="2:23" ht="20.100000000000001" customHeight="1">
      <c r="B6" s="3"/>
      <c r="C6" s="99" t="s">
        <v>294</v>
      </c>
      <c r="D6" s="303"/>
      <c r="E6" s="560">
        <f t="shared" ref="E6:I6" si="0">$D5*E5</f>
        <v>0</v>
      </c>
      <c r="F6" s="560">
        <f t="shared" si="0"/>
        <v>0</v>
      </c>
      <c r="G6" s="560">
        <f t="shared" si="0"/>
        <v>0</v>
      </c>
      <c r="H6" s="560">
        <f t="shared" si="0"/>
        <v>0</v>
      </c>
      <c r="I6" s="560">
        <f t="shared" si="0"/>
        <v>0</v>
      </c>
      <c r="J6" s="560">
        <f>$D5*J5</f>
        <v>0</v>
      </c>
      <c r="K6" s="560">
        <f t="shared" ref="K6:O6" si="1">$D5*K5</f>
        <v>0</v>
      </c>
      <c r="L6" s="560">
        <f t="shared" si="1"/>
        <v>0</v>
      </c>
      <c r="M6" s="560">
        <f t="shared" si="1"/>
        <v>0</v>
      </c>
      <c r="N6" s="560">
        <f t="shared" si="1"/>
        <v>0</v>
      </c>
      <c r="O6" s="560">
        <f t="shared" si="1"/>
        <v>0</v>
      </c>
      <c r="P6" s="97">
        <f t="shared" ref="P6:P7" si="2">SUM(E6:O6)</f>
        <v>0</v>
      </c>
      <c r="Q6" s="97">
        <f t="shared" ref="Q6" si="3">$D5*Q5</f>
        <v>0</v>
      </c>
      <c r="R6" s="97">
        <f t="shared" ref="R6:R7" si="4">P6+Q6</f>
        <v>0</v>
      </c>
    </row>
    <row r="7" spans="2:23" ht="20.100000000000001" customHeight="1">
      <c r="B7" s="3"/>
      <c r="C7" s="382" t="s">
        <v>296</v>
      </c>
      <c r="D7" s="379"/>
      <c r="E7" s="560">
        <f>$D6*E6</f>
        <v>0</v>
      </c>
      <c r="F7" s="560">
        <f>$D6*F6</f>
        <v>0</v>
      </c>
      <c r="G7" s="560">
        <f>$D6*G6</f>
        <v>0</v>
      </c>
      <c r="H7" s="560">
        <f>$D6*H6</f>
        <v>0</v>
      </c>
      <c r="I7" s="560">
        <f>$D6*I6</f>
        <v>0</v>
      </c>
      <c r="J7" s="560">
        <f>$D6*J6</f>
        <v>0</v>
      </c>
      <c r="K7" s="560">
        <f>$D6*K6</f>
        <v>0</v>
      </c>
      <c r="L7" s="560">
        <f>$D6*L6</f>
        <v>0</v>
      </c>
      <c r="M7" s="560">
        <f>$D6*M6</f>
        <v>0</v>
      </c>
      <c r="N7" s="560">
        <f>$D6*N6</f>
        <v>0</v>
      </c>
      <c r="O7" s="560">
        <f>$D6*O6</f>
        <v>0</v>
      </c>
      <c r="P7" s="97">
        <f t="shared" si="2"/>
        <v>0</v>
      </c>
      <c r="Q7" s="97">
        <f>$D6*Q6</f>
        <v>0</v>
      </c>
      <c r="R7" s="97">
        <f t="shared" si="4"/>
        <v>0</v>
      </c>
    </row>
    <row r="8" spans="2:23" ht="20.100000000000001" customHeight="1">
      <c r="B8" s="3">
        <v>2</v>
      </c>
      <c r="C8" s="303" t="s">
        <v>237</v>
      </c>
      <c r="D8" s="309"/>
      <c r="E8" s="311"/>
      <c r="F8" s="311"/>
      <c r="G8" s="311"/>
      <c r="H8" s="311"/>
      <c r="I8" s="311"/>
      <c r="J8" s="311"/>
      <c r="K8" s="311"/>
      <c r="L8" s="311"/>
      <c r="M8" s="311"/>
      <c r="N8" s="311"/>
      <c r="O8" s="311"/>
      <c r="P8" s="97">
        <f>SUM(E8:O8)</f>
        <v>0</v>
      </c>
      <c r="Q8" s="314"/>
      <c r="R8" s="97">
        <f>P8+Q8</f>
        <v>0</v>
      </c>
    </row>
    <row r="9" spans="2:23" ht="20.100000000000001" customHeight="1">
      <c r="B9" s="3"/>
      <c r="C9" s="99" t="s">
        <v>294</v>
      </c>
      <c r="D9" s="303"/>
      <c r="E9" s="560">
        <f t="shared" ref="E9" si="5">$D8*E8</f>
        <v>0</v>
      </c>
      <c r="F9" s="560">
        <f t="shared" ref="F9" si="6">$D8*F8</f>
        <v>0</v>
      </c>
      <c r="G9" s="560">
        <f t="shared" ref="G9" si="7">$D8*G8</f>
        <v>0</v>
      </c>
      <c r="H9" s="560">
        <f t="shared" ref="H9" si="8">$D8*H8</f>
        <v>0</v>
      </c>
      <c r="I9" s="560">
        <f t="shared" ref="I9" si="9">$D8*I8</f>
        <v>0</v>
      </c>
      <c r="J9" s="560">
        <f>$D8*J8</f>
        <v>0</v>
      </c>
      <c r="K9" s="560">
        <f t="shared" ref="K9" si="10">$D8*K8</f>
        <v>0</v>
      </c>
      <c r="L9" s="560">
        <f t="shared" ref="L9" si="11">$D8*L8</f>
        <v>0</v>
      </c>
      <c r="M9" s="560">
        <f t="shared" ref="M9" si="12">$D8*M8</f>
        <v>0</v>
      </c>
      <c r="N9" s="560">
        <f t="shared" ref="N9" si="13">$D8*N8</f>
        <v>0</v>
      </c>
      <c r="O9" s="560">
        <f t="shared" ref="O9" si="14">$D8*O8</f>
        <v>0</v>
      </c>
      <c r="P9" s="97">
        <f t="shared" ref="P9:P10" si="15">SUM(E9:O9)</f>
        <v>0</v>
      </c>
      <c r="Q9" s="97">
        <f t="shared" ref="Q9" si="16">$D8*Q8</f>
        <v>0</v>
      </c>
      <c r="R9" s="97">
        <f t="shared" ref="R9:R10" si="17">P9+Q9</f>
        <v>0</v>
      </c>
    </row>
    <row r="10" spans="2:23" ht="20.100000000000001" customHeight="1">
      <c r="B10" s="3"/>
      <c r="C10" s="382" t="s">
        <v>296</v>
      </c>
      <c r="D10" s="379"/>
      <c r="E10" s="560">
        <f>$D9*E9</f>
        <v>0</v>
      </c>
      <c r="F10" s="560">
        <f>$D9*F9</f>
        <v>0</v>
      </c>
      <c r="G10" s="560">
        <f>$D9*G9</f>
        <v>0</v>
      </c>
      <c r="H10" s="560">
        <f>$D9*H9</f>
        <v>0</v>
      </c>
      <c r="I10" s="560">
        <f>$D9*I9</f>
        <v>0</v>
      </c>
      <c r="J10" s="560">
        <f>$D9*J9</f>
        <v>0</v>
      </c>
      <c r="K10" s="560">
        <f>$D9*K9</f>
        <v>0</v>
      </c>
      <c r="L10" s="560">
        <f>$D9*L9</f>
        <v>0</v>
      </c>
      <c r="M10" s="560">
        <f>$D9*M9</f>
        <v>0</v>
      </c>
      <c r="N10" s="560">
        <f>$D9*N9</f>
        <v>0</v>
      </c>
      <c r="O10" s="560">
        <f>$D9*O9</f>
        <v>0</v>
      </c>
      <c r="P10" s="97">
        <f t="shared" si="15"/>
        <v>0</v>
      </c>
      <c r="Q10" s="97">
        <f>$D9*Q9</f>
        <v>0</v>
      </c>
      <c r="R10" s="97">
        <f t="shared" si="17"/>
        <v>0</v>
      </c>
    </row>
    <row r="11" spans="2:23" ht="20.100000000000001" customHeight="1">
      <c r="B11" s="3">
        <v>3</v>
      </c>
      <c r="C11" s="303" t="s">
        <v>239</v>
      </c>
      <c r="D11" s="309"/>
      <c r="E11" s="311"/>
      <c r="F11" s="311"/>
      <c r="G11" s="311"/>
      <c r="H11" s="311"/>
      <c r="I11" s="311"/>
      <c r="J11" s="311"/>
      <c r="K11" s="311"/>
      <c r="L11" s="311"/>
      <c r="M11" s="311"/>
      <c r="N11" s="311"/>
      <c r="O11" s="311"/>
      <c r="P11" s="97">
        <f>SUM(E11:O11)</f>
        <v>0</v>
      </c>
      <c r="Q11" s="314"/>
      <c r="R11" s="97">
        <f>P11+Q11</f>
        <v>0</v>
      </c>
    </row>
    <row r="12" spans="2:23" ht="20.100000000000001" customHeight="1">
      <c r="B12" s="3"/>
      <c r="C12" s="99" t="s">
        <v>294</v>
      </c>
      <c r="D12" s="303"/>
      <c r="E12" s="560">
        <f t="shared" ref="E12" si="18">$D11*E11</f>
        <v>0</v>
      </c>
      <c r="F12" s="560">
        <f t="shared" ref="F12" si="19">$D11*F11</f>
        <v>0</v>
      </c>
      <c r="G12" s="560">
        <f t="shared" ref="G12" si="20">$D11*G11</f>
        <v>0</v>
      </c>
      <c r="H12" s="560">
        <f t="shared" ref="H12" si="21">$D11*H11</f>
        <v>0</v>
      </c>
      <c r="I12" s="560">
        <f t="shared" ref="I12" si="22">$D11*I11</f>
        <v>0</v>
      </c>
      <c r="J12" s="560">
        <f>$D11*J11</f>
        <v>0</v>
      </c>
      <c r="K12" s="560">
        <f t="shared" ref="K12" si="23">$D11*K11</f>
        <v>0</v>
      </c>
      <c r="L12" s="560">
        <f t="shared" ref="L12" si="24">$D11*L11</f>
        <v>0</v>
      </c>
      <c r="M12" s="560">
        <f t="shared" ref="M12" si="25">$D11*M11</f>
        <v>0</v>
      </c>
      <c r="N12" s="560">
        <f t="shared" ref="N12" si="26">$D11*N11</f>
        <v>0</v>
      </c>
      <c r="O12" s="560">
        <f t="shared" ref="O12" si="27">$D11*O11</f>
        <v>0</v>
      </c>
      <c r="P12" s="97">
        <f t="shared" ref="P12:P13" si="28">SUM(E12:O12)</f>
        <v>0</v>
      </c>
      <c r="Q12" s="97">
        <f t="shared" ref="Q12" si="29">$D11*Q11</f>
        <v>0</v>
      </c>
      <c r="R12" s="97">
        <f t="shared" ref="R12:R13" si="30">P12+Q12</f>
        <v>0</v>
      </c>
    </row>
    <row r="13" spans="2:23" ht="20.100000000000001" customHeight="1">
      <c r="B13" s="3"/>
      <c r="C13" s="382" t="s">
        <v>296</v>
      </c>
      <c r="D13" s="379"/>
      <c r="E13" s="560">
        <f>$D12*E12</f>
        <v>0</v>
      </c>
      <c r="F13" s="560">
        <f>$D12*F12</f>
        <v>0</v>
      </c>
      <c r="G13" s="560">
        <f>$D12*G12</f>
        <v>0</v>
      </c>
      <c r="H13" s="560">
        <f>$D12*H12</f>
        <v>0</v>
      </c>
      <c r="I13" s="560">
        <f>$D12*I12</f>
        <v>0</v>
      </c>
      <c r="J13" s="560">
        <f>$D12*J12</f>
        <v>0</v>
      </c>
      <c r="K13" s="560">
        <f>$D12*K12</f>
        <v>0</v>
      </c>
      <c r="L13" s="560">
        <f>$D12*L12</f>
        <v>0</v>
      </c>
      <c r="M13" s="560">
        <f>$D12*M12</f>
        <v>0</v>
      </c>
      <c r="N13" s="560">
        <f>$D12*N12</f>
        <v>0</v>
      </c>
      <c r="O13" s="560">
        <f>$D12*O12</f>
        <v>0</v>
      </c>
      <c r="P13" s="97">
        <f t="shared" si="28"/>
        <v>0</v>
      </c>
      <c r="Q13" s="97">
        <f>$D12*Q12</f>
        <v>0</v>
      </c>
      <c r="R13" s="97">
        <f t="shared" si="30"/>
        <v>0</v>
      </c>
    </row>
    <row r="14" spans="2:23" ht="20.100000000000001" customHeight="1">
      <c r="B14" s="3">
        <v>4</v>
      </c>
      <c r="C14" s="303" t="s">
        <v>238</v>
      </c>
      <c r="D14" s="309"/>
      <c r="E14" s="311"/>
      <c r="F14" s="311"/>
      <c r="G14" s="311"/>
      <c r="H14" s="311"/>
      <c r="I14" s="311"/>
      <c r="J14" s="311">
        <v>1</v>
      </c>
      <c r="K14" s="311">
        <v>1</v>
      </c>
      <c r="L14" s="311">
        <v>1</v>
      </c>
      <c r="M14" s="311">
        <v>1</v>
      </c>
      <c r="N14" s="311">
        <v>1</v>
      </c>
      <c r="O14" s="311">
        <v>1</v>
      </c>
      <c r="P14" s="97">
        <f>SUM(E14:O14)</f>
        <v>6</v>
      </c>
      <c r="Q14" s="314">
        <v>1</v>
      </c>
      <c r="R14" s="97">
        <f>P14+Q14</f>
        <v>7</v>
      </c>
    </row>
    <row r="15" spans="2:23" ht="20.100000000000001" customHeight="1">
      <c r="B15" s="3"/>
      <c r="C15" s="99" t="s">
        <v>294</v>
      </c>
      <c r="D15" s="303">
        <v>1</v>
      </c>
      <c r="E15" s="560">
        <f t="shared" ref="E15" si="31">$D14*E14</f>
        <v>0</v>
      </c>
      <c r="F15" s="560">
        <f t="shared" ref="F15" si="32">$D14*F14</f>
        <v>0</v>
      </c>
      <c r="G15" s="560">
        <f t="shared" ref="G15" si="33">$D14*G14</f>
        <v>0</v>
      </c>
      <c r="H15" s="560">
        <f t="shared" ref="H15" si="34">$D14*H14</f>
        <v>0</v>
      </c>
      <c r="I15" s="560">
        <f t="shared" ref="I15" si="35">$D14*I14</f>
        <v>0</v>
      </c>
      <c r="J15" s="560">
        <f>$D14*J14</f>
        <v>0</v>
      </c>
      <c r="K15" s="560">
        <f t="shared" ref="K15" si="36">$D14*K14</f>
        <v>0</v>
      </c>
      <c r="L15" s="560">
        <f t="shared" ref="L15" si="37">$D14*L14</f>
        <v>0</v>
      </c>
      <c r="M15" s="560">
        <f t="shared" ref="M15" si="38">$D14*M14</f>
        <v>0</v>
      </c>
      <c r="N15" s="560">
        <f t="shared" ref="N15" si="39">$D14*N14</f>
        <v>0</v>
      </c>
      <c r="O15" s="560">
        <f t="shared" ref="O15" si="40">$D14*O14</f>
        <v>0</v>
      </c>
      <c r="P15" s="97">
        <f t="shared" ref="P15:P16" si="41">SUM(E15:O15)</f>
        <v>0</v>
      </c>
      <c r="Q15" s="97">
        <f t="shared" ref="Q15" si="42">$D14*Q14</f>
        <v>0</v>
      </c>
      <c r="R15" s="97">
        <f t="shared" ref="R15:R16" si="43">P15+Q15</f>
        <v>0</v>
      </c>
    </row>
    <row r="16" spans="2:23" ht="20.100000000000001" customHeight="1">
      <c r="B16" s="3"/>
      <c r="C16" s="382" t="s">
        <v>296</v>
      </c>
      <c r="D16" s="379"/>
      <c r="E16" s="560">
        <f>$D15*E15</f>
        <v>0</v>
      </c>
      <c r="F16" s="560">
        <f>$D15*F15</f>
        <v>0</v>
      </c>
      <c r="G16" s="560">
        <f>$D15*G15</f>
        <v>0</v>
      </c>
      <c r="H16" s="560">
        <f>$D15*H15</f>
        <v>0</v>
      </c>
      <c r="I16" s="560">
        <f>$D15*I15</f>
        <v>0</v>
      </c>
      <c r="J16" s="560">
        <f>$D15*J15</f>
        <v>0</v>
      </c>
      <c r="K16" s="560">
        <f>$D15*K15</f>
        <v>0</v>
      </c>
      <c r="L16" s="560">
        <f>$D15*L15</f>
        <v>0</v>
      </c>
      <c r="M16" s="560">
        <f>$D15*M15</f>
        <v>0</v>
      </c>
      <c r="N16" s="560">
        <f>$D15*N15</f>
        <v>0</v>
      </c>
      <c r="O16" s="560">
        <f>$D15*O15</f>
        <v>0</v>
      </c>
      <c r="P16" s="97">
        <f t="shared" si="41"/>
        <v>0</v>
      </c>
      <c r="Q16" s="97">
        <f>$D15*Q15</f>
        <v>0</v>
      </c>
      <c r="R16" s="97">
        <f t="shared" si="43"/>
        <v>0</v>
      </c>
    </row>
    <row r="17" spans="2:18" ht="20.100000000000001" customHeight="1">
      <c r="B17" s="3"/>
      <c r="C17" s="161" t="s">
        <v>295</v>
      </c>
      <c r="D17" s="95"/>
      <c r="E17" s="97">
        <f t="shared" ref="E17:I17" si="44">E7+E10+E13+E16</f>
        <v>0</v>
      </c>
      <c r="F17" s="97">
        <f t="shared" si="44"/>
        <v>0</v>
      </c>
      <c r="G17" s="97">
        <f t="shared" si="44"/>
        <v>0</v>
      </c>
      <c r="H17" s="97">
        <f t="shared" si="44"/>
        <v>0</v>
      </c>
      <c r="I17" s="97">
        <f t="shared" si="44"/>
        <v>0</v>
      </c>
      <c r="J17" s="97">
        <f>J7+J10+J13+J16</f>
        <v>0</v>
      </c>
      <c r="K17" s="97">
        <f t="shared" ref="K17:R17" si="45">K7+K10+K13+K16</f>
        <v>0</v>
      </c>
      <c r="L17" s="97">
        <f t="shared" si="45"/>
        <v>0</v>
      </c>
      <c r="M17" s="97">
        <f t="shared" si="45"/>
        <v>0</v>
      </c>
      <c r="N17" s="97">
        <f t="shared" si="45"/>
        <v>0</v>
      </c>
      <c r="O17" s="97">
        <f t="shared" si="45"/>
        <v>0</v>
      </c>
      <c r="P17" s="97">
        <f t="shared" si="45"/>
        <v>0</v>
      </c>
      <c r="Q17" s="97">
        <f t="shared" si="45"/>
        <v>0</v>
      </c>
      <c r="R17" s="97">
        <f t="shared" si="45"/>
        <v>0</v>
      </c>
    </row>
    <row r="18" spans="2:18" ht="20.100000000000001" customHeight="1"/>
    <row r="19" spans="2:18" ht="20.100000000000001" customHeight="1"/>
    <row r="20" spans="2:18" ht="20.100000000000001" customHeight="1"/>
    <row r="21" spans="2:18" ht="20.100000000000001" customHeight="1"/>
    <row r="22" spans="2:18" ht="20.100000000000001" customHeight="1"/>
  </sheetData>
  <mergeCells count="6">
    <mergeCell ref="C16:D16"/>
    <mergeCell ref="H2:K2"/>
    <mergeCell ref="N1:O1"/>
    <mergeCell ref="C7:D7"/>
    <mergeCell ref="C10:D10"/>
    <mergeCell ref="C13:D13"/>
  </mergeCells>
  <phoneticPr fontId="3"/>
  <dataValidations count="2">
    <dataValidation type="list" allowBlank="1" showInputMessage="1" sqref="C5 C8 C11 C14">
      <formula1>"指導者,運営スタッフ,見守りボランティア"</formula1>
    </dataValidation>
    <dataValidation imeMode="off" allowBlank="1" showInputMessage="1" showErrorMessage="1" sqref="E1 P1"/>
  </dataValidations>
  <pageMargins left="0.70866141732283472" right="0.70866141732283472" top="0.74803149606299213" bottom="0.74803149606299213" header="0.31496062992125984" footer="0.31496062992125984"/>
  <pageSetup paperSize="9" scale="79" fitToHeight="0" orientation="landscape"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E21"/>
  <sheetViews>
    <sheetView showGridLines="0" workbookViewId="0">
      <selection activeCell="O12" sqref="O12"/>
    </sheetView>
  </sheetViews>
  <sheetFormatPr defaultRowHeight="13.5"/>
  <cols>
    <col min="1" max="1" width="0.375" style="93" customWidth="1"/>
    <col min="2" max="2" width="2.125" style="93" customWidth="1"/>
    <col min="3" max="4" width="9.625" style="93" customWidth="1"/>
    <col min="5" max="5" width="2.125" style="93" customWidth="1"/>
    <col min="6" max="7" width="8.625" style="93" customWidth="1"/>
    <col min="8" max="8" width="2.125" style="93" customWidth="1"/>
    <col min="9" max="10" width="9.625" style="93" customWidth="1"/>
    <col min="11" max="11" width="2.125" style="93" customWidth="1"/>
    <col min="12" max="13" width="8.625" style="93" customWidth="1"/>
    <col min="14" max="14" width="2.125" style="93" customWidth="1"/>
    <col min="15" max="16" width="9.625" style="93" customWidth="1"/>
    <col min="17" max="17" width="2.125" style="93" customWidth="1"/>
    <col min="18" max="19" width="8.625" style="93" customWidth="1"/>
    <col min="20" max="20" width="2.125" style="93" customWidth="1"/>
    <col min="21" max="22" width="9.625" style="93" customWidth="1"/>
    <col min="23" max="23" width="2.125" style="93" customWidth="1"/>
    <col min="24" max="25" width="8.625" style="93" customWidth="1"/>
    <col min="32" max="16384" width="9" style="93"/>
  </cols>
  <sheetData>
    <row r="1" spans="2:25" ht="23.25" customHeight="1" thickBot="1">
      <c r="B1" s="98" t="s">
        <v>280</v>
      </c>
    </row>
    <row r="2" spans="2:25" ht="21" customHeight="1" thickTop="1">
      <c r="B2" s="387" t="s">
        <v>115</v>
      </c>
      <c r="C2" s="388"/>
      <c r="D2" s="388"/>
      <c r="E2" s="389"/>
      <c r="F2" s="389"/>
      <c r="G2" s="390"/>
      <c r="H2" s="391" t="s">
        <v>116</v>
      </c>
      <c r="I2" s="392"/>
      <c r="J2" s="392"/>
      <c r="K2" s="393"/>
      <c r="L2" s="393"/>
      <c r="M2" s="394"/>
      <c r="N2" s="387" t="s">
        <v>117</v>
      </c>
      <c r="O2" s="388"/>
      <c r="P2" s="388"/>
      <c r="Q2" s="389"/>
      <c r="R2" s="389"/>
      <c r="S2" s="390"/>
      <c r="T2" s="391" t="s">
        <v>78</v>
      </c>
      <c r="U2" s="392"/>
      <c r="V2" s="392"/>
      <c r="W2" s="393"/>
      <c r="X2" s="393"/>
      <c r="Y2" s="395"/>
    </row>
    <row r="3" spans="2:25" ht="21" customHeight="1">
      <c r="B3" s="399" t="s">
        <v>103</v>
      </c>
      <c r="C3" s="400"/>
      <c r="D3" s="401"/>
      <c r="E3" s="402" t="s">
        <v>264</v>
      </c>
      <c r="F3" s="400"/>
      <c r="G3" s="403"/>
      <c r="H3" s="396" t="s">
        <v>103</v>
      </c>
      <c r="I3" s="396"/>
      <c r="J3" s="396"/>
      <c r="K3" s="397" t="s">
        <v>264</v>
      </c>
      <c r="L3" s="396"/>
      <c r="M3" s="396"/>
      <c r="N3" s="404" t="s">
        <v>103</v>
      </c>
      <c r="O3" s="396"/>
      <c r="P3" s="396"/>
      <c r="Q3" s="397" t="s">
        <v>264</v>
      </c>
      <c r="R3" s="396"/>
      <c r="S3" s="405"/>
      <c r="T3" s="396" t="s">
        <v>103</v>
      </c>
      <c r="U3" s="396"/>
      <c r="V3" s="396"/>
      <c r="W3" s="397" t="s">
        <v>264</v>
      </c>
      <c r="X3" s="396"/>
      <c r="Y3" s="398"/>
    </row>
    <row r="4" spans="2:25" ht="21" customHeight="1">
      <c r="B4" s="277" t="s">
        <v>297</v>
      </c>
      <c r="C4" s="267" t="s">
        <v>298</v>
      </c>
      <c r="D4" s="266" t="s">
        <v>302</v>
      </c>
      <c r="E4" s="261" t="s">
        <v>297</v>
      </c>
      <c r="F4" s="267" t="s">
        <v>298</v>
      </c>
      <c r="G4" s="278" t="s">
        <v>302</v>
      </c>
      <c r="H4" s="277" t="s">
        <v>297</v>
      </c>
      <c r="I4" s="166" t="s">
        <v>298</v>
      </c>
      <c r="J4" s="165" t="s">
        <v>302</v>
      </c>
      <c r="K4" s="261" t="s">
        <v>297</v>
      </c>
      <c r="L4" s="166" t="s">
        <v>298</v>
      </c>
      <c r="M4" s="266" t="s">
        <v>302</v>
      </c>
      <c r="N4" s="277" t="s">
        <v>297</v>
      </c>
      <c r="O4" s="267" t="s">
        <v>298</v>
      </c>
      <c r="P4" s="266" t="s">
        <v>302</v>
      </c>
      <c r="Q4" s="261" t="s">
        <v>297</v>
      </c>
      <c r="R4" s="267" t="s">
        <v>298</v>
      </c>
      <c r="S4" s="278" t="s">
        <v>302</v>
      </c>
      <c r="T4" s="277" t="s">
        <v>297</v>
      </c>
      <c r="U4" s="166" t="s">
        <v>298</v>
      </c>
      <c r="V4" s="165" t="s">
        <v>302</v>
      </c>
      <c r="W4" s="261" t="s">
        <v>297</v>
      </c>
      <c r="X4" s="166" t="s">
        <v>298</v>
      </c>
      <c r="Y4" s="267" t="s">
        <v>302</v>
      </c>
    </row>
    <row r="5" spans="2:25" ht="21" customHeight="1">
      <c r="B5" s="318"/>
      <c r="C5" s="311"/>
      <c r="D5" s="312"/>
      <c r="E5" s="313"/>
      <c r="F5" s="314"/>
      <c r="G5" s="315"/>
      <c r="H5" s="316"/>
      <c r="I5" s="311"/>
      <c r="J5" s="312"/>
      <c r="K5" s="313"/>
      <c r="L5" s="314"/>
      <c r="M5" s="317"/>
      <c r="N5" s="310"/>
      <c r="O5" s="311"/>
      <c r="P5" s="312"/>
      <c r="Q5" s="313"/>
      <c r="R5" s="314"/>
      <c r="S5" s="315"/>
      <c r="T5" s="316"/>
      <c r="U5" s="311"/>
      <c r="V5" s="312"/>
      <c r="W5" s="313"/>
      <c r="X5" s="314"/>
      <c r="Y5" s="314"/>
    </row>
    <row r="6" spans="2:25" ht="21" customHeight="1">
      <c r="B6" s="318"/>
      <c r="C6" s="311"/>
      <c r="D6" s="312"/>
      <c r="E6" s="313"/>
      <c r="F6" s="314"/>
      <c r="G6" s="315"/>
      <c r="H6" s="316"/>
      <c r="I6" s="311"/>
      <c r="J6" s="312"/>
      <c r="K6" s="313"/>
      <c r="L6" s="314"/>
      <c r="M6" s="317"/>
      <c r="N6" s="310"/>
      <c r="O6" s="311"/>
      <c r="P6" s="312"/>
      <c r="Q6" s="313"/>
      <c r="R6" s="314"/>
      <c r="S6" s="315"/>
      <c r="T6" s="316"/>
      <c r="U6" s="311"/>
      <c r="V6" s="312"/>
      <c r="W6" s="313"/>
      <c r="X6" s="314"/>
      <c r="Y6" s="314"/>
    </row>
    <row r="7" spans="2:25" ht="21" customHeight="1">
      <c r="B7" s="318"/>
      <c r="C7" s="311"/>
      <c r="D7" s="312"/>
      <c r="E7" s="313"/>
      <c r="F7" s="314"/>
      <c r="G7" s="315"/>
      <c r="H7" s="316"/>
      <c r="I7" s="311"/>
      <c r="J7" s="312"/>
      <c r="K7" s="313"/>
      <c r="L7" s="314"/>
      <c r="M7" s="317"/>
      <c r="N7" s="310"/>
      <c r="O7" s="311"/>
      <c r="P7" s="312"/>
      <c r="Q7" s="313"/>
      <c r="R7" s="314"/>
      <c r="S7" s="315"/>
      <c r="T7" s="316"/>
      <c r="U7" s="311"/>
      <c r="V7" s="312"/>
      <c r="W7" s="313"/>
      <c r="X7" s="314"/>
      <c r="Y7" s="314"/>
    </row>
    <row r="8" spans="2:25" ht="21" customHeight="1">
      <c r="B8" s="318"/>
      <c r="C8" s="311"/>
      <c r="D8" s="312"/>
      <c r="E8" s="313"/>
      <c r="F8" s="314"/>
      <c r="G8" s="315"/>
      <c r="H8" s="316"/>
      <c r="I8" s="311"/>
      <c r="J8" s="312"/>
      <c r="K8" s="313"/>
      <c r="L8" s="314"/>
      <c r="M8" s="317"/>
      <c r="N8" s="310"/>
      <c r="O8" s="311"/>
      <c r="P8" s="312"/>
      <c r="Q8" s="313"/>
      <c r="R8" s="314"/>
      <c r="S8" s="315"/>
      <c r="T8" s="316"/>
      <c r="U8" s="311"/>
      <c r="V8" s="312"/>
      <c r="W8" s="313"/>
      <c r="X8" s="314"/>
      <c r="Y8" s="314"/>
    </row>
    <row r="9" spans="2:25" ht="21" customHeight="1">
      <c r="B9" s="318"/>
      <c r="C9" s="311"/>
      <c r="D9" s="312"/>
      <c r="E9" s="313"/>
      <c r="F9" s="314"/>
      <c r="G9" s="315"/>
      <c r="H9" s="316"/>
      <c r="I9" s="311"/>
      <c r="J9" s="312"/>
      <c r="K9" s="313"/>
      <c r="L9" s="314"/>
      <c r="M9" s="317"/>
      <c r="N9" s="310"/>
      <c r="O9" s="311"/>
      <c r="P9" s="312"/>
      <c r="Q9" s="313"/>
      <c r="R9" s="314"/>
      <c r="S9" s="315"/>
      <c r="T9" s="316"/>
      <c r="U9" s="311"/>
      <c r="V9" s="312"/>
      <c r="W9" s="313"/>
      <c r="X9" s="314"/>
      <c r="Y9" s="314"/>
    </row>
    <row r="10" spans="2:25" ht="21" customHeight="1">
      <c r="B10" s="318"/>
      <c r="C10" s="311"/>
      <c r="D10" s="312"/>
      <c r="E10" s="313"/>
      <c r="F10" s="314"/>
      <c r="G10" s="315"/>
      <c r="H10" s="316"/>
      <c r="I10" s="311"/>
      <c r="J10" s="312"/>
      <c r="K10" s="313"/>
      <c r="L10" s="314"/>
      <c r="M10" s="317"/>
      <c r="N10" s="310"/>
      <c r="O10" s="311"/>
      <c r="P10" s="312"/>
      <c r="Q10" s="313"/>
      <c r="R10" s="314"/>
      <c r="S10" s="315"/>
      <c r="T10" s="316"/>
      <c r="U10" s="311"/>
      <c r="V10" s="312"/>
      <c r="W10" s="313"/>
      <c r="X10" s="314"/>
      <c r="Y10" s="314"/>
    </row>
    <row r="11" spans="2:25" ht="21" customHeight="1">
      <c r="B11" s="318"/>
      <c r="C11" s="311"/>
      <c r="D11" s="312"/>
      <c r="E11" s="313"/>
      <c r="F11" s="314"/>
      <c r="G11" s="315"/>
      <c r="H11" s="316"/>
      <c r="I11" s="311"/>
      <c r="J11" s="312"/>
      <c r="K11" s="313"/>
      <c r="L11" s="314"/>
      <c r="M11" s="317"/>
      <c r="N11" s="310"/>
      <c r="O11" s="311"/>
      <c r="P11" s="312"/>
      <c r="Q11" s="313"/>
      <c r="R11" s="314"/>
      <c r="S11" s="315"/>
      <c r="T11" s="316"/>
      <c r="U11" s="311"/>
      <c r="V11" s="312"/>
      <c r="W11" s="313"/>
      <c r="X11" s="314"/>
      <c r="Y11" s="314"/>
    </row>
    <row r="12" spans="2:25" ht="21" customHeight="1">
      <c r="B12" s="318"/>
      <c r="C12" s="311"/>
      <c r="D12" s="312"/>
      <c r="E12" s="313"/>
      <c r="F12" s="314"/>
      <c r="G12" s="315"/>
      <c r="H12" s="316"/>
      <c r="I12" s="311"/>
      <c r="J12" s="312"/>
      <c r="K12" s="313"/>
      <c r="L12" s="314"/>
      <c r="M12" s="317"/>
      <c r="N12" s="310"/>
      <c r="O12" s="311"/>
      <c r="P12" s="312"/>
      <c r="Q12" s="313"/>
      <c r="R12" s="314"/>
      <c r="S12" s="315"/>
      <c r="T12" s="316"/>
      <c r="U12" s="311"/>
      <c r="V12" s="312"/>
      <c r="W12" s="313"/>
      <c r="X12" s="314"/>
      <c r="Y12" s="314"/>
    </row>
    <row r="13" spans="2:25" ht="21" customHeight="1">
      <c r="B13" s="318"/>
      <c r="C13" s="311"/>
      <c r="D13" s="312"/>
      <c r="E13" s="313"/>
      <c r="F13" s="314"/>
      <c r="G13" s="315"/>
      <c r="H13" s="316"/>
      <c r="I13" s="311"/>
      <c r="J13" s="312"/>
      <c r="K13" s="313"/>
      <c r="L13" s="314"/>
      <c r="M13" s="317"/>
      <c r="N13" s="310"/>
      <c r="O13" s="311"/>
      <c r="P13" s="312"/>
      <c r="Q13" s="313"/>
      <c r="R13" s="314"/>
      <c r="S13" s="315"/>
      <c r="T13" s="316"/>
      <c r="U13" s="311"/>
      <c r="V13" s="312"/>
      <c r="W13" s="313"/>
      <c r="X13" s="314"/>
      <c r="Y13" s="314"/>
    </row>
    <row r="14" spans="2:25" ht="21" customHeight="1">
      <c r="B14" s="318"/>
      <c r="C14" s="311"/>
      <c r="D14" s="312"/>
      <c r="E14" s="313"/>
      <c r="F14" s="314"/>
      <c r="G14" s="315"/>
      <c r="H14" s="316"/>
      <c r="I14" s="311"/>
      <c r="J14" s="312"/>
      <c r="K14" s="313"/>
      <c r="L14" s="314"/>
      <c r="M14" s="317"/>
      <c r="N14" s="310"/>
      <c r="O14" s="311"/>
      <c r="P14" s="312"/>
      <c r="Q14" s="313"/>
      <c r="R14" s="314"/>
      <c r="S14" s="315"/>
      <c r="T14" s="316"/>
      <c r="U14" s="311"/>
      <c r="V14" s="312"/>
      <c r="W14" s="313"/>
      <c r="X14" s="314"/>
      <c r="Y14" s="314"/>
    </row>
    <row r="15" spans="2:25" ht="21" customHeight="1">
      <c r="B15" s="318"/>
      <c r="C15" s="311"/>
      <c r="D15" s="312"/>
      <c r="E15" s="313"/>
      <c r="F15" s="314"/>
      <c r="G15" s="315"/>
      <c r="H15" s="316"/>
      <c r="I15" s="311"/>
      <c r="J15" s="312"/>
      <c r="K15" s="313"/>
      <c r="L15" s="314"/>
      <c r="M15" s="317"/>
      <c r="N15" s="310"/>
      <c r="O15" s="311"/>
      <c r="P15" s="312"/>
      <c r="Q15" s="313"/>
      <c r="R15" s="314"/>
      <c r="S15" s="315"/>
      <c r="T15" s="316"/>
      <c r="U15" s="311"/>
      <c r="V15" s="312"/>
      <c r="W15" s="313"/>
      <c r="X15" s="314"/>
      <c r="Y15" s="314"/>
    </row>
    <row r="16" spans="2:25" ht="21" customHeight="1" thickBot="1">
      <c r="B16" s="279"/>
      <c r="C16" s="280"/>
      <c r="D16" s="281">
        <f>SUM(D5:D15)</f>
        <v>0</v>
      </c>
      <c r="E16" s="282"/>
      <c r="F16" s="280"/>
      <c r="G16" s="283">
        <f>SUM(G5:G15)</f>
        <v>0</v>
      </c>
      <c r="H16" s="259"/>
      <c r="I16" s="97"/>
      <c r="J16" s="260">
        <f>SUM(J5:J15)</f>
        <v>0</v>
      </c>
      <c r="K16" s="262"/>
      <c r="L16" s="97"/>
      <c r="M16" s="260">
        <f>SUM(M5:M15)</f>
        <v>0</v>
      </c>
      <c r="N16" s="284"/>
      <c r="O16" s="280"/>
      <c r="P16" s="281">
        <f>SUM(P5:P15)</f>
        <v>0</v>
      </c>
      <c r="Q16" s="282"/>
      <c r="R16" s="280"/>
      <c r="S16" s="283">
        <f>SUM(S5:S15)</f>
        <v>0</v>
      </c>
      <c r="T16" s="259"/>
      <c r="U16" s="97"/>
      <c r="V16" s="260">
        <f>SUM(V5:V15)</f>
        <v>0</v>
      </c>
      <c r="W16" s="262"/>
      <c r="X16" s="97"/>
      <c r="Y16" s="97">
        <f>SUM(Y5:Y15)</f>
        <v>0</v>
      </c>
    </row>
    <row r="17" ht="24.95" customHeight="1" thickTop="1"/>
    <row r="18" ht="24.95" customHeight="1"/>
    <row r="19" ht="24.95" customHeight="1"/>
    <row r="20" ht="24.95" customHeight="1"/>
    <row r="21" ht="24.95" customHeight="1"/>
  </sheetData>
  <sheetProtection sheet="1" objects="1" scenarios="1"/>
  <mergeCells count="12">
    <mergeCell ref="B2:G2"/>
    <mergeCell ref="H2:M2"/>
    <mergeCell ref="N2:S2"/>
    <mergeCell ref="T2:Y2"/>
    <mergeCell ref="T3:V3"/>
    <mergeCell ref="W3:Y3"/>
    <mergeCell ref="B3:D3"/>
    <mergeCell ref="E3:G3"/>
    <mergeCell ref="H3:J3"/>
    <mergeCell ref="K3:M3"/>
    <mergeCell ref="N3:P3"/>
    <mergeCell ref="Q3:S3"/>
  </mergeCells>
  <phoneticPr fontId="3"/>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B21"/>
  <sheetViews>
    <sheetView showGridLines="0" zoomScale="90" zoomScaleNormal="90" workbookViewId="0">
      <selection activeCell="U7" sqref="U7"/>
    </sheetView>
  </sheetViews>
  <sheetFormatPr defaultRowHeight="13.5"/>
  <cols>
    <col min="1" max="1" width="1" style="93" customWidth="1"/>
    <col min="2" max="2" width="2.125" style="93" customWidth="1"/>
    <col min="3" max="4" width="9.625" style="93" customWidth="1"/>
    <col min="5" max="5" width="2.125" style="93" customWidth="1"/>
    <col min="6" max="7" width="8.625" style="93" customWidth="1"/>
    <col min="8" max="8" width="2.125" style="93" customWidth="1"/>
    <col min="9" max="10" width="9.625" style="93" customWidth="1"/>
    <col min="11" max="11" width="2.125" style="93" customWidth="1"/>
    <col min="12" max="13" width="8.625" style="93" customWidth="1"/>
    <col min="14" max="14" width="2.125" style="93" customWidth="1"/>
    <col min="15" max="16" width="9.625" style="93" customWidth="1"/>
    <col min="17" max="17" width="2.125" style="93" customWidth="1"/>
    <col min="18" max="19" width="8.625" style="93" customWidth="1"/>
    <col min="20" max="20" width="2.125" style="93" customWidth="1"/>
    <col min="21" max="22" width="8.625" style="93" customWidth="1"/>
    <col min="23" max="23" width="2.125" style="93" customWidth="1"/>
    <col min="24" max="25" width="9.625" style="93" customWidth="1"/>
    <col min="26" max="26" width="2.125" style="93" customWidth="1"/>
    <col min="27" max="28" width="8.625" style="93" customWidth="1"/>
    <col min="29" max="16384" width="9" style="93"/>
  </cols>
  <sheetData>
    <row r="1" spans="2:28" ht="26.25" customHeight="1" thickBot="1">
      <c r="B1" s="98" t="s">
        <v>281</v>
      </c>
    </row>
    <row r="2" spans="2:28" ht="21" customHeight="1" thickTop="1">
      <c r="B2" s="387" t="s">
        <v>79</v>
      </c>
      <c r="C2" s="388"/>
      <c r="D2" s="388"/>
      <c r="E2" s="389"/>
      <c r="F2" s="389"/>
      <c r="G2" s="390"/>
      <c r="H2" s="391" t="s">
        <v>119</v>
      </c>
      <c r="I2" s="392"/>
      <c r="J2" s="392"/>
      <c r="K2" s="393"/>
      <c r="L2" s="393"/>
      <c r="M2" s="394"/>
      <c r="N2" s="387" t="s">
        <v>120</v>
      </c>
      <c r="O2" s="388"/>
      <c r="P2" s="388"/>
      <c r="Q2" s="389"/>
      <c r="R2" s="389"/>
      <c r="S2" s="390"/>
      <c r="T2" s="391" t="s">
        <v>121</v>
      </c>
      <c r="U2" s="392"/>
      <c r="V2" s="392"/>
      <c r="W2" s="393"/>
      <c r="X2" s="393"/>
      <c r="Y2" s="394"/>
      <c r="Z2" s="387" t="s">
        <v>265</v>
      </c>
      <c r="AA2" s="388"/>
      <c r="AB2" s="406"/>
    </row>
    <row r="3" spans="2:28" ht="23.1" customHeight="1">
      <c r="B3" s="399" t="s">
        <v>103</v>
      </c>
      <c r="C3" s="400"/>
      <c r="D3" s="401"/>
      <c r="E3" s="402" t="s">
        <v>264</v>
      </c>
      <c r="F3" s="400"/>
      <c r="G3" s="403"/>
      <c r="H3" s="396" t="s">
        <v>103</v>
      </c>
      <c r="I3" s="396"/>
      <c r="J3" s="396"/>
      <c r="K3" s="397" t="s">
        <v>264</v>
      </c>
      <c r="L3" s="396"/>
      <c r="M3" s="396"/>
      <c r="N3" s="404" t="s">
        <v>103</v>
      </c>
      <c r="O3" s="396"/>
      <c r="P3" s="396"/>
      <c r="Q3" s="397" t="s">
        <v>264</v>
      </c>
      <c r="R3" s="396"/>
      <c r="S3" s="405"/>
      <c r="T3" s="396" t="s">
        <v>103</v>
      </c>
      <c r="U3" s="396"/>
      <c r="V3" s="396"/>
      <c r="W3" s="397" t="s">
        <v>264</v>
      </c>
      <c r="X3" s="396"/>
      <c r="Y3" s="396"/>
      <c r="Z3" s="404" t="s">
        <v>264</v>
      </c>
      <c r="AA3" s="396"/>
      <c r="AB3" s="405"/>
    </row>
    <row r="4" spans="2:28" ht="23.1" customHeight="1">
      <c r="B4" s="277" t="s">
        <v>297</v>
      </c>
      <c r="C4" s="267" t="s">
        <v>298</v>
      </c>
      <c r="D4" s="266" t="s">
        <v>302</v>
      </c>
      <c r="E4" s="261" t="s">
        <v>297</v>
      </c>
      <c r="F4" s="267" t="s">
        <v>298</v>
      </c>
      <c r="G4" s="278" t="s">
        <v>302</v>
      </c>
      <c r="H4" s="277" t="s">
        <v>297</v>
      </c>
      <c r="I4" s="166" t="s">
        <v>298</v>
      </c>
      <c r="J4" s="165" t="s">
        <v>302</v>
      </c>
      <c r="K4" s="261" t="s">
        <v>297</v>
      </c>
      <c r="L4" s="166" t="s">
        <v>298</v>
      </c>
      <c r="M4" s="266" t="s">
        <v>302</v>
      </c>
      <c r="N4" s="277" t="s">
        <v>297</v>
      </c>
      <c r="O4" s="267" t="s">
        <v>298</v>
      </c>
      <c r="P4" s="266" t="s">
        <v>302</v>
      </c>
      <c r="Q4" s="261" t="s">
        <v>297</v>
      </c>
      <c r="R4" s="267" t="s">
        <v>298</v>
      </c>
      <c r="S4" s="278" t="s">
        <v>302</v>
      </c>
      <c r="T4" s="277" t="s">
        <v>297</v>
      </c>
      <c r="U4" s="166" t="s">
        <v>298</v>
      </c>
      <c r="V4" s="165" t="s">
        <v>302</v>
      </c>
      <c r="W4" s="261" t="s">
        <v>297</v>
      </c>
      <c r="X4" s="166" t="s">
        <v>298</v>
      </c>
      <c r="Y4" s="266" t="s">
        <v>302</v>
      </c>
      <c r="Z4" s="277" t="s">
        <v>297</v>
      </c>
      <c r="AA4" s="267" t="s">
        <v>298</v>
      </c>
      <c r="AB4" s="278" t="s">
        <v>302</v>
      </c>
    </row>
    <row r="5" spans="2:28" ht="23.1" customHeight="1">
      <c r="B5" s="310"/>
      <c r="C5" s="311"/>
      <c r="D5" s="312"/>
      <c r="E5" s="313"/>
      <c r="F5" s="314"/>
      <c r="G5" s="315"/>
      <c r="H5" s="316"/>
      <c r="I5" s="311"/>
      <c r="J5" s="312"/>
      <c r="K5" s="313"/>
      <c r="L5" s="314"/>
      <c r="M5" s="317"/>
      <c r="N5" s="318"/>
      <c r="O5" s="311"/>
      <c r="P5" s="312"/>
      <c r="Q5" s="313"/>
      <c r="R5" s="314"/>
      <c r="S5" s="315"/>
      <c r="T5" s="316"/>
      <c r="U5" s="311"/>
      <c r="V5" s="312"/>
      <c r="W5" s="313"/>
      <c r="X5" s="314"/>
      <c r="Y5" s="317"/>
      <c r="Z5" s="319"/>
      <c r="AA5" s="314"/>
      <c r="AB5" s="315"/>
    </row>
    <row r="6" spans="2:28" ht="23.1" customHeight="1">
      <c r="B6" s="310"/>
      <c r="C6" s="311"/>
      <c r="D6" s="312"/>
      <c r="E6" s="313"/>
      <c r="F6" s="314"/>
      <c r="G6" s="315"/>
      <c r="H6" s="316"/>
      <c r="I6" s="311"/>
      <c r="J6" s="312"/>
      <c r="K6" s="313"/>
      <c r="L6" s="314"/>
      <c r="M6" s="317"/>
      <c r="N6" s="318"/>
      <c r="O6" s="311"/>
      <c r="P6" s="312"/>
      <c r="Q6" s="313"/>
      <c r="R6" s="314"/>
      <c r="S6" s="315"/>
      <c r="T6" s="316"/>
      <c r="U6" s="311"/>
      <c r="V6" s="312"/>
      <c r="W6" s="313"/>
      <c r="X6" s="314"/>
      <c r="Y6" s="317"/>
      <c r="Z6" s="319"/>
      <c r="AA6" s="314"/>
      <c r="AB6" s="315"/>
    </row>
    <row r="7" spans="2:28" ht="23.1" customHeight="1">
      <c r="B7" s="310"/>
      <c r="C7" s="311"/>
      <c r="D7" s="312"/>
      <c r="E7" s="313"/>
      <c r="F7" s="314"/>
      <c r="G7" s="315"/>
      <c r="H7" s="316"/>
      <c r="I7" s="311"/>
      <c r="J7" s="312"/>
      <c r="K7" s="313"/>
      <c r="L7" s="314"/>
      <c r="M7" s="317"/>
      <c r="N7" s="318"/>
      <c r="O7" s="311"/>
      <c r="P7" s="312"/>
      <c r="Q7" s="313"/>
      <c r="R7" s="314"/>
      <c r="S7" s="315"/>
      <c r="T7" s="316"/>
      <c r="U7" s="311"/>
      <c r="V7" s="312"/>
      <c r="W7" s="313"/>
      <c r="X7" s="314"/>
      <c r="Y7" s="317"/>
      <c r="Z7" s="319"/>
      <c r="AA7" s="314"/>
      <c r="AB7" s="315"/>
    </row>
    <row r="8" spans="2:28" ht="23.1" customHeight="1">
      <c r="B8" s="310"/>
      <c r="C8" s="311"/>
      <c r="D8" s="312"/>
      <c r="E8" s="313"/>
      <c r="F8" s="314"/>
      <c r="G8" s="315"/>
      <c r="H8" s="316"/>
      <c r="I8" s="311"/>
      <c r="J8" s="312"/>
      <c r="K8" s="313"/>
      <c r="L8" s="314"/>
      <c r="M8" s="317"/>
      <c r="N8" s="318"/>
      <c r="O8" s="311"/>
      <c r="P8" s="312"/>
      <c r="Q8" s="313"/>
      <c r="R8" s="314"/>
      <c r="S8" s="315"/>
      <c r="T8" s="316"/>
      <c r="U8" s="311"/>
      <c r="V8" s="312"/>
      <c r="W8" s="313"/>
      <c r="X8" s="314"/>
      <c r="Y8" s="317"/>
      <c r="Z8" s="319"/>
      <c r="AA8" s="314"/>
      <c r="AB8" s="315"/>
    </row>
    <row r="9" spans="2:28" ht="23.1" customHeight="1">
      <c r="B9" s="310"/>
      <c r="C9" s="311"/>
      <c r="D9" s="312"/>
      <c r="E9" s="313"/>
      <c r="F9" s="314"/>
      <c r="G9" s="315"/>
      <c r="H9" s="316"/>
      <c r="I9" s="311"/>
      <c r="J9" s="312"/>
      <c r="K9" s="313"/>
      <c r="L9" s="314"/>
      <c r="M9" s="317"/>
      <c r="N9" s="318"/>
      <c r="O9" s="311"/>
      <c r="P9" s="312"/>
      <c r="Q9" s="313"/>
      <c r="R9" s="314"/>
      <c r="S9" s="315"/>
      <c r="T9" s="316"/>
      <c r="U9" s="311"/>
      <c r="V9" s="312"/>
      <c r="W9" s="313"/>
      <c r="X9" s="314"/>
      <c r="Y9" s="317"/>
      <c r="Z9" s="319"/>
      <c r="AA9" s="314"/>
      <c r="AB9" s="315"/>
    </row>
    <row r="10" spans="2:28" ht="23.1" customHeight="1">
      <c r="B10" s="310"/>
      <c r="C10" s="311"/>
      <c r="D10" s="312"/>
      <c r="E10" s="313"/>
      <c r="F10" s="314"/>
      <c r="G10" s="315"/>
      <c r="H10" s="316"/>
      <c r="I10" s="311"/>
      <c r="J10" s="312"/>
      <c r="K10" s="313"/>
      <c r="L10" s="314"/>
      <c r="M10" s="317"/>
      <c r="N10" s="318"/>
      <c r="O10" s="311"/>
      <c r="P10" s="312"/>
      <c r="Q10" s="313"/>
      <c r="R10" s="314"/>
      <c r="S10" s="315"/>
      <c r="T10" s="316"/>
      <c r="U10" s="311"/>
      <c r="V10" s="312"/>
      <c r="W10" s="313"/>
      <c r="X10" s="314"/>
      <c r="Y10" s="317"/>
      <c r="Z10" s="319"/>
      <c r="AA10" s="314"/>
      <c r="AB10" s="315"/>
    </row>
    <row r="11" spans="2:28" ht="23.1" customHeight="1">
      <c r="B11" s="310"/>
      <c r="C11" s="311"/>
      <c r="D11" s="312"/>
      <c r="E11" s="313"/>
      <c r="F11" s="314"/>
      <c r="G11" s="315"/>
      <c r="H11" s="316"/>
      <c r="I11" s="311"/>
      <c r="J11" s="312"/>
      <c r="K11" s="313"/>
      <c r="L11" s="314"/>
      <c r="M11" s="317"/>
      <c r="N11" s="318"/>
      <c r="O11" s="311"/>
      <c r="P11" s="312"/>
      <c r="Q11" s="313"/>
      <c r="R11" s="314"/>
      <c r="S11" s="315"/>
      <c r="T11" s="316"/>
      <c r="U11" s="311"/>
      <c r="V11" s="312"/>
      <c r="W11" s="313"/>
      <c r="X11" s="314"/>
      <c r="Y11" s="317"/>
      <c r="Z11" s="319"/>
      <c r="AA11" s="314"/>
      <c r="AB11" s="315"/>
    </row>
    <row r="12" spans="2:28" ht="23.1" customHeight="1">
      <c r="B12" s="310"/>
      <c r="C12" s="311"/>
      <c r="D12" s="312"/>
      <c r="E12" s="313"/>
      <c r="F12" s="314"/>
      <c r="G12" s="315"/>
      <c r="H12" s="316"/>
      <c r="I12" s="311"/>
      <c r="J12" s="312"/>
      <c r="K12" s="313"/>
      <c r="L12" s="314"/>
      <c r="M12" s="317"/>
      <c r="N12" s="318"/>
      <c r="O12" s="311"/>
      <c r="P12" s="312"/>
      <c r="Q12" s="313"/>
      <c r="R12" s="314"/>
      <c r="S12" s="315"/>
      <c r="T12" s="316"/>
      <c r="U12" s="311"/>
      <c r="V12" s="312"/>
      <c r="W12" s="313"/>
      <c r="X12" s="314"/>
      <c r="Y12" s="317"/>
      <c r="Z12" s="319"/>
      <c r="AA12" s="314"/>
      <c r="AB12" s="315"/>
    </row>
    <row r="13" spans="2:28" ht="23.1" customHeight="1">
      <c r="B13" s="310"/>
      <c r="C13" s="311"/>
      <c r="D13" s="312"/>
      <c r="E13" s="313"/>
      <c r="F13" s="314"/>
      <c r="G13" s="315"/>
      <c r="H13" s="316"/>
      <c r="I13" s="311"/>
      <c r="J13" s="312"/>
      <c r="K13" s="313"/>
      <c r="L13" s="314"/>
      <c r="M13" s="317"/>
      <c r="N13" s="318"/>
      <c r="O13" s="311"/>
      <c r="P13" s="312"/>
      <c r="Q13" s="313"/>
      <c r="R13" s="314"/>
      <c r="S13" s="315"/>
      <c r="T13" s="316"/>
      <c r="U13" s="311"/>
      <c r="V13" s="312"/>
      <c r="W13" s="313"/>
      <c r="X13" s="314"/>
      <c r="Y13" s="317"/>
      <c r="Z13" s="319"/>
      <c r="AA13" s="314"/>
      <c r="AB13" s="315"/>
    </row>
    <row r="14" spans="2:28" ht="23.1" customHeight="1">
      <c r="B14" s="310"/>
      <c r="C14" s="311"/>
      <c r="D14" s="312"/>
      <c r="E14" s="313"/>
      <c r="F14" s="314"/>
      <c r="G14" s="315"/>
      <c r="H14" s="316"/>
      <c r="I14" s="311"/>
      <c r="J14" s="312"/>
      <c r="K14" s="313"/>
      <c r="L14" s="314"/>
      <c r="M14" s="317"/>
      <c r="N14" s="318"/>
      <c r="O14" s="311"/>
      <c r="P14" s="312"/>
      <c r="Q14" s="313"/>
      <c r="R14" s="314"/>
      <c r="S14" s="315"/>
      <c r="T14" s="316"/>
      <c r="U14" s="311"/>
      <c r="V14" s="312"/>
      <c r="W14" s="313"/>
      <c r="X14" s="314"/>
      <c r="Y14" s="317"/>
      <c r="Z14" s="319"/>
      <c r="AA14" s="314"/>
      <c r="AB14" s="315"/>
    </row>
    <row r="15" spans="2:28" ht="23.1" customHeight="1">
      <c r="B15" s="310"/>
      <c r="C15" s="311"/>
      <c r="D15" s="312"/>
      <c r="E15" s="313"/>
      <c r="F15" s="314"/>
      <c r="G15" s="315"/>
      <c r="H15" s="316"/>
      <c r="I15" s="311"/>
      <c r="J15" s="312"/>
      <c r="K15" s="313"/>
      <c r="L15" s="314"/>
      <c r="M15" s="317"/>
      <c r="N15" s="318"/>
      <c r="O15" s="311"/>
      <c r="P15" s="312"/>
      <c r="Q15" s="313"/>
      <c r="R15" s="314"/>
      <c r="S15" s="315"/>
      <c r="T15" s="316"/>
      <c r="U15" s="311"/>
      <c r="V15" s="312"/>
      <c r="W15" s="313"/>
      <c r="X15" s="314"/>
      <c r="Y15" s="317"/>
      <c r="Z15" s="319"/>
      <c r="AA15" s="314"/>
      <c r="AB15" s="315"/>
    </row>
    <row r="16" spans="2:28" ht="23.1" customHeight="1" thickBot="1">
      <c r="B16" s="284"/>
      <c r="C16" s="280"/>
      <c r="D16" s="281">
        <f>SUM(D5:D15)</f>
        <v>0</v>
      </c>
      <c r="E16" s="282"/>
      <c r="F16" s="280"/>
      <c r="G16" s="283">
        <f>SUM(G5:G15)</f>
        <v>0</v>
      </c>
      <c r="H16" s="259"/>
      <c r="I16" s="97"/>
      <c r="J16" s="260">
        <f>SUM(J5:J15)</f>
        <v>0</v>
      </c>
      <c r="K16" s="262"/>
      <c r="L16" s="97"/>
      <c r="M16" s="260">
        <f>SUM(M5:M15)</f>
        <v>0</v>
      </c>
      <c r="N16" s="279"/>
      <c r="O16" s="280"/>
      <c r="P16" s="281">
        <f>SUM(P5:P15)</f>
        <v>0</v>
      </c>
      <c r="Q16" s="282"/>
      <c r="R16" s="280"/>
      <c r="S16" s="283">
        <f>SUM(S5:S15)</f>
        <v>0</v>
      </c>
      <c r="T16" s="259"/>
      <c r="U16" s="97"/>
      <c r="V16" s="260">
        <f>SUM(V5:V15)</f>
        <v>0</v>
      </c>
      <c r="W16" s="262"/>
      <c r="X16" s="97"/>
      <c r="Y16" s="260">
        <f>SUM(Y5:Y15)</f>
        <v>0</v>
      </c>
      <c r="Z16" s="284"/>
      <c r="AA16" s="280"/>
      <c r="AB16" s="283">
        <f>SUM(AB5:AB15)</f>
        <v>0</v>
      </c>
    </row>
    <row r="17" ht="24.95" customHeight="1" thickTop="1"/>
    <row r="18" ht="24.95" customHeight="1"/>
    <row r="19" ht="24.95" customHeight="1"/>
    <row r="20" ht="24.95" customHeight="1"/>
    <row r="21" ht="24.95" customHeight="1"/>
  </sheetData>
  <sheetProtection sheet="1" objects="1" scenarios="1"/>
  <mergeCells count="14">
    <mergeCell ref="Z3:AB3"/>
    <mergeCell ref="N3:P3"/>
    <mergeCell ref="Q3:S3"/>
    <mergeCell ref="Z2:AB2"/>
    <mergeCell ref="B3:D3"/>
    <mergeCell ref="E3:G3"/>
    <mergeCell ref="H3:J3"/>
    <mergeCell ref="K3:M3"/>
    <mergeCell ref="T3:V3"/>
    <mergeCell ref="B2:G2"/>
    <mergeCell ref="H2:M2"/>
    <mergeCell ref="T2:Y2"/>
    <mergeCell ref="N2:S2"/>
    <mergeCell ref="W3:Y3"/>
  </mergeCells>
  <phoneticPr fontId="3"/>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54"/>
  <sheetViews>
    <sheetView topLeftCell="A19" workbookViewId="0">
      <selection activeCell="O12" sqref="O12"/>
    </sheetView>
  </sheetViews>
  <sheetFormatPr defaultRowHeight="13.5"/>
  <cols>
    <col min="1" max="1" width="7.75" customWidth="1"/>
    <col min="4" max="4" width="8.375" customWidth="1"/>
    <col min="5" max="5" width="4.125" customWidth="1"/>
    <col min="6" max="6" width="7.875" customWidth="1"/>
    <col min="7" max="7" width="5.125" customWidth="1"/>
    <col min="8" max="8" width="10.875" customWidth="1"/>
    <col min="9" max="9" width="15" customWidth="1"/>
    <col min="10" max="10" width="17.625" customWidth="1"/>
    <col min="11" max="11" width="0.875" customWidth="1"/>
    <col min="16" max="16" width="9.625" bestFit="1" customWidth="1"/>
    <col min="17" max="17" width="3.375" customWidth="1"/>
    <col min="18" max="18" width="24.75" customWidth="1"/>
  </cols>
  <sheetData>
    <row r="1" spans="1:11" ht="24.95" customHeight="1">
      <c r="A1" t="s">
        <v>219</v>
      </c>
      <c r="I1" s="87" t="s">
        <v>233</v>
      </c>
      <c r="J1" s="88"/>
      <c r="K1" s="2"/>
    </row>
    <row r="2" spans="1:11" ht="24.95" customHeight="1">
      <c r="I2" s="38" t="s">
        <v>29</v>
      </c>
      <c r="J2" s="89">
        <v>1000</v>
      </c>
    </row>
    <row r="3" spans="1:11" ht="21.95" customHeight="1">
      <c r="I3" s="412" t="s">
        <v>234</v>
      </c>
      <c r="J3" s="413"/>
    </row>
    <row r="4" spans="1:11" ht="15.75" customHeight="1"/>
    <row r="5" spans="1:11" ht="21.95" customHeight="1">
      <c r="A5" t="s">
        <v>28</v>
      </c>
    </row>
    <row r="6" spans="1:11" ht="17.25" customHeight="1"/>
    <row r="7" spans="1:11" ht="21.95" customHeight="1">
      <c r="A7" t="s">
        <v>34</v>
      </c>
      <c r="F7" t="s">
        <v>36</v>
      </c>
      <c r="H7" s="414" t="s">
        <v>318</v>
      </c>
      <c r="I7" s="414"/>
      <c r="J7" s="414"/>
    </row>
    <row r="8" spans="1:11" ht="21.95" customHeight="1">
      <c r="A8" t="s">
        <v>37</v>
      </c>
      <c r="D8" s="426" t="s">
        <v>38</v>
      </c>
      <c r="E8" s="426"/>
      <c r="F8" t="s">
        <v>162</v>
      </c>
      <c r="H8" s="414" t="s">
        <v>319</v>
      </c>
      <c r="I8" s="414"/>
      <c r="J8" s="414"/>
    </row>
    <row r="9" spans="1:11" ht="21.95" customHeight="1">
      <c r="A9" t="s">
        <v>34</v>
      </c>
      <c r="F9" t="s">
        <v>35</v>
      </c>
      <c r="H9" s="414" t="s">
        <v>320</v>
      </c>
      <c r="I9" s="414"/>
      <c r="J9" t="s">
        <v>216</v>
      </c>
    </row>
    <row r="10" spans="1:11" ht="21.95" customHeight="1">
      <c r="A10" t="s">
        <v>33</v>
      </c>
      <c r="F10" t="s">
        <v>39</v>
      </c>
      <c r="H10" s="415">
        <v>9012345678</v>
      </c>
      <c r="I10" s="415"/>
    </row>
    <row r="11" spans="1:11" ht="21.95" customHeight="1">
      <c r="F11" s="81" t="s">
        <v>220</v>
      </c>
    </row>
    <row r="12" spans="1:11" ht="21.95" customHeight="1">
      <c r="F12" s="81"/>
    </row>
    <row r="13" spans="1:11" ht="21.95" customHeight="1">
      <c r="A13" s="408" t="s">
        <v>199</v>
      </c>
      <c r="B13" s="408"/>
      <c r="C13" s="408"/>
      <c r="D13" s="408"/>
      <c r="E13" s="408"/>
      <c r="F13" s="408"/>
      <c r="G13" s="408"/>
      <c r="H13" s="408"/>
      <c r="I13" s="408"/>
      <c r="J13" s="408"/>
      <c r="K13" s="1"/>
    </row>
    <row r="14" spans="1:11" ht="21.95" customHeight="1"/>
    <row r="15" spans="1:11" ht="21.95" customHeight="1">
      <c r="A15" s="90" t="s">
        <v>80</v>
      </c>
      <c r="B15" s="407" t="s">
        <v>200</v>
      </c>
      <c r="C15" s="407"/>
      <c r="D15" s="407"/>
      <c r="E15" s="407"/>
      <c r="F15" s="407"/>
      <c r="G15" s="407"/>
      <c r="H15" s="407"/>
      <c r="I15" s="407"/>
      <c r="J15" s="407"/>
      <c r="K15" s="2"/>
    </row>
    <row r="16" spans="1:11" ht="21.95" customHeight="1">
      <c r="A16" t="s">
        <v>27</v>
      </c>
    </row>
    <row r="17" spans="1:25" ht="21.95" customHeight="1">
      <c r="A17" s="408" t="s">
        <v>11</v>
      </c>
      <c r="B17" s="408"/>
      <c r="C17" s="408"/>
      <c r="D17" s="408"/>
      <c r="E17" s="408"/>
      <c r="F17" s="408"/>
      <c r="G17" s="408"/>
      <c r="H17" s="408"/>
      <c r="I17" s="408"/>
      <c r="J17" s="408"/>
    </row>
    <row r="18" spans="1:25" ht="21.95" customHeight="1">
      <c r="A18" t="s">
        <v>12</v>
      </c>
    </row>
    <row r="19" spans="1:25" ht="21.95" customHeight="1">
      <c r="A19" t="s">
        <v>13</v>
      </c>
      <c r="B19" s="416" t="s">
        <v>82</v>
      </c>
      <c r="C19" s="416"/>
      <c r="D19" s="416"/>
      <c r="E19" s="416"/>
      <c r="F19" s="416"/>
      <c r="G19" s="416"/>
      <c r="H19" s="416"/>
      <c r="I19" s="416"/>
    </row>
    <row r="20" spans="1:25" ht="21.95" customHeight="1">
      <c r="B20" s="416"/>
      <c r="C20" s="416"/>
      <c r="D20" s="416"/>
      <c r="E20" s="416"/>
      <c r="F20" s="416"/>
      <c r="G20" s="416"/>
      <c r="H20" s="416"/>
      <c r="I20" s="416"/>
    </row>
    <row r="21" spans="1:25" ht="21.95" customHeight="1">
      <c r="B21" s="416"/>
      <c r="C21" s="416"/>
      <c r="D21" s="416"/>
      <c r="E21" s="416"/>
      <c r="F21" s="416"/>
      <c r="G21" s="416"/>
      <c r="H21" s="416"/>
      <c r="I21" s="416"/>
    </row>
    <row r="22" spans="1:25" ht="21.95" customHeight="1">
      <c r="A22" t="s">
        <v>14</v>
      </c>
    </row>
    <row r="23" spans="1:25" ht="21.95" customHeight="1">
      <c r="A23" t="s">
        <v>81</v>
      </c>
      <c r="B23" s="427" t="s">
        <v>83</v>
      </c>
      <c r="C23" s="428"/>
      <c r="D23" s="428"/>
    </row>
    <row r="24" spans="1:25" ht="21.95" customHeight="1"/>
    <row r="25" spans="1:25" ht="21.95" customHeight="1">
      <c r="A25" t="s">
        <v>15</v>
      </c>
    </row>
    <row r="26" spans="1:25" ht="21.95" customHeight="1">
      <c r="A26" t="s">
        <v>40</v>
      </c>
      <c r="D26" s="82">
        <f>P44</f>
        <v>0</v>
      </c>
      <c r="E26" s="37" t="s">
        <v>163</v>
      </c>
      <c r="F26" t="s">
        <v>215</v>
      </c>
    </row>
    <row r="27" spans="1:25" ht="21.95" customHeight="1">
      <c r="A27" t="s">
        <v>165</v>
      </c>
      <c r="I27" s="83">
        <f>第3号!G55</f>
        <v>0</v>
      </c>
      <c r="J27" t="s">
        <v>42</v>
      </c>
    </row>
    <row r="28" spans="1:25" ht="21.95" customHeight="1">
      <c r="A28" t="s">
        <v>223</v>
      </c>
      <c r="I28" s="83">
        <f>Y32</f>
        <v>20000</v>
      </c>
      <c r="J28" t="s">
        <v>42</v>
      </c>
    </row>
    <row r="29" spans="1:25" ht="21.95" customHeight="1">
      <c r="A29" s="407" t="s">
        <v>224</v>
      </c>
      <c r="B29" s="407"/>
      <c r="C29" s="407"/>
      <c r="D29" s="407"/>
      <c r="E29" s="407"/>
      <c r="F29" s="407"/>
      <c r="G29" s="407"/>
      <c r="H29" s="407"/>
      <c r="I29" s="83">
        <f>P43</f>
        <v>0</v>
      </c>
      <c r="J29" t="s">
        <v>42</v>
      </c>
    </row>
    <row r="30" spans="1:25" ht="21.95" customHeight="1">
      <c r="D30" t="s">
        <v>32</v>
      </c>
      <c r="S30" t="s">
        <v>16</v>
      </c>
      <c r="T30" t="s">
        <v>17</v>
      </c>
      <c r="U30" t="s">
        <v>69</v>
      </c>
      <c r="V30" t="s">
        <v>70</v>
      </c>
    </row>
    <row r="31" spans="1:25" ht="24.95" customHeight="1">
      <c r="D31" s="421" t="s">
        <v>31</v>
      </c>
      <c r="E31" s="422"/>
      <c r="F31" s="423"/>
      <c r="G31" s="382" t="s">
        <v>16</v>
      </c>
      <c r="H31" s="418"/>
      <c r="I31" s="6" t="s">
        <v>17</v>
      </c>
      <c r="J31" s="6" t="s">
        <v>18</v>
      </c>
      <c r="S31" s="24">
        <f>G32</f>
        <v>20</v>
      </c>
      <c r="T31" s="24">
        <f>I32</f>
        <v>0</v>
      </c>
      <c r="U31">
        <f>D32</f>
        <v>0</v>
      </c>
      <c r="V31" s="25">
        <f>J32</f>
        <v>0</v>
      </c>
    </row>
    <row r="32" spans="1:25" ht="24.95" customHeight="1">
      <c r="D32" s="424">
        <f>基本データ!D4</f>
        <v>0</v>
      </c>
      <c r="E32" s="425"/>
      <c r="F32" s="420"/>
      <c r="G32" s="419">
        <f>基本データ!D6</f>
        <v>20</v>
      </c>
      <c r="H32" s="420"/>
      <c r="I32" s="84">
        <f>基本データ!D9</f>
        <v>0</v>
      </c>
      <c r="J32" s="85">
        <f>基本データ!D11</f>
        <v>0</v>
      </c>
      <c r="S32">
        <f>IF(S31&gt;26,1,IF(S31&gt;12,2,IF(S31&gt;4,3,4)))</f>
        <v>2</v>
      </c>
      <c r="T32">
        <f>IF(T31&gt;2,1,IF(T31&gt;1,2,3))</f>
        <v>3</v>
      </c>
      <c r="U32">
        <f>IF(U31="スポーツ",1,2)</f>
        <v>2</v>
      </c>
      <c r="V32">
        <f>IF(V31=4,1,IF(V31=3,2,IF(V31=2,3,4)))</f>
        <v>4</v>
      </c>
      <c r="X32">
        <f>VALUE(S32&amp;T32&amp;U32&amp;V32)</f>
        <v>2324</v>
      </c>
      <c r="Y32">
        <f>VLOOKUP(X32,単価データ!B3:E98,2,FALSE)</f>
        <v>20000</v>
      </c>
    </row>
    <row r="33" spans="1:17" ht="13.5" customHeight="1"/>
    <row r="34" spans="1:17" ht="21.95" customHeight="1">
      <c r="A34" t="s">
        <v>20</v>
      </c>
    </row>
    <row r="35" spans="1:17" ht="21.95" customHeight="1">
      <c r="A35" s="407" t="s">
        <v>229</v>
      </c>
      <c r="B35" s="407"/>
      <c r="C35" s="407"/>
      <c r="D35" s="407"/>
      <c r="E35" s="407"/>
      <c r="F35" s="407"/>
      <c r="G35" s="407"/>
      <c r="H35" s="407"/>
      <c r="I35" s="407"/>
      <c r="J35" s="407"/>
      <c r="K35" s="407"/>
    </row>
    <row r="36" spans="1:17" ht="21.95" customHeight="1">
      <c r="A36" t="s">
        <v>30</v>
      </c>
    </row>
    <row r="37" spans="1:17" ht="21.95" customHeight="1">
      <c r="J37" s="1" t="s">
        <v>51</v>
      </c>
    </row>
    <row r="38" spans="1:17" ht="24.95" customHeight="1"/>
    <row r="39" spans="1:17" ht="24.95" customHeight="1">
      <c r="A39" t="s">
        <v>21</v>
      </c>
      <c r="N39" s="429" t="s">
        <v>71</v>
      </c>
      <c r="O39" s="430"/>
      <c r="P39" s="26">
        <f>第3号!D55</f>
        <v>0</v>
      </c>
      <c r="Q39" s="27" t="s">
        <v>41</v>
      </c>
    </row>
    <row r="40" spans="1:17" ht="24.95" customHeight="1">
      <c r="A40" t="s">
        <v>230</v>
      </c>
      <c r="N40" s="409" t="s">
        <v>72</v>
      </c>
      <c r="O40" s="410"/>
      <c r="P40" s="28">
        <f>第3号!B55</f>
        <v>0</v>
      </c>
      <c r="Q40" s="27" t="s">
        <v>41</v>
      </c>
    </row>
    <row r="41" spans="1:17" ht="24.95" customHeight="1">
      <c r="A41" t="s">
        <v>43</v>
      </c>
      <c r="N41" s="411" t="s">
        <v>73</v>
      </c>
      <c r="O41" s="410"/>
      <c r="P41" s="29">
        <f>P40-P39</f>
        <v>0</v>
      </c>
      <c r="Q41" s="30" t="s">
        <v>41</v>
      </c>
    </row>
    <row r="42" spans="1:17" ht="24.95" customHeight="1">
      <c r="A42" t="s">
        <v>22</v>
      </c>
      <c r="N42" s="411" t="s">
        <v>74</v>
      </c>
      <c r="O42" s="410"/>
      <c r="P42" s="31">
        <f>Y32</f>
        <v>20000</v>
      </c>
      <c r="Q42" s="27" t="s">
        <v>41</v>
      </c>
    </row>
    <row r="43" spans="1:17" ht="24.95" customHeight="1">
      <c r="A43" t="s">
        <v>44</v>
      </c>
      <c r="N43" s="409" t="s">
        <v>75</v>
      </c>
      <c r="O43" s="417"/>
      <c r="P43" s="31">
        <f>ROUNDDOWN(P40/2,0)</f>
        <v>0</v>
      </c>
      <c r="Q43" s="27" t="s">
        <v>41</v>
      </c>
    </row>
    <row r="44" spans="1:17" ht="24.95" customHeight="1">
      <c r="B44" t="s">
        <v>45</v>
      </c>
      <c r="N44" s="411" t="s">
        <v>76</v>
      </c>
      <c r="O44" s="410"/>
      <c r="P44" s="32">
        <f>ROUNDDOWN(IF(P42="対象外",0,IF(P42&lt;P41,P42,IF(P43&gt;P41,P41,P43))),-3)</f>
        <v>0</v>
      </c>
      <c r="Q44" s="33" t="s">
        <v>41</v>
      </c>
    </row>
    <row r="45" spans="1:17" ht="24.95" customHeight="1">
      <c r="A45" t="s">
        <v>23</v>
      </c>
    </row>
    <row r="46" spans="1:17" ht="24.95" customHeight="1">
      <c r="A46" t="s">
        <v>24</v>
      </c>
    </row>
    <row r="47" spans="1:17" ht="24.95" customHeight="1">
      <c r="A47" t="s">
        <v>46</v>
      </c>
    </row>
    <row r="48" spans="1:17" ht="24.95" customHeight="1">
      <c r="B48" t="s">
        <v>47</v>
      </c>
    </row>
    <row r="49" spans="1:2" ht="24.95" customHeight="1">
      <c r="B49" t="s">
        <v>48</v>
      </c>
    </row>
    <row r="50" spans="1:2" ht="24.95" customHeight="1">
      <c r="A50" t="s">
        <v>49</v>
      </c>
    </row>
    <row r="51" spans="1:2" ht="24.95" customHeight="1">
      <c r="B51" t="s">
        <v>50</v>
      </c>
    </row>
    <row r="52" spans="1:2" ht="24.95" customHeight="1"/>
    <row r="53" spans="1:2" ht="24.95" customHeight="1">
      <c r="A53" t="s">
        <v>25</v>
      </c>
    </row>
    <row r="54" spans="1:2" ht="24.95" customHeight="1">
      <c r="A54" t="s">
        <v>26</v>
      </c>
    </row>
  </sheetData>
  <sheetProtection sheet="1" objects="1" scenarios="1"/>
  <mergeCells count="23">
    <mergeCell ref="N44:O44"/>
    <mergeCell ref="I3:J3"/>
    <mergeCell ref="H7:J7"/>
    <mergeCell ref="H9:I9"/>
    <mergeCell ref="H10:I10"/>
    <mergeCell ref="B19:I21"/>
    <mergeCell ref="N43:O43"/>
    <mergeCell ref="G31:H31"/>
    <mergeCell ref="G32:H32"/>
    <mergeCell ref="H8:J8"/>
    <mergeCell ref="D31:F31"/>
    <mergeCell ref="D32:F32"/>
    <mergeCell ref="D8:E8"/>
    <mergeCell ref="A29:H29"/>
    <mergeCell ref="B23:D23"/>
    <mergeCell ref="N39:O39"/>
    <mergeCell ref="B15:J15"/>
    <mergeCell ref="A13:J13"/>
    <mergeCell ref="N40:O40"/>
    <mergeCell ref="N41:O41"/>
    <mergeCell ref="N42:O42"/>
    <mergeCell ref="A35:K35"/>
    <mergeCell ref="A17:J17"/>
  </mergeCells>
  <phoneticPr fontId="3"/>
  <dataValidations count="1">
    <dataValidation type="list" allowBlank="1" showInputMessage="1" showErrorMessage="1" sqref="D32">
      <formula1>"スポーツ,文化"</formula1>
    </dataValidation>
  </dataValidations>
  <pageMargins left="0.70866141732283472"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8"/>
  <sheetViews>
    <sheetView topLeftCell="A7" workbookViewId="0">
      <selection activeCell="H20" sqref="H20:I20"/>
    </sheetView>
  </sheetViews>
  <sheetFormatPr defaultRowHeight="13.5"/>
  <cols>
    <col min="1" max="1" width="2.625" customWidth="1"/>
    <col min="3" max="3" width="8.25" customWidth="1"/>
    <col min="4" max="4" width="7.75" customWidth="1"/>
    <col min="7" max="7" width="4.25" customWidth="1"/>
    <col min="10" max="10" width="9" customWidth="1"/>
    <col min="11" max="11" width="4.75" customWidth="1"/>
    <col min="12" max="12" width="4.5" customWidth="1"/>
    <col min="13" max="13" width="2.75" customWidth="1"/>
    <col min="14" max="14" width="0.625" customWidth="1"/>
  </cols>
  <sheetData>
    <row r="1" spans="2:13" ht="24.95" customHeight="1">
      <c r="B1" t="s">
        <v>221</v>
      </c>
    </row>
    <row r="2" spans="2:13" ht="24.95" customHeight="1"/>
    <row r="3" spans="2:13" ht="24.95" customHeight="1"/>
    <row r="4" spans="2:13" ht="24.95" customHeight="1">
      <c r="B4" s="408" t="s">
        <v>156</v>
      </c>
      <c r="C4" s="408"/>
      <c r="D4" s="408"/>
      <c r="E4" s="408"/>
      <c r="F4" s="408"/>
      <c r="G4" s="408"/>
      <c r="H4" s="408"/>
      <c r="I4" s="408"/>
      <c r="J4" s="408"/>
      <c r="K4" s="408"/>
      <c r="L4" s="408"/>
      <c r="M4" s="408"/>
    </row>
    <row r="5" spans="2:13" ht="24.95" customHeight="1"/>
    <row r="6" spans="2:13" ht="24.95" customHeight="1">
      <c r="B6" t="s">
        <v>92</v>
      </c>
      <c r="E6" s="5" t="s">
        <v>99</v>
      </c>
      <c r="F6" s="438"/>
      <c r="G6" s="438"/>
      <c r="H6" s="438"/>
      <c r="I6" s="438"/>
      <c r="J6" s="438"/>
      <c r="K6" s="438"/>
      <c r="L6" s="438"/>
      <c r="M6" s="2" t="s">
        <v>100</v>
      </c>
    </row>
    <row r="7" spans="2:13" ht="24.95" customHeight="1"/>
    <row r="8" spans="2:13" ht="24.95" customHeight="1">
      <c r="B8" t="s">
        <v>101</v>
      </c>
      <c r="F8" s="439" t="str">
        <f>第1号!H8</f>
        <v>〇〇中学校▲▲クラブ</v>
      </c>
      <c r="G8" s="439"/>
      <c r="H8" s="439"/>
      <c r="I8" s="439"/>
      <c r="J8" s="439"/>
      <c r="K8" s="439"/>
      <c r="L8" s="439"/>
      <c r="M8" s="2" t="s">
        <v>100</v>
      </c>
    </row>
    <row r="9" spans="2:13" ht="24.95" customHeight="1"/>
    <row r="10" spans="2:13" ht="24.95" customHeight="1">
      <c r="B10" t="s">
        <v>102</v>
      </c>
      <c r="F10" s="440" t="str">
        <f>第1号!H7</f>
        <v>浜松市□□区〇〇町１－２</v>
      </c>
      <c r="G10" s="440"/>
      <c r="H10" s="440"/>
      <c r="I10" s="440"/>
      <c r="J10" s="440"/>
      <c r="K10" s="440"/>
      <c r="L10" s="440"/>
      <c r="M10" s="2" t="s">
        <v>100</v>
      </c>
    </row>
    <row r="11" spans="2:13" ht="24.95" customHeight="1"/>
    <row r="12" spans="2:13" ht="24.95" customHeight="1">
      <c r="B12" t="s">
        <v>93</v>
      </c>
      <c r="E12" s="443">
        <v>46266</v>
      </c>
      <c r="F12" s="443"/>
      <c r="G12" s="443"/>
      <c r="H12" s="443"/>
    </row>
    <row r="13" spans="2:13" ht="24.95" customHeight="1"/>
    <row r="14" spans="2:13" ht="24.95" customHeight="1">
      <c r="B14" t="s">
        <v>87</v>
      </c>
    </row>
    <row r="15" spans="2:13" ht="24.95" customHeight="1">
      <c r="B15" t="s">
        <v>94</v>
      </c>
      <c r="E15" s="444">
        <v>46266</v>
      </c>
      <c r="F15" s="444"/>
      <c r="G15" s="269" t="s">
        <v>231</v>
      </c>
      <c r="H15" s="444">
        <v>46446</v>
      </c>
      <c r="I15" s="414"/>
    </row>
    <row r="16" spans="2:13" ht="24.95" customHeight="1"/>
    <row r="17" spans="2:13" ht="24.95" customHeight="1">
      <c r="B17" t="s">
        <v>95</v>
      </c>
    </row>
    <row r="18" spans="2:13" ht="24.95" customHeight="1"/>
    <row r="19" spans="2:13" ht="24.95" customHeight="1">
      <c r="C19" s="436" t="s">
        <v>88</v>
      </c>
      <c r="D19" s="436"/>
      <c r="E19" s="436" t="s">
        <v>91</v>
      </c>
      <c r="F19" s="436"/>
      <c r="G19" s="436"/>
      <c r="H19" s="436"/>
      <c r="I19" s="436"/>
      <c r="J19" s="437" t="s">
        <v>89</v>
      </c>
      <c r="K19" s="437"/>
    </row>
    <row r="20" spans="2:13" ht="24.95" customHeight="1">
      <c r="C20" s="86">
        <f>第1号!J32</f>
        <v>0</v>
      </c>
      <c r="D20" s="34" t="s">
        <v>90</v>
      </c>
      <c r="E20" s="431"/>
      <c r="F20" s="432"/>
      <c r="G20" s="80" t="s">
        <v>232</v>
      </c>
      <c r="H20" s="433"/>
      <c r="I20" s="434"/>
      <c r="J20" s="86">
        <f>第1号!G32</f>
        <v>20</v>
      </c>
      <c r="K20" s="34" t="s">
        <v>19</v>
      </c>
    </row>
    <row r="21" spans="2:13" ht="24.95" customHeight="1"/>
    <row r="22" spans="2:13" ht="24.95" customHeight="1"/>
    <row r="23" spans="2:13" ht="24.95" customHeight="1">
      <c r="B23" t="s">
        <v>96</v>
      </c>
      <c r="D23" s="5" t="s">
        <v>99</v>
      </c>
      <c r="E23" s="441"/>
      <c r="F23" s="442"/>
      <c r="G23" s="442"/>
      <c r="H23" s="442"/>
      <c r="I23" s="442"/>
      <c r="J23" s="442"/>
      <c r="K23" s="442"/>
      <c r="L23" s="442"/>
      <c r="M23" s="2" t="s">
        <v>100</v>
      </c>
    </row>
    <row r="24" spans="2:13" ht="24.95" customHeight="1">
      <c r="D24" s="5" t="s">
        <v>99</v>
      </c>
      <c r="E24" s="435"/>
      <c r="F24" s="435"/>
      <c r="G24" s="435"/>
      <c r="H24" s="435"/>
      <c r="I24" s="435"/>
      <c r="J24" s="435"/>
      <c r="K24" s="435"/>
      <c r="L24" s="435"/>
      <c r="M24" s="2" t="s">
        <v>100</v>
      </c>
    </row>
    <row r="25" spans="2:13" ht="24.95" customHeight="1">
      <c r="D25" s="5" t="s">
        <v>99</v>
      </c>
      <c r="E25" s="435"/>
      <c r="F25" s="435"/>
      <c r="G25" s="435"/>
      <c r="H25" s="435"/>
      <c r="I25" s="435"/>
      <c r="J25" s="435"/>
      <c r="K25" s="435"/>
      <c r="L25" s="435"/>
      <c r="M25" s="2" t="s">
        <v>100</v>
      </c>
    </row>
    <row r="26" spans="2:13" ht="24.95" customHeight="1"/>
    <row r="27" spans="2:13" ht="24.95" customHeight="1">
      <c r="B27" t="s">
        <v>97</v>
      </c>
    </row>
    <row r="28" spans="2:13" ht="24.95" customHeight="1">
      <c r="B28" t="s">
        <v>98</v>
      </c>
    </row>
  </sheetData>
  <sheetProtection sheet="1" objects="1" scenarios="1"/>
  <mergeCells count="15">
    <mergeCell ref="E20:F20"/>
    <mergeCell ref="H20:I20"/>
    <mergeCell ref="B4:M4"/>
    <mergeCell ref="E24:L24"/>
    <mergeCell ref="E25:L25"/>
    <mergeCell ref="C19:D19"/>
    <mergeCell ref="E19:I19"/>
    <mergeCell ref="J19:K19"/>
    <mergeCell ref="F6:L6"/>
    <mergeCell ref="F8:L8"/>
    <mergeCell ref="F10:L10"/>
    <mergeCell ref="E23:L23"/>
    <mergeCell ref="E12:H12"/>
    <mergeCell ref="E15:F15"/>
    <mergeCell ref="H15:I1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入力の流れ</vt:lpstr>
      <vt:lpstr>基本データ</vt:lpstr>
      <vt:lpstr>①参加費</vt:lpstr>
      <vt:lpstr>②その他収入</vt:lpstr>
      <vt:lpstr>③諸謝金</vt:lpstr>
      <vt:lpstr>④旅・通・印・備</vt:lpstr>
      <vt:lpstr>⑤消・借・保・雑</vt:lpstr>
      <vt:lpstr>第1号</vt:lpstr>
      <vt:lpstr>第2号</vt:lpstr>
      <vt:lpstr>第3号</vt:lpstr>
      <vt:lpstr>第15号</vt:lpstr>
      <vt:lpstr>別表１</vt:lpstr>
      <vt:lpstr>別表２</vt:lpstr>
      <vt:lpstr>単価データ</vt:lpstr>
      <vt:lpstr>第15号!Print_Area</vt:lpstr>
      <vt:lpstr>第1号!Print_Area</vt:lpstr>
      <vt:lpstr>第3号!Print_Area</vt:lpstr>
      <vt:lpstr>別表１!Print_Area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2026-07-16T00:59:29Z</cp:lastPrinted>
  <dcterms:created xsi:type="dcterms:W3CDTF">2026-06-03T06:10:11Z</dcterms:created>
  <dcterms:modified xsi:type="dcterms:W3CDTF">2026-07-16T01:03:25Z</dcterms:modified>
</cp:coreProperties>
</file>