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4696\Desktop\"/>
    </mc:Choice>
  </mc:AlternateContent>
  <workbookProtection workbookPassword="F41F" lockStructure="1"/>
  <bookViews>
    <workbookView xWindow="0" yWindow="0" windowWidth="20490" windowHeight="7515" tabRatio="937" activeTab="1"/>
  </bookViews>
  <sheets>
    <sheet name="入力の流れ" sheetId="30" r:id="rId1"/>
    <sheet name="基本データ" sheetId="29" r:id="rId2"/>
    <sheet name="第1号" sheetId="2" r:id="rId3"/>
    <sheet name="第2号" sheetId="5" r:id="rId4"/>
    <sheet name="第3号" sheetId="9" r:id="rId5"/>
    <sheet name="第４号" sheetId="17" state="hidden" r:id="rId6"/>
    <sheet name="第５号" sheetId="18" r:id="rId7"/>
    <sheet name="第3号 (変更)" sheetId="19" r:id="rId8"/>
    <sheet name="第６号" sheetId="20" state="hidden" r:id="rId9"/>
    <sheet name="第７号" sheetId="21" r:id="rId10"/>
    <sheet name="第８号" sheetId="22" state="hidden" r:id="rId11"/>
    <sheet name="第９号" sheetId="23" r:id="rId12"/>
    <sheet name="第１０号" sheetId="15" r:id="rId13"/>
    <sheet name="第１１号" sheetId="11" r:id="rId14"/>
    <sheet name="第１２号" sheetId="25" state="hidden" r:id="rId15"/>
    <sheet name="第１３号" sheetId="26" r:id="rId16"/>
    <sheet name="第１４号" sheetId="14" r:id="rId17"/>
    <sheet name="第１５号" sheetId="12" r:id="rId18"/>
    <sheet name="第１６号" sheetId="27" state="hidden" r:id="rId19"/>
    <sheet name="第１７号様式 " sheetId="28" state="hidden" r:id="rId20"/>
    <sheet name="別表１(1)" sheetId="6" state="hidden" r:id="rId21"/>
    <sheet name="別表１" sheetId="16" r:id="rId22"/>
    <sheet name="別表２" sheetId="4" r:id="rId23"/>
    <sheet name="単価データ" sheetId="3" state="hidden" r:id="rId24"/>
  </sheets>
  <definedNames>
    <definedName name="_xlnm.Print_Area" localSheetId="12">第１０号!$A$1:$K$38</definedName>
    <definedName name="_xlnm.Print_Area" localSheetId="13">第１１号!$A$1:$J$59</definedName>
    <definedName name="_xlnm.Print_Area" localSheetId="14">第１２号!$A$1:$N$35</definedName>
    <definedName name="_xlnm.Print_Area" localSheetId="15">第１３号!$A$1:$N$30</definedName>
    <definedName name="_xlnm.Print_Area" localSheetId="16">第１４号!$A$1:$J$32</definedName>
    <definedName name="_xlnm.Print_Area" localSheetId="17">第１５号!$A$1:$Q$36</definedName>
    <definedName name="_xlnm.Print_Area" localSheetId="18">第１６号!$A$1:$N$37</definedName>
    <definedName name="_xlnm.Print_Area" localSheetId="19">'第１７号様式 '!$A$1:$N$38</definedName>
    <definedName name="_xlnm.Print_Area" localSheetId="2">第1号!$A$1:$K$82</definedName>
    <definedName name="_xlnm.Print_Area" localSheetId="4">第3号!$A$1:$J$59</definedName>
    <definedName name="_xlnm.Print_Area" localSheetId="7">'第3号 (変更)'!$A$1:$K$59</definedName>
    <definedName name="_xlnm.Print_Area" localSheetId="5">第４号!$A$1:$N$35</definedName>
    <definedName name="_xlnm.Print_Area" localSheetId="6">第５号!$A$1:$K$38</definedName>
    <definedName name="_xlnm.Print_Area" localSheetId="8">第６号!$A$1:$N$38</definedName>
    <definedName name="_xlnm.Print_Area" localSheetId="9">第７号!$A$1:$K$35</definedName>
    <definedName name="_xlnm.Print_Area" localSheetId="10">第８号!$A$1:$N$27</definedName>
    <definedName name="_xlnm.Print_Area" localSheetId="11">第９号!$A$1:$K$34</definedName>
    <definedName name="_xlnm.Print_Area" localSheetId="21">別表１!$A$1:$F$14</definedName>
    <definedName name="_xlnm.Print_Area" localSheetId="20">'別表１(1)'!$A$1:$E$17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 i="26" l="1"/>
  <c r="E11" i="26" l="1"/>
  <c r="J2" i="15"/>
  <c r="L2" i="26" l="1"/>
  <c r="D58" i="19"/>
  <c r="J36" i="15" l="1"/>
  <c r="I36" i="15"/>
  <c r="H10" i="14" l="1"/>
  <c r="H9" i="14"/>
  <c r="H8" i="14"/>
  <c r="H7" i="14"/>
  <c r="V9" i="29" l="1"/>
  <c r="V7" i="29"/>
  <c r="C35" i="11" l="1"/>
  <c r="C35" i="19"/>
  <c r="C35" i="9"/>
  <c r="O34" i="12" l="1"/>
  <c r="N34" i="12"/>
  <c r="M34" i="12"/>
  <c r="L34" i="12"/>
  <c r="K34" i="12"/>
  <c r="J34" i="12"/>
  <c r="I34" i="12"/>
  <c r="H34" i="12"/>
  <c r="G34" i="12"/>
  <c r="F34" i="12"/>
  <c r="E34" i="12"/>
  <c r="D34" i="12"/>
  <c r="P33" i="12"/>
  <c r="P28" i="12"/>
  <c r="P19" i="12"/>
  <c r="C48" i="11" l="1"/>
  <c r="C48" i="19"/>
  <c r="C48" i="9"/>
  <c r="A7" i="25" l="1"/>
  <c r="A7" i="22"/>
  <c r="A7" i="28"/>
  <c r="A7" i="27"/>
  <c r="A22" i="27"/>
  <c r="D13" i="27"/>
  <c r="A13" i="27"/>
  <c r="A15" i="14"/>
  <c r="I2" i="14"/>
  <c r="D13" i="25"/>
  <c r="A13" i="25" l="1"/>
  <c r="A15" i="15"/>
  <c r="A13" i="22"/>
  <c r="J2" i="23"/>
  <c r="B23" i="22"/>
  <c r="B20" i="22"/>
  <c r="B21" i="22"/>
  <c r="B17" i="22"/>
  <c r="D13" i="22"/>
  <c r="J2" i="21"/>
  <c r="A22" i="20"/>
  <c r="D13" i="20"/>
  <c r="A13" i="20"/>
  <c r="A7" i="20"/>
  <c r="A15" i="18"/>
  <c r="A15" i="2"/>
  <c r="J2" i="18"/>
  <c r="D13" i="17"/>
  <c r="A13" i="17"/>
  <c r="C1" i="3" l="1"/>
  <c r="J2" i="2" l="1"/>
  <c r="I32" i="18" l="1"/>
  <c r="D31" i="18"/>
  <c r="D32" i="18" s="1"/>
  <c r="A7" i="17"/>
  <c r="F10" i="5"/>
  <c r="F8" i="5"/>
  <c r="F6" i="5"/>
  <c r="J32" i="2" l="1"/>
  <c r="I32" i="2"/>
  <c r="D32" i="2"/>
  <c r="H10" i="2"/>
  <c r="H9" i="2"/>
  <c r="H8" i="2"/>
  <c r="H7" i="2"/>
  <c r="H9" i="29"/>
  <c r="H7" i="29"/>
  <c r="H6" i="29" s="1"/>
  <c r="G36" i="15" s="1"/>
  <c r="H8" i="29" l="1"/>
  <c r="G31" i="18"/>
  <c r="G32" i="2"/>
  <c r="G29" i="26"/>
  <c r="G27" i="26"/>
  <c r="G25" i="26"/>
  <c r="G32" i="18" l="1"/>
  <c r="H10" i="23"/>
  <c r="H9" i="23"/>
  <c r="H8" i="23"/>
  <c r="H7" i="23"/>
  <c r="H10" i="21"/>
  <c r="H9" i="21"/>
  <c r="H8" i="21"/>
  <c r="H7" i="21"/>
  <c r="C47" i="19"/>
  <c r="P50" i="19" s="1"/>
  <c r="R24" i="19"/>
  <c r="R23" i="19"/>
  <c r="R22" i="19"/>
  <c r="R21" i="19"/>
  <c r="R11" i="19"/>
  <c r="R10" i="19"/>
  <c r="R9" i="19"/>
  <c r="R8" i="19"/>
  <c r="V30" i="18"/>
  <c r="U30" i="18"/>
  <c r="U31" i="18" s="1"/>
  <c r="T30" i="18"/>
  <c r="T31" i="18" s="1"/>
  <c r="S30" i="18"/>
  <c r="S31" i="18" s="1"/>
  <c r="H10" i="18"/>
  <c r="H9" i="18"/>
  <c r="H8" i="18"/>
  <c r="H7" i="18"/>
  <c r="H10" i="15"/>
  <c r="H9" i="15"/>
  <c r="H8" i="15"/>
  <c r="H7" i="15"/>
  <c r="V31" i="18"/>
  <c r="D55" i="19" l="1"/>
  <c r="C36" i="19"/>
  <c r="B55" i="19" s="1"/>
  <c r="P41" i="18" s="1"/>
  <c r="P44" i="18" s="1"/>
  <c r="I28" i="18" s="1"/>
  <c r="P54" i="19"/>
  <c r="X31" i="18"/>
  <c r="N3" i="12"/>
  <c r="M14" i="12"/>
  <c r="L14" i="12"/>
  <c r="K14" i="12"/>
  <c r="I14" i="12"/>
  <c r="P9" i="12"/>
  <c r="P11" i="12"/>
  <c r="R24" i="11"/>
  <c r="R23" i="11"/>
  <c r="R22" i="11"/>
  <c r="R21" i="11"/>
  <c r="R24" i="9"/>
  <c r="R23" i="9"/>
  <c r="R22" i="9"/>
  <c r="R21" i="9"/>
  <c r="P44" i="19" l="1"/>
  <c r="P40" i="18"/>
  <c r="P42" i="18"/>
  <c r="G55" i="19"/>
  <c r="P45" i="19"/>
  <c r="P48" i="19" l="1"/>
  <c r="P46" i="19"/>
  <c r="R35" i="15"/>
  <c r="R36" i="15" s="1"/>
  <c r="S35" i="15"/>
  <c r="T35" i="15"/>
  <c r="U35" i="15"/>
  <c r="S36" i="15"/>
  <c r="T36" i="15"/>
  <c r="U36" i="15"/>
  <c r="W36" i="15" l="1"/>
  <c r="P32" i="12"/>
  <c r="P31" i="12"/>
  <c r="P30" i="12"/>
  <c r="P29" i="12"/>
  <c r="P27" i="12"/>
  <c r="P26" i="12"/>
  <c r="P25" i="12"/>
  <c r="P24" i="12"/>
  <c r="P23" i="12"/>
  <c r="P22" i="12"/>
  <c r="P21" i="12"/>
  <c r="P20" i="12"/>
  <c r="P18" i="12"/>
  <c r="P17" i="12"/>
  <c r="P16" i="12"/>
  <c r="P15" i="12"/>
  <c r="P13" i="12"/>
  <c r="P12" i="12"/>
  <c r="P10" i="12"/>
  <c r="P8" i="12"/>
  <c r="P7" i="12"/>
  <c r="H14" i="12"/>
  <c r="G14" i="12"/>
  <c r="F14" i="12"/>
  <c r="E14" i="12"/>
  <c r="D14" i="12"/>
  <c r="D35" i="12" s="1"/>
  <c r="E35" i="12" s="1"/>
  <c r="F35" i="12" l="1"/>
  <c r="G35" i="12" s="1"/>
  <c r="H35" i="12" s="1"/>
  <c r="I35" i="12" s="1"/>
  <c r="P34" i="12"/>
  <c r="R11" i="11"/>
  <c r="R10" i="11"/>
  <c r="R9" i="11"/>
  <c r="R8" i="11"/>
  <c r="D55" i="11" l="1"/>
  <c r="C36" i="11"/>
  <c r="B55" i="11" s="1"/>
  <c r="P45" i="11" s="1"/>
  <c r="C47" i="11"/>
  <c r="R9" i="9"/>
  <c r="R8" i="9"/>
  <c r="R11" i="9"/>
  <c r="R10" i="9"/>
  <c r="P50" i="11" l="1"/>
  <c r="P44" i="11"/>
  <c r="P44" i="15"/>
  <c r="P48" i="11"/>
  <c r="D58" i="11" s="1"/>
  <c r="P46" i="11"/>
  <c r="P54" i="11"/>
  <c r="G55" i="11"/>
  <c r="I31" i="15" s="1"/>
  <c r="P45" i="15"/>
  <c r="P48" i="15" l="1"/>
  <c r="I33" i="15" s="1"/>
  <c r="P46" i="15"/>
  <c r="C36" i="9"/>
  <c r="P54" i="9"/>
  <c r="D55" i="9" l="1"/>
  <c r="C47" i="9"/>
  <c r="B55" i="9"/>
  <c r="J20" i="5"/>
  <c r="C20" i="5"/>
  <c r="P50" i="9" l="1"/>
  <c r="P40" i="2"/>
  <c r="P45" i="9"/>
  <c r="P39" i="2"/>
  <c r="P44" i="9"/>
  <c r="G55" i="9"/>
  <c r="I26" i="18" s="1"/>
  <c r="L21" i="4"/>
  <c r="D90" i="3"/>
  <c r="D89" i="3"/>
  <c r="D88" i="3"/>
  <c r="D87" i="3"/>
  <c r="D86" i="3"/>
  <c r="D85" i="3"/>
  <c r="D84" i="3"/>
  <c r="D83" i="3"/>
  <c r="D82" i="3"/>
  <c r="D81" i="3"/>
  <c r="D80" i="3"/>
  <c r="D79" i="3"/>
  <c r="D78" i="3"/>
  <c r="D77" i="3"/>
  <c r="D76" i="3"/>
  <c r="D75" i="3"/>
  <c r="D74" i="3"/>
  <c r="D73" i="3"/>
  <c r="D72" i="3"/>
  <c r="D71" i="3"/>
  <c r="D70" i="3"/>
  <c r="D69" i="3"/>
  <c r="D68" i="3"/>
  <c r="D67" i="3"/>
  <c r="D58" i="3"/>
  <c r="D57" i="3"/>
  <c r="D56" i="3"/>
  <c r="D55" i="3"/>
  <c r="D54" i="3"/>
  <c r="D53" i="3"/>
  <c r="D52" i="3"/>
  <c r="D51" i="3"/>
  <c r="D50" i="3"/>
  <c r="D49" i="3"/>
  <c r="D48" i="3"/>
  <c r="D47" i="3"/>
  <c r="D46" i="3"/>
  <c r="D45" i="3"/>
  <c r="D44" i="3"/>
  <c r="D43" i="3"/>
  <c r="D42" i="3"/>
  <c r="D41" i="3"/>
  <c r="D40" i="3"/>
  <c r="D39" i="3"/>
  <c r="D38" i="3"/>
  <c r="D37" i="3"/>
  <c r="D36" i="3"/>
  <c r="D35" i="3"/>
  <c r="D26" i="3"/>
  <c r="D25" i="3"/>
  <c r="I21" i="4" s="1"/>
  <c r="D24" i="3"/>
  <c r="G21" i="4" s="1"/>
  <c r="D23" i="3"/>
  <c r="D21" i="4" s="1"/>
  <c r="D22" i="3"/>
  <c r="L20" i="4" s="1"/>
  <c r="D21" i="3"/>
  <c r="I20" i="4" s="1"/>
  <c r="D20" i="3"/>
  <c r="G20" i="4" s="1"/>
  <c r="D19" i="3"/>
  <c r="D20" i="4" s="1"/>
  <c r="D18" i="3"/>
  <c r="L19" i="4" s="1"/>
  <c r="D17" i="3"/>
  <c r="I19" i="4" s="1"/>
  <c r="D16" i="3"/>
  <c r="G19" i="4" s="1"/>
  <c r="D15" i="3"/>
  <c r="D19" i="4" s="1"/>
  <c r="D14" i="3"/>
  <c r="L18" i="4" s="1"/>
  <c r="D13" i="3"/>
  <c r="I18" i="4" s="1"/>
  <c r="D12" i="3"/>
  <c r="G18" i="4" s="1"/>
  <c r="D11" i="3"/>
  <c r="D18" i="4" s="1"/>
  <c r="D10" i="3"/>
  <c r="L17" i="4" s="1"/>
  <c r="D9" i="3"/>
  <c r="I17" i="4" s="1"/>
  <c r="D8" i="3"/>
  <c r="G17" i="4" s="1"/>
  <c r="D7" i="3"/>
  <c r="D17" i="4" s="1"/>
  <c r="D6" i="3"/>
  <c r="L16" i="4" s="1"/>
  <c r="D5" i="3"/>
  <c r="I16" i="4" s="1"/>
  <c r="D4" i="3"/>
  <c r="G16" i="4" s="1"/>
  <c r="D3" i="3"/>
  <c r="D16" i="4" s="1"/>
  <c r="C3" i="3"/>
  <c r="D6" i="4" s="1"/>
  <c r="V31" i="2"/>
  <c r="V32" i="2" s="1"/>
  <c r="U31" i="2"/>
  <c r="U32" i="2" s="1"/>
  <c r="T31" i="2"/>
  <c r="T32" i="2" s="1"/>
  <c r="S31" i="2"/>
  <c r="S32" i="2" s="1"/>
  <c r="J12" i="4"/>
  <c r="E12" i="4"/>
  <c r="C89" i="3"/>
  <c r="C88" i="3"/>
  <c r="C87" i="3"/>
  <c r="C86" i="3"/>
  <c r="C85" i="3"/>
  <c r="C84" i="3"/>
  <c r="C83" i="3"/>
  <c r="C82" i="3"/>
  <c r="C81" i="3"/>
  <c r="C80" i="3"/>
  <c r="C77" i="3"/>
  <c r="C76" i="3"/>
  <c r="C75" i="3"/>
  <c r="C74" i="3"/>
  <c r="C73" i="3"/>
  <c r="C72" i="3"/>
  <c r="C71" i="3"/>
  <c r="C70" i="3"/>
  <c r="C69" i="3"/>
  <c r="C68" i="3"/>
  <c r="C57" i="3"/>
  <c r="C56" i="3"/>
  <c r="C55" i="3"/>
  <c r="C54" i="3"/>
  <c r="C53" i="3"/>
  <c r="C52" i="3"/>
  <c r="C51" i="3"/>
  <c r="C50" i="3"/>
  <c r="C49" i="3"/>
  <c r="C48" i="3"/>
  <c r="C45" i="3"/>
  <c r="C44" i="3"/>
  <c r="C43" i="3"/>
  <c r="C42" i="3"/>
  <c r="C41" i="3"/>
  <c r="C40" i="3"/>
  <c r="C39" i="3"/>
  <c r="C38" i="3"/>
  <c r="C37" i="3"/>
  <c r="C36" i="3"/>
  <c r="C25" i="3"/>
  <c r="I11" i="4" s="1"/>
  <c r="C24" i="3"/>
  <c r="G11" i="4" s="1"/>
  <c r="C23" i="3"/>
  <c r="D11" i="4" s="1"/>
  <c r="C22" i="3"/>
  <c r="L10" i="4" s="1"/>
  <c r="C21" i="3"/>
  <c r="I10" i="4" s="1"/>
  <c r="C20" i="3"/>
  <c r="G10" i="4" s="1"/>
  <c r="C19" i="3"/>
  <c r="D10" i="4" s="1"/>
  <c r="C18" i="3"/>
  <c r="L9" i="4" s="1"/>
  <c r="C17" i="3"/>
  <c r="I9" i="4" s="1"/>
  <c r="C16" i="3"/>
  <c r="G9" i="4" s="1"/>
  <c r="C13" i="3"/>
  <c r="I8" i="4" s="1"/>
  <c r="C12" i="3"/>
  <c r="G8" i="4" s="1"/>
  <c r="C11" i="3"/>
  <c r="D8" i="4" s="1"/>
  <c r="C10" i="3"/>
  <c r="L7" i="4" s="1"/>
  <c r="C9" i="3"/>
  <c r="I7" i="4" s="1"/>
  <c r="C8" i="3"/>
  <c r="G7" i="4" s="1"/>
  <c r="C7" i="3"/>
  <c r="D7" i="4" s="1"/>
  <c r="C6" i="3"/>
  <c r="L6" i="4" s="1"/>
  <c r="C5" i="3"/>
  <c r="I6" i="4" s="1"/>
  <c r="C4" i="3"/>
  <c r="G6" i="4" s="1"/>
  <c r="C79" i="3"/>
  <c r="X36" i="15" l="1"/>
  <c r="P46" i="9"/>
  <c r="P48" i="9"/>
  <c r="D58" i="9" s="1"/>
  <c r="I27" i="2"/>
  <c r="P41" i="2"/>
  <c r="X32" i="2"/>
  <c r="Y32" i="2" s="1"/>
  <c r="C14" i="3"/>
  <c r="L8" i="4" s="1"/>
  <c r="C26" i="3"/>
  <c r="L11" i="4" s="1"/>
  <c r="C46" i="3"/>
  <c r="C58" i="3"/>
  <c r="C78" i="3"/>
  <c r="C90" i="3"/>
  <c r="C15" i="3"/>
  <c r="D9" i="4" s="1"/>
  <c r="C35" i="3"/>
  <c r="Y31" i="18" s="1"/>
  <c r="C47" i="3"/>
  <c r="C67" i="3"/>
  <c r="P47" i="11" l="1"/>
  <c r="P49" i="11" s="1"/>
  <c r="P55" i="11" s="1"/>
  <c r="I32" i="15"/>
  <c r="P47" i="15"/>
  <c r="I27" i="18"/>
  <c r="P47" i="19"/>
  <c r="P43" i="18"/>
  <c r="P45" i="18" s="1"/>
  <c r="D25" i="18" s="1"/>
  <c r="S19" i="20" s="1"/>
  <c r="T19" i="20" s="1"/>
  <c r="P47" i="9"/>
  <c r="P43" i="2"/>
  <c r="I29" i="2" s="1"/>
  <c r="I28" i="2"/>
  <c r="P42" i="2"/>
  <c r="P44" i="2" l="1"/>
  <c r="D26" i="2" s="1"/>
  <c r="P49" i="19"/>
  <c r="G58" i="19" s="1"/>
  <c r="P49" i="9"/>
  <c r="G58" i="9" s="1"/>
  <c r="P49" i="15"/>
  <c r="D30" i="15" s="1"/>
  <c r="G58" i="11"/>
  <c r="L19" i="20"/>
  <c r="K19" i="20"/>
  <c r="J19" i="20"/>
  <c r="I19" i="20"/>
  <c r="H19" i="20"/>
  <c r="G19" i="20"/>
  <c r="F19" i="20"/>
  <c r="P51" i="11"/>
  <c r="P52" i="11" s="1"/>
  <c r="P51" i="19" l="1"/>
  <c r="P52" i="19" s="1"/>
  <c r="S19" i="25"/>
  <c r="T19" i="25" s="1"/>
  <c r="H19" i="25" s="1"/>
  <c r="E10" i="26"/>
  <c r="E12" i="26"/>
  <c r="P51" i="9"/>
  <c r="P52" i="9" s="1"/>
  <c r="P55" i="9"/>
  <c r="P55" i="19"/>
  <c r="S19" i="17"/>
  <c r="T19" i="17" s="1"/>
  <c r="B20" i="14"/>
  <c r="D34" i="18"/>
  <c r="D35" i="18" s="1"/>
  <c r="J19" i="25" l="1"/>
  <c r="K19" i="25"/>
  <c r="L19" i="25"/>
  <c r="G19" i="25"/>
  <c r="I19" i="25"/>
  <c r="F19" i="25"/>
  <c r="F6" i="26"/>
  <c r="S19" i="27"/>
  <c r="T19" i="27" s="1"/>
  <c r="K19" i="17"/>
  <c r="L19" i="17"/>
  <c r="J19" i="17"/>
  <c r="E19" i="17"/>
  <c r="H19" i="17"/>
  <c r="F19" i="17"/>
  <c r="G19" i="17"/>
  <c r="I19" i="17"/>
  <c r="N14" i="12"/>
  <c r="J14" i="12"/>
  <c r="J35" i="12" s="1"/>
  <c r="K35" i="12" s="1"/>
  <c r="L35" i="12" s="1"/>
  <c r="M35" i="12" s="1"/>
  <c r="N35" i="12" s="1"/>
  <c r="O35" i="12" s="1"/>
  <c r="O14" i="12"/>
  <c r="E13" i="26" l="1"/>
  <c r="F19" i="27"/>
  <c r="L19" i="27"/>
  <c r="K19" i="27"/>
  <c r="J19" i="27"/>
  <c r="I19" i="27"/>
  <c r="H19" i="27"/>
  <c r="G19" i="27"/>
  <c r="P6" i="12"/>
  <c r="P14" i="12"/>
  <c r="P35" i="12" s="1"/>
</calcChain>
</file>

<file path=xl/comments1.xml><?xml version="1.0" encoding="utf-8"?>
<comments xmlns="http://schemas.openxmlformats.org/spreadsheetml/2006/main">
  <authors>
    <author>Windows ユーザー</author>
  </authors>
  <commentList>
    <comment ref="D4" authorId="0" shapeId="0">
      <text>
        <r>
          <rPr>
            <b/>
            <sz val="9"/>
            <color indexed="81"/>
            <rFont val="MS P ゴシック"/>
            <family val="3"/>
            <charset val="128"/>
          </rPr>
          <t>認定クラブの登録番号を入力</t>
        </r>
      </text>
    </comment>
    <comment ref="H4" authorId="0" shapeId="0">
      <text>
        <r>
          <rPr>
            <sz val="9"/>
            <color indexed="81"/>
            <rFont val="MS P ゴシック"/>
            <family val="3"/>
            <charset val="128"/>
          </rPr>
          <t>スポーツか文化を選択</t>
        </r>
      </text>
    </comment>
    <comment ref="H6" authorId="0" shapeId="0">
      <text>
        <r>
          <rPr>
            <sz val="9"/>
            <color indexed="81"/>
            <rFont val="ＭＳ Ｐゴシック"/>
            <family val="3"/>
            <charset val="128"/>
          </rPr>
          <t>月別の人数を入力すると平均人数が表示されます。補助金の区分の根拠となる人数です</t>
        </r>
      </text>
    </comment>
    <comment ref="D7" authorId="0" shapeId="0">
      <text>
        <r>
          <rPr>
            <b/>
            <sz val="9"/>
            <color indexed="81"/>
            <rFont val="MS P ゴシック"/>
            <family val="3"/>
            <charset val="128"/>
          </rPr>
          <t>運営主体が別団体の場合のみ入力</t>
        </r>
      </text>
    </comment>
    <comment ref="H8" authorId="0" shapeId="0">
      <text>
        <r>
          <rPr>
            <sz val="9"/>
            <color indexed="81"/>
            <rFont val="MS P ゴシック"/>
            <family val="3"/>
            <charset val="128"/>
          </rPr>
          <t>人数に変更があった
場合、右欄に入力すると平均人数が表示されます</t>
        </r>
      </text>
    </comment>
    <comment ref="H10" authorId="0" shapeId="0">
      <text>
        <r>
          <rPr>
            <sz val="9"/>
            <color indexed="81"/>
            <rFont val="MS P ゴシック"/>
            <family val="3"/>
            <charset val="128"/>
          </rPr>
          <t>指導者数を入力</t>
        </r>
      </text>
    </comment>
    <comment ref="H12" authorId="0" shapeId="0">
      <text>
        <r>
          <rPr>
            <sz val="9"/>
            <color indexed="81"/>
            <rFont val="MS P ゴシック"/>
            <family val="3"/>
            <charset val="128"/>
          </rPr>
          <t>月の活動数を入力</t>
        </r>
      </text>
    </comment>
  </commentList>
</comments>
</file>

<file path=xl/comments2.xml><?xml version="1.0" encoding="utf-8"?>
<comments xmlns="http://schemas.openxmlformats.org/spreadsheetml/2006/main">
  <authors>
    <author>Windows ユーザー</author>
  </authors>
  <commentList>
    <comment ref="E12" authorId="0" shapeId="0">
      <text>
        <r>
          <rPr>
            <sz val="10"/>
            <color indexed="81"/>
            <rFont val="MS P ゴシック"/>
            <family val="3"/>
            <charset val="128"/>
          </rPr>
          <t>クラブ規約の
施行期日を記入</t>
        </r>
      </text>
    </comment>
  </commentList>
</comments>
</file>

<file path=xl/comments3.xml><?xml version="1.0" encoding="utf-8"?>
<comments xmlns="http://schemas.openxmlformats.org/spreadsheetml/2006/main">
  <authors>
    <author>Windows ユーザー</author>
  </authors>
  <commentList>
    <comment ref="F17" authorId="0" shapeId="0">
      <text>
        <r>
          <rPr>
            <sz val="11"/>
            <color indexed="81"/>
            <rFont val="MS P ゴシック"/>
            <family val="3"/>
            <charset val="128"/>
          </rPr>
          <t>インボイス制度適格請求書発行事業者の場合は登録番号を入力してください（でなければ不要）</t>
        </r>
      </text>
    </comment>
  </commentList>
</comments>
</file>

<file path=xl/sharedStrings.xml><?xml version="1.0" encoding="utf-8"?>
<sst xmlns="http://schemas.openxmlformats.org/spreadsheetml/2006/main" count="1121" uniqueCount="479">
  <si>
    <t>区分(勘定科目)</t>
  </si>
  <si>
    <t>予算額</t>
  </si>
  <si>
    <t>計</t>
  </si>
  <si>
    <t>（うち補助対象経費）</t>
  </si>
  <si>
    <t>※【支出】は補助対象経費とそれ以外を区分けして記載し、補助対象外経費の区分及び金額は</t>
  </si>
  <si>
    <t>※支出の区分は、別表１の区分から記入すること</t>
  </si>
  <si>
    <t>－</t>
  </si>
  <si>
    <t>＝</t>
  </si>
  <si>
    <t>【支出】</t>
    <phoneticPr fontId="3"/>
  </si>
  <si>
    <t>(単位：円）</t>
    <phoneticPr fontId="3"/>
  </si>
  <si>
    <t>【収入】</t>
    <rPh sb="1" eb="3">
      <t>シュウニュウ</t>
    </rPh>
    <phoneticPr fontId="3"/>
  </si>
  <si>
    <t>記</t>
  </si>
  <si>
    <t>　１　補助事業の目的及び内容</t>
  </si>
  <si>
    <t>　　　</t>
  </si>
  <si>
    <t>　２　補助事業の完了予定期日</t>
  </si>
  <si>
    <t>　３　交付申請額及びその算出の基礎</t>
  </si>
  <si>
    <t>参加生徒数</t>
  </si>
  <si>
    <t>指導者数</t>
  </si>
  <si>
    <t>活動頻度</t>
  </si>
  <si>
    <t>人</t>
  </si>
  <si>
    <t>　４　市税の納付又は納入の状況の確認についての同意（同意する場合は下記に☑を記入）</t>
  </si>
  <si>
    <t>　５　暴力団排除に関する誓約（誓約及び承諾する場合は下記に☑を記入）</t>
  </si>
  <si>
    <t>　（１）次に掲げる者のいずれにも該当しません。</t>
  </si>
  <si>
    <t>　　　・暴力団員等（条例第２条第４号に規定する暴力団員等をいう。以下同じ。）</t>
  </si>
  <si>
    <t>　　　・暴力団員等と密接な関係を有する者</t>
  </si>
  <si>
    <t>　６　補助事業の遂行に関する計画</t>
  </si>
  <si>
    <t>　　　「事業計画書（第２号様式）」及び「収支予算書（第３号様式）」のとおり。</t>
  </si>
  <si>
    <t>申請します。</t>
    <phoneticPr fontId="3"/>
  </si>
  <si>
    <t>（あて先）浜松市長</t>
    <phoneticPr fontId="3"/>
  </si>
  <si>
    <t>登録番号</t>
  </si>
  <si>
    <t>競技・活動区分</t>
    <rPh sb="3" eb="7">
      <t>カツドウクブン</t>
    </rPh>
    <phoneticPr fontId="3"/>
  </si>
  <si>
    <t>（区分・人数等）</t>
    <phoneticPr fontId="3"/>
  </si>
  <si>
    <t>　　　　　　　　　　　　　　　　　　　　　　　　</t>
    <phoneticPr fontId="3"/>
  </si>
  <si>
    <t>　　　　　　　　　　　　　　　　　　　　　　　　　</t>
    <phoneticPr fontId="3"/>
  </si>
  <si>
    <t>氏　名</t>
  </si>
  <si>
    <t>住　所</t>
  </si>
  <si>
    <t>　　　　　　　　　　　　　　　　　　　　　</t>
    <phoneticPr fontId="3"/>
  </si>
  <si>
    <t>申請者</t>
  </si>
  <si>
    <t>連絡先</t>
    <phoneticPr fontId="3"/>
  </si>
  <si>
    <t>　（１）交付申請額　　金　　　　　　</t>
    <phoneticPr fontId="3"/>
  </si>
  <si>
    <t>円</t>
  </si>
  <si>
    <t>円</t>
    <rPh sb="0" eb="1">
      <t>エン</t>
    </rPh>
    <phoneticPr fontId="3"/>
  </si>
  <si>
    <t>　　　・暴力団（浜松市暴力団排除条例（平成２４年浜松市条例第８１号。以下「条例」という。）</t>
    <phoneticPr fontId="3"/>
  </si>
  <si>
    <t>第２条第１号に規定する暴力団をいう。）</t>
  </si>
  <si>
    <t>　　　・（法人その他の団体の場合）上記３点に掲げる者のいずれかが役員等（無限責任社員、取</t>
    <phoneticPr fontId="3"/>
  </si>
  <si>
    <t>締役、執行役若しくは監査役又はこれらに準じるべきもの、支配人及び清算人をいう。）</t>
    <phoneticPr fontId="3"/>
  </si>
  <si>
    <t>となっている法人その他の団体</t>
  </si>
  <si>
    <t>　（２）浜松市が暴力団排除に必要な場合には、静岡県警察本部又は管轄警察署に照会することを</t>
    <phoneticPr fontId="3"/>
  </si>
  <si>
    <t>承諾します。</t>
  </si>
  <si>
    <t xml:space="preserve">（裏面あり）
</t>
    <phoneticPr fontId="3"/>
  </si>
  <si>
    <t>対象外</t>
    <rPh sb="0" eb="3">
      <t>タイショウガイ</t>
    </rPh>
    <phoneticPr fontId="10"/>
  </si>
  <si>
    <t>対象外</t>
  </si>
  <si>
    <t>休日の地域クラブ活動の活動費等の支援（補助単価）</t>
    <rPh sb="0" eb="2">
      <t>キュウジツ</t>
    </rPh>
    <rPh sb="3" eb="5">
      <t>チイキ</t>
    </rPh>
    <rPh sb="19" eb="21">
      <t>ホジョ</t>
    </rPh>
    <rPh sb="21" eb="23">
      <t>タンカ</t>
    </rPh>
    <phoneticPr fontId="3"/>
  </si>
  <si>
    <t>【補助単価（1クラブ活動当たり年額）】</t>
    <rPh sb="1" eb="5">
      <t>ホジョタンカ</t>
    </rPh>
    <rPh sb="10" eb="12">
      <t>カツドウ</t>
    </rPh>
    <rPh sb="12" eb="13">
      <t>ア</t>
    </rPh>
    <rPh sb="15" eb="17">
      <t>ネンガク</t>
    </rPh>
    <phoneticPr fontId="3"/>
  </si>
  <si>
    <t>※参加生徒数は、各月の参加生徒数の年間平均で算出する（小数点以下は切り上げ）。</t>
    <rPh sb="1" eb="6">
      <t>サンカセイトスウ</t>
    </rPh>
    <rPh sb="8" eb="10">
      <t>カクツキ</t>
    </rPh>
    <rPh sb="11" eb="16">
      <t>サンカセイトスウ</t>
    </rPh>
    <rPh sb="17" eb="21">
      <t>ネンカンヘイキン</t>
    </rPh>
    <rPh sb="22" eb="24">
      <t>サンシュツ</t>
    </rPh>
    <rPh sb="27" eb="32">
      <t>ショウスウテンイカ</t>
    </rPh>
    <rPh sb="33" eb="34">
      <t>キ</t>
    </rPh>
    <rPh sb="35" eb="36">
      <t>ア</t>
    </rPh>
    <phoneticPr fontId="3"/>
  </si>
  <si>
    <t>単位：円</t>
    <rPh sb="0" eb="2">
      <t>タンイ</t>
    </rPh>
    <rPh sb="3" eb="4">
      <t>エン</t>
    </rPh>
    <phoneticPr fontId="3"/>
  </si>
  <si>
    <t>No.</t>
    <phoneticPr fontId="3"/>
  </si>
  <si>
    <t>区分</t>
    <rPh sb="0" eb="2">
      <t>クブン</t>
    </rPh>
    <phoneticPr fontId="3"/>
  </si>
  <si>
    <t>月4回程度活動</t>
    <rPh sb="0" eb="1">
      <t>ツキ</t>
    </rPh>
    <rPh sb="2" eb="7">
      <t>カイテイドカツドウ</t>
    </rPh>
    <phoneticPr fontId="3"/>
  </si>
  <si>
    <t>クラブ数</t>
    <rPh sb="3" eb="4">
      <t>スウ</t>
    </rPh>
    <phoneticPr fontId="3"/>
  </si>
  <si>
    <t>月3回程度活動</t>
    <rPh sb="0" eb="1">
      <t>ツキ</t>
    </rPh>
    <rPh sb="2" eb="7">
      <t>カイテイドカツドウ</t>
    </rPh>
    <phoneticPr fontId="3"/>
  </si>
  <si>
    <t>月2回程度活動</t>
    <rPh sb="0" eb="1">
      <t>ツキ</t>
    </rPh>
    <rPh sb="2" eb="7">
      <t>カイテイドカツドウ</t>
    </rPh>
    <phoneticPr fontId="3"/>
  </si>
  <si>
    <t>月1回程度活動</t>
    <rPh sb="0" eb="1">
      <t>ツキ</t>
    </rPh>
    <rPh sb="2" eb="7">
      <t>カイテイドカツドウ</t>
    </rPh>
    <phoneticPr fontId="3"/>
  </si>
  <si>
    <t>参加生徒数27人以上で
指導者を3人以上配置</t>
    <rPh sb="0" eb="5">
      <t>サンカセイトスウ</t>
    </rPh>
    <rPh sb="7" eb="10">
      <t>ニンイジョウ</t>
    </rPh>
    <rPh sb="12" eb="15">
      <t>シドウシャ</t>
    </rPh>
    <rPh sb="17" eb="22">
      <t>ニンイジョウハイチ</t>
    </rPh>
    <phoneticPr fontId="3"/>
  </si>
  <si>
    <t>スポーツ</t>
    <phoneticPr fontId="3"/>
  </si>
  <si>
    <t>文化</t>
    <rPh sb="0" eb="2">
      <t>ブンカ</t>
    </rPh>
    <phoneticPr fontId="3"/>
  </si>
  <si>
    <t>参加生徒数13人～26人で
指導者を2人配置</t>
    <rPh sb="0" eb="5">
      <t>サンカセイトスウ</t>
    </rPh>
    <rPh sb="7" eb="8">
      <t>ニン</t>
    </rPh>
    <rPh sb="11" eb="12">
      <t>ニン</t>
    </rPh>
    <rPh sb="14" eb="17">
      <t>シドウシャ</t>
    </rPh>
    <rPh sb="19" eb="20">
      <t>ヒト</t>
    </rPh>
    <rPh sb="20" eb="22">
      <t>ハイチ</t>
    </rPh>
    <phoneticPr fontId="3"/>
  </si>
  <si>
    <t>活動クラブ種別</t>
  </si>
  <si>
    <t>月の活動回数</t>
  </si>
  <si>
    <t>スポーツ</t>
  </si>
  <si>
    <t>会費等収入計</t>
    <phoneticPr fontId="10"/>
  </si>
  <si>
    <t>補助対象経費計</t>
    <rPh sb="0" eb="2">
      <t>ホジョ</t>
    </rPh>
    <rPh sb="2" eb="6">
      <t>タイショウケイヒ</t>
    </rPh>
    <rPh sb="6" eb="7">
      <t>ケイ</t>
    </rPh>
    <phoneticPr fontId="10"/>
  </si>
  <si>
    <t>②支出ー①収入＝</t>
    <rPh sb="1" eb="3">
      <t>シシュツ</t>
    </rPh>
    <rPh sb="5" eb="7">
      <t>シュウニュウ</t>
    </rPh>
    <phoneticPr fontId="10"/>
  </si>
  <si>
    <t>補助金単価</t>
    <rPh sb="0" eb="3">
      <t>ホジョキン</t>
    </rPh>
    <rPh sb="3" eb="5">
      <t>タンカ</t>
    </rPh>
    <phoneticPr fontId="10"/>
  </si>
  <si>
    <t>補助経費上限（１/２）</t>
    <phoneticPr fontId="10"/>
  </si>
  <si>
    <t>補助金額</t>
    <rPh sb="0" eb="3">
      <t>ホジョキン</t>
    </rPh>
    <rPh sb="3" eb="4">
      <t>ガク</t>
    </rPh>
    <phoneticPr fontId="10"/>
  </si>
  <si>
    <t>謝金</t>
    <rPh sb="0" eb="2">
      <t>シャキン</t>
    </rPh>
    <phoneticPr fontId="3"/>
  </si>
  <si>
    <t>備品費</t>
  </si>
  <si>
    <t>消耗品費</t>
  </si>
  <si>
    <t>　　　</t>
    <phoneticPr fontId="3"/>
  </si>
  <si>
    <t>〇〇中学校の生徒数平均２０名を対象に▲▲の活動を９月から月４回実施するため。</t>
    <rPh sb="2" eb="5">
      <t>チュウガッコウ</t>
    </rPh>
    <rPh sb="6" eb="8">
      <t>セイト</t>
    </rPh>
    <rPh sb="8" eb="9">
      <t>スウ</t>
    </rPh>
    <rPh sb="9" eb="11">
      <t>ヘイキン</t>
    </rPh>
    <rPh sb="13" eb="14">
      <t>メイ</t>
    </rPh>
    <rPh sb="15" eb="17">
      <t>タイショウ</t>
    </rPh>
    <rPh sb="21" eb="23">
      <t>カツドウ</t>
    </rPh>
    <rPh sb="25" eb="26">
      <t>ガツ</t>
    </rPh>
    <rPh sb="28" eb="29">
      <t>ツキ</t>
    </rPh>
    <rPh sb="30" eb="31">
      <t>カイ</t>
    </rPh>
    <rPh sb="31" eb="33">
      <t>ジッシ</t>
    </rPh>
    <phoneticPr fontId="3"/>
  </si>
  <si>
    <t>令和 ９年 ２月 ２８日</t>
    <phoneticPr fontId="3"/>
  </si>
  <si>
    <t>＜令和8年度＞※9月～2月までの６か月分とした補助単価</t>
    <rPh sb="1" eb="3">
      <t>レイワ</t>
    </rPh>
    <rPh sb="4" eb="6">
      <t>ネンド</t>
    </rPh>
    <rPh sb="9" eb="10">
      <t>ガツ</t>
    </rPh>
    <rPh sb="12" eb="13">
      <t>ガツ</t>
    </rPh>
    <rPh sb="18" eb="20">
      <t>ゲツブン</t>
    </rPh>
    <rPh sb="23" eb="27">
      <t>ホジョタンカ</t>
    </rPh>
    <phoneticPr fontId="3"/>
  </si>
  <si>
    <t>＜令和9年度以降＞※11か月分（4月～2月）</t>
    <rPh sb="1" eb="3">
      <t>レイワ</t>
    </rPh>
    <rPh sb="4" eb="6">
      <t>ネンド</t>
    </rPh>
    <rPh sb="6" eb="8">
      <t>イコウ</t>
    </rPh>
    <rPh sb="13" eb="15">
      <t>ゲツブン</t>
    </rPh>
    <rPh sb="17" eb="18">
      <t>ガツ</t>
    </rPh>
    <rPh sb="20" eb="21">
      <t>ガツ</t>
    </rPh>
    <phoneticPr fontId="3"/>
  </si>
  <si>
    <t>別表２</t>
    <rPh sb="0" eb="2">
      <t>ベッピョウ</t>
    </rPh>
    <phoneticPr fontId="3"/>
  </si>
  <si>
    <t>　５　事業計画</t>
  </si>
  <si>
    <t>平均活動日数</t>
  </si>
  <si>
    <t>平均参加生徒数</t>
  </si>
  <si>
    <t>活動時間</t>
  </si>
  <si>
    <t>　１　運営主体の名称</t>
    <phoneticPr fontId="3"/>
  </si>
  <si>
    <t>　４　運営開始年月日　　　　</t>
    <phoneticPr fontId="3"/>
  </si>
  <si>
    <t>　（１）事業期間</t>
    <phoneticPr fontId="3"/>
  </si>
  <si>
    <t>　（２）月平均活動日数・活動時間及び年間平均参加生徒数（見込み）</t>
    <rPh sb="12" eb="16">
      <t>カツドウジカン</t>
    </rPh>
    <phoneticPr fontId="3"/>
  </si>
  <si>
    <t>　（３）活動場所</t>
    <rPh sb="4" eb="8">
      <t>カツドウバショ</t>
    </rPh>
    <phoneticPr fontId="3"/>
  </si>
  <si>
    <t>　（４）事業概要の分かるものを添付</t>
    <phoneticPr fontId="3"/>
  </si>
  <si>
    <t>　　　　クラブ員名簿、規約・募集案内など</t>
    <rPh sb="7" eb="10">
      <t>インメイボ</t>
    </rPh>
    <phoneticPr fontId="3"/>
  </si>
  <si>
    <t>（</t>
    <phoneticPr fontId="3"/>
  </si>
  <si>
    <t>）</t>
    <phoneticPr fontId="3"/>
  </si>
  <si>
    <t>　２　はまクル認定クラブ名称　 （</t>
    <phoneticPr fontId="3"/>
  </si>
  <si>
    <t>　３　はまクル認定クラブ所在地　(</t>
    <phoneticPr fontId="3"/>
  </si>
  <si>
    <t>浜松市立〇〇中学校　体育館</t>
    <rPh sb="0" eb="2">
      <t>ハママツ</t>
    </rPh>
    <rPh sb="2" eb="4">
      <t>シリツ</t>
    </rPh>
    <rPh sb="6" eb="9">
      <t>チュウガッコウ</t>
    </rPh>
    <rPh sb="10" eb="13">
      <t>タイイクカン</t>
    </rPh>
    <phoneticPr fontId="3"/>
  </si>
  <si>
    <t>対象経費</t>
    <rPh sb="0" eb="2">
      <t>タイショウ</t>
    </rPh>
    <rPh sb="2" eb="4">
      <t>ケイヒ</t>
    </rPh>
    <phoneticPr fontId="3"/>
  </si>
  <si>
    <t>対象外経費</t>
    <rPh sb="0" eb="3">
      <t>タイショウガイ</t>
    </rPh>
    <rPh sb="3" eb="5">
      <t>ケイヒ</t>
    </rPh>
    <phoneticPr fontId="3"/>
  </si>
  <si>
    <t>諸謝金</t>
    <rPh sb="0" eb="1">
      <t>ショ</t>
    </rPh>
    <phoneticPr fontId="5"/>
  </si>
  <si>
    <t>借料及び損料</t>
    <rPh sb="0" eb="2">
      <t>シャクリョウ</t>
    </rPh>
    <rPh sb="2" eb="3">
      <t>オヨ</t>
    </rPh>
    <rPh sb="4" eb="6">
      <t>ソンリョウ</t>
    </rPh>
    <phoneticPr fontId="5"/>
  </si>
  <si>
    <t>印刷製本費</t>
    <rPh sb="0" eb="2">
      <t>インサツ</t>
    </rPh>
    <rPh sb="2" eb="4">
      <t>セイホン</t>
    </rPh>
    <rPh sb="4" eb="5">
      <t>ヒ</t>
    </rPh>
    <phoneticPr fontId="5"/>
  </si>
  <si>
    <t>今年度使い切る量を上回る部数の場合
（デザイン料は雑役務費）</t>
    <rPh sb="0" eb="3">
      <t>コンネンド</t>
    </rPh>
    <rPh sb="3" eb="4">
      <t>ツカ</t>
    </rPh>
    <rPh sb="5" eb="6">
      <t>キ</t>
    </rPh>
    <rPh sb="7" eb="8">
      <t>リョウ</t>
    </rPh>
    <rPh sb="9" eb="11">
      <t>ウワマワ</t>
    </rPh>
    <rPh sb="12" eb="14">
      <t>ブスウ</t>
    </rPh>
    <rPh sb="15" eb="17">
      <t>バアイ</t>
    </rPh>
    <rPh sb="23" eb="24">
      <t>リョウ</t>
    </rPh>
    <rPh sb="25" eb="28">
      <t>ザツエキム</t>
    </rPh>
    <rPh sb="28" eb="29">
      <t>ヒ</t>
    </rPh>
    <phoneticPr fontId="3"/>
  </si>
  <si>
    <t>通信運搬費</t>
    <rPh sb="0" eb="5">
      <t>ツウシンウンパンヒ</t>
    </rPh>
    <phoneticPr fontId="5"/>
  </si>
  <si>
    <t>雑役務費</t>
    <rPh sb="0" eb="1">
      <t>ザツ</t>
    </rPh>
    <rPh sb="1" eb="4">
      <t>エキムヒ</t>
    </rPh>
    <phoneticPr fontId="5"/>
  </si>
  <si>
    <t>保険料</t>
    <rPh sb="2" eb="3">
      <t>リョウ</t>
    </rPh>
    <phoneticPr fontId="5"/>
  </si>
  <si>
    <t>その他の経費</t>
    <rPh sb="4" eb="6">
      <t>ケイヒ</t>
    </rPh>
    <phoneticPr fontId="5"/>
  </si>
  <si>
    <t>別表１（第３条関係）</t>
    <rPh sb="0" eb="2">
      <t>ベッピョウ</t>
    </rPh>
    <rPh sb="4" eb="5">
      <t>ダイ</t>
    </rPh>
    <rPh sb="6" eb="7">
      <t>ジョウ</t>
    </rPh>
    <rPh sb="7" eb="9">
      <t>カンケイ</t>
    </rPh>
    <phoneticPr fontId="3"/>
  </si>
  <si>
    <t>補助金の対象経費</t>
    <rPh sb="0" eb="3">
      <t>ホジョキン</t>
    </rPh>
    <rPh sb="4" eb="6">
      <t>タイショウ</t>
    </rPh>
    <rPh sb="6" eb="8">
      <t>ケイヒ</t>
    </rPh>
    <phoneticPr fontId="3"/>
  </si>
  <si>
    <t>・参加者の交通費（乗車賃や自家用車のガソリン代等の補助など）
・外国旅費
・タクシーまたはレンタカーに係る旅費（公共機関が整備されていない・使用できない特別な場合は除く）</t>
    <rPh sb="1" eb="4">
      <t>サンカシャ</t>
    </rPh>
    <rPh sb="5" eb="8">
      <t>コウツウヒ</t>
    </rPh>
    <rPh sb="9" eb="12">
      <t>ジョウシャチン</t>
    </rPh>
    <rPh sb="13" eb="17">
      <t>ジカヨウシャ</t>
    </rPh>
    <rPh sb="22" eb="23">
      <t>ダイ</t>
    </rPh>
    <rPh sb="23" eb="24">
      <t>トウ</t>
    </rPh>
    <rPh sb="25" eb="27">
      <t>ホジョ</t>
    </rPh>
    <rPh sb="32" eb="36">
      <t>ガイコクリョヒ</t>
    </rPh>
    <rPh sb="51" eb="52">
      <t>カカ</t>
    </rPh>
    <rPh sb="53" eb="55">
      <t>リョヒ</t>
    </rPh>
    <rPh sb="56" eb="60">
      <t>コウキョウキカン</t>
    </rPh>
    <rPh sb="61" eb="63">
      <t>セイビ</t>
    </rPh>
    <rPh sb="70" eb="72">
      <t>シヨウ</t>
    </rPh>
    <rPh sb="76" eb="78">
      <t>トクベツ</t>
    </rPh>
    <rPh sb="79" eb="81">
      <t>バアイ</t>
    </rPh>
    <rPh sb="82" eb="83">
      <t>ノゾ</t>
    </rPh>
    <phoneticPr fontId="3"/>
  </si>
  <si>
    <t>・事業の目的を超えて広範に利用され得る備品
・高額な備品は留意</t>
    <rPh sb="23" eb="25">
      <t>コウガク</t>
    </rPh>
    <rPh sb="26" eb="28">
      <t>ビヒン</t>
    </rPh>
    <rPh sb="29" eb="31">
      <t>リュウイ</t>
    </rPh>
    <phoneticPr fontId="3"/>
  </si>
  <si>
    <t>旅費</t>
    <rPh sb="0" eb="2">
      <t>リョヒ</t>
    </rPh>
    <phoneticPr fontId="5"/>
  </si>
  <si>
    <t>旅費</t>
    <rPh sb="0" eb="2">
      <t>リョヒ</t>
    </rPh>
    <phoneticPr fontId="10"/>
  </si>
  <si>
    <t>通信運搬費</t>
    <rPh sb="0" eb="5">
      <t>ツウシンウンパンヒ</t>
    </rPh>
    <phoneticPr fontId="10"/>
  </si>
  <si>
    <t>印刷製本費</t>
    <rPh sb="0" eb="2">
      <t>インサツ</t>
    </rPh>
    <rPh sb="2" eb="4">
      <t>セイホン</t>
    </rPh>
    <rPh sb="4" eb="5">
      <t>ヒ</t>
    </rPh>
    <phoneticPr fontId="10"/>
  </si>
  <si>
    <t>会議費</t>
    <rPh sb="0" eb="3">
      <t>カイギヒ</t>
    </rPh>
    <phoneticPr fontId="10"/>
  </si>
  <si>
    <t>借料及び損料</t>
    <rPh sb="0" eb="2">
      <t>シャクリョウ</t>
    </rPh>
    <rPh sb="2" eb="3">
      <t>オヨ</t>
    </rPh>
    <rPh sb="4" eb="6">
      <t>ソンリョウ</t>
    </rPh>
    <phoneticPr fontId="10"/>
  </si>
  <si>
    <t>保険料</t>
    <rPh sb="2" eb="3">
      <t>リョウ</t>
    </rPh>
    <phoneticPr fontId="10"/>
  </si>
  <si>
    <t>雑役務費</t>
    <rPh sb="0" eb="1">
      <t>ザツ</t>
    </rPh>
    <rPh sb="1" eb="4">
      <t>エキムヒ</t>
    </rPh>
    <phoneticPr fontId="10"/>
  </si>
  <si>
    <t>　　　　で囲むこと</t>
    <phoneticPr fontId="3"/>
  </si>
  <si>
    <t>旅費（対象外経費）</t>
    <rPh sb="0" eb="2">
      <t>リョヒ</t>
    </rPh>
    <rPh sb="3" eb="8">
      <t>タイショウガイケイヒ</t>
    </rPh>
    <phoneticPr fontId="10"/>
  </si>
  <si>
    <t>通信運搬費（対象外経費）</t>
    <rPh sb="0" eb="5">
      <t>ツウシンウンパンヒ</t>
    </rPh>
    <rPh sb="6" eb="11">
      <t>タイショウガイケイヒ</t>
    </rPh>
    <phoneticPr fontId="10"/>
  </si>
  <si>
    <t>前年度繰越（算定対象外）</t>
    <rPh sb="0" eb="3">
      <t>ゼンネンド</t>
    </rPh>
    <rPh sb="3" eb="5">
      <t>クリコシ</t>
    </rPh>
    <rPh sb="6" eb="8">
      <t>サンテイ</t>
    </rPh>
    <rPh sb="8" eb="11">
      <t>タイショウガイ</t>
    </rPh>
    <phoneticPr fontId="3"/>
  </si>
  <si>
    <t>雑収入（算定対象外）</t>
    <rPh sb="0" eb="3">
      <t>ザツシュウニュウ</t>
    </rPh>
    <rPh sb="4" eb="6">
      <t>サンテイ</t>
    </rPh>
    <rPh sb="6" eb="9">
      <t>タイショウガイ</t>
    </rPh>
    <phoneticPr fontId="3"/>
  </si>
  <si>
    <t>印刷製本費（対象外経費）</t>
    <rPh sb="0" eb="2">
      <t>インサツ</t>
    </rPh>
    <rPh sb="2" eb="4">
      <t>セイホン</t>
    </rPh>
    <rPh sb="4" eb="5">
      <t>ヒ</t>
    </rPh>
    <phoneticPr fontId="10"/>
  </si>
  <si>
    <t>会議費（対象外経費）</t>
    <rPh sb="0" eb="3">
      <t>カイギヒ</t>
    </rPh>
    <phoneticPr fontId="10"/>
  </si>
  <si>
    <t>備品費（対象外経費）</t>
    <phoneticPr fontId="3"/>
  </si>
  <si>
    <t>消耗品費（対象外経費）</t>
  </si>
  <si>
    <t>消耗品費（対象外経費）</t>
    <phoneticPr fontId="3"/>
  </si>
  <si>
    <t>借料及び損料（対象外経費）</t>
    <rPh sb="0" eb="2">
      <t>シャクリョウ</t>
    </rPh>
    <rPh sb="2" eb="3">
      <t>オヨ</t>
    </rPh>
    <rPh sb="4" eb="6">
      <t>ソンリョウ</t>
    </rPh>
    <phoneticPr fontId="10"/>
  </si>
  <si>
    <t>保険料（対象外経費）</t>
    <rPh sb="2" eb="3">
      <t>リョウ</t>
    </rPh>
    <phoneticPr fontId="10"/>
  </si>
  <si>
    <t>雑役務費（対象外経費）</t>
    <rPh sb="0" eb="1">
      <t>ザツ</t>
    </rPh>
    <rPh sb="1" eb="4">
      <t>エキムヒ</t>
    </rPh>
    <phoneticPr fontId="10"/>
  </si>
  <si>
    <t>　１　補助事業の完了年月日</t>
    <rPh sb="10" eb="13">
      <t>ネンガッピ</t>
    </rPh>
    <phoneticPr fontId="3"/>
  </si>
  <si>
    <t>　２　補助事業の内容及び成果</t>
    <rPh sb="8" eb="10">
      <t>ナイヨウ</t>
    </rPh>
    <rPh sb="10" eb="11">
      <t>オヨ</t>
    </rPh>
    <rPh sb="12" eb="14">
      <t>セイカ</t>
    </rPh>
    <phoneticPr fontId="3"/>
  </si>
  <si>
    <t>　３　収支の状況及び補助事業により生じる収入金</t>
    <rPh sb="3" eb="5">
      <t>シュウシ</t>
    </rPh>
    <rPh sb="6" eb="8">
      <t>ジョウキョウ</t>
    </rPh>
    <rPh sb="8" eb="9">
      <t>オヨ</t>
    </rPh>
    <rPh sb="10" eb="14">
      <t>ホジョジギョウ</t>
    </rPh>
    <rPh sb="17" eb="18">
      <t>ショウ</t>
    </rPh>
    <rPh sb="20" eb="23">
      <t>シュウニュウキン</t>
    </rPh>
    <phoneticPr fontId="3"/>
  </si>
  <si>
    <t>別紙「収支決算書（第１１号様式）」のとおり。</t>
    <rPh sb="0" eb="2">
      <t>ベッシ</t>
    </rPh>
    <rPh sb="3" eb="5">
      <t>シュウシ</t>
    </rPh>
    <rPh sb="5" eb="8">
      <t>ケッサンショ</t>
    </rPh>
    <rPh sb="9" eb="10">
      <t>ダイ</t>
    </rPh>
    <rPh sb="12" eb="15">
      <t>ゴウヨウシキ</t>
    </rPh>
    <phoneticPr fontId="3"/>
  </si>
  <si>
    <t>　４　補助金交付申請書と相違した場合はその理由</t>
    <rPh sb="3" eb="6">
      <t>ホジョキン</t>
    </rPh>
    <rPh sb="6" eb="8">
      <t>コウフ</t>
    </rPh>
    <rPh sb="8" eb="11">
      <t>シンセイショ</t>
    </rPh>
    <rPh sb="12" eb="14">
      <t>ソウイ</t>
    </rPh>
    <rPh sb="16" eb="18">
      <t>バアイ</t>
    </rPh>
    <rPh sb="21" eb="23">
      <t>リユウ</t>
    </rPh>
    <phoneticPr fontId="3"/>
  </si>
  <si>
    <t>収支決算書</t>
    <rPh sb="2" eb="4">
      <t>ケッサン</t>
    </rPh>
    <phoneticPr fontId="3"/>
  </si>
  <si>
    <t>決算額</t>
    <rPh sb="0" eb="2">
      <t>ケッサン</t>
    </rPh>
    <phoneticPr fontId="3"/>
  </si>
  <si>
    <t>資金計画表</t>
    <rPh sb="0" eb="5">
      <t>シキンケイカクヒョウ</t>
    </rPh>
    <phoneticPr fontId="3"/>
  </si>
  <si>
    <t>（単位：円）</t>
    <rPh sb="1" eb="3">
      <t>タンイ</t>
    </rPh>
    <rPh sb="4" eb="5">
      <t>エン</t>
    </rPh>
    <phoneticPr fontId="3"/>
  </si>
  <si>
    <t>4月</t>
  </si>
  <si>
    <t>5月</t>
  </si>
  <si>
    <t>6月</t>
  </si>
  <si>
    <t>7月</t>
  </si>
  <si>
    <t>8月</t>
  </si>
  <si>
    <t>9月</t>
  </si>
  <si>
    <t>10月</t>
  </si>
  <si>
    <t>11月</t>
  </si>
  <si>
    <t>12月</t>
  </si>
  <si>
    <t>1月</t>
  </si>
  <si>
    <t>2月</t>
  </si>
  <si>
    <t>3月</t>
  </si>
  <si>
    <t>合計</t>
  </si>
  <si>
    <t>収入</t>
  </si>
  <si>
    <t>支出</t>
  </si>
  <si>
    <t>差引翌月繰越額</t>
  </si>
  <si>
    <t>　１　概算払を必要とする金額</t>
    <rPh sb="3" eb="6">
      <t>ガイサンバラ</t>
    </rPh>
    <rPh sb="7" eb="9">
      <t>ヒツヨウ</t>
    </rPh>
    <rPh sb="12" eb="14">
      <t>キンガク</t>
    </rPh>
    <phoneticPr fontId="3"/>
  </si>
  <si>
    <t>　２　概算払を必要とする理由</t>
    <rPh sb="3" eb="6">
      <t>ガイサンバラ</t>
    </rPh>
    <rPh sb="7" eb="9">
      <t>ヒツヨウ</t>
    </rPh>
    <rPh sb="12" eb="14">
      <t>リユウ</t>
    </rPh>
    <phoneticPr fontId="3"/>
  </si>
  <si>
    <t>　３　概算払を必要とする期日</t>
    <rPh sb="3" eb="6">
      <t>ガイサンバラ</t>
    </rPh>
    <rPh sb="7" eb="9">
      <t>ヒツヨウ</t>
    </rPh>
    <rPh sb="12" eb="14">
      <t>キジツ</t>
    </rPh>
    <phoneticPr fontId="3"/>
  </si>
  <si>
    <t>※補助金額の６割</t>
    <rPh sb="1" eb="5">
      <t>ホジョキンガク</t>
    </rPh>
    <rPh sb="7" eb="8">
      <t>ワリ</t>
    </rPh>
    <phoneticPr fontId="3"/>
  </si>
  <si>
    <t>保険料（算定対象）</t>
    <rPh sb="0" eb="2">
      <t>ホケン</t>
    </rPh>
    <rPh sb="2" eb="3">
      <t>リョウ</t>
    </rPh>
    <rPh sb="4" eb="6">
      <t>サンテイ</t>
    </rPh>
    <rPh sb="6" eb="8">
      <t>タイショウ</t>
    </rPh>
    <phoneticPr fontId="3"/>
  </si>
  <si>
    <t>謝金（対象外経費）</t>
    <rPh sb="0" eb="2">
      <t>シャキン</t>
    </rPh>
    <phoneticPr fontId="3"/>
  </si>
  <si>
    <t>事業計画書（変更事業計画書）</t>
    <phoneticPr fontId="3"/>
  </si>
  <si>
    <t>収支予算書（変更収支予算書）</t>
    <phoneticPr fontId="3"/>
  </si>
  <si>
    <t>説明（内訳等）</t>
    <rPh sb="0" eb="2">
      <t>セツメイ</t>
    </rPh>
    <rPh sb="5" eb="6">
      <t>トウ</t>
    </rPh>
    <phoneticPr fontId="3"/>
  </si>
  <si>
    <t>クラブ用具、事務用品</t>
    <rPh sb="3" eb="5">
      <t>ヨウグ</t>
    </rPh>
    <rPh sb="6" eb="10">
      <t>ジムヨウヒン</t>
    </rPh>
    <phoneticPr fontId="3"/>
  </si>
  <si>
    <t>会場使用料、貸切バス代</t>
    <rPh sb="0" eb="2">
      <t>カイジョウ</t>
    </rPh>
    <rPh sb="2" eb="5">
      <t>シヨウリョウ</t>
    </rPh>
    <rPh sb="6" eb="8">
      <t>カシキリ</t>
    </rPh>
    <rPh sb="10" eb="11">
      <t>ダイ</t>
    </rPh>
    <phoneticPr fontId="3"/>
  </si>
  <si>
    <t>アプリ使用料、手数料等</t>
    <rPh sb="3" eb="6">
      <t>シヨウリョウ</t>
    </rPh>
    <rPh sb="7" eb="10">
      <t>テスウリョウ</t>
    </rPh>
    <rPh sb="10" eb="11">
      <t>トウ</t>
    </rPh>
    <phoneticPr fontId="3"/>
  </si>
  <si>
    <t>チラシ印刷代</t>
    <rPh sb="3" eb="5">
      <t>インサツ</t>
    </rPh>
    <rPh sb="5" eb="6">
      <t>ダイ</t>
    </rPh>
    <phoneticPr fontId="3"/>
  </si>
  <si>
    <t>切手代等</t>
    <rPh sb="0" eb="2">
      <t>キッテ</t>
    </rPh>
    <rPh sb="2" eb="3">
      <t>ダイ</t>
    </rPh>
    <rPh sb="3" eb="4">
      <t>トウ</t>
    </rPh>
    <phoneticPr fontId="3"/>
  </si>
  <si>
    <t>指導者大会交通費</t>
    <rPh sb="0" eb="3">
      <t>シドウシャ</t>
    </rPh>
    <rPh sb="3" eb="5">
      <t>タイカイ</t>
    </rPh>
    <rPh sb="5" eb="8">
      <t>コウツウヒ</t>
    </rPh>
    <phoneticPr fontId="3"/>
  </si>
  <si>
    <t>寄付金等</t>
    <rPh sb="0" eb="3">
      <t>キフキン</t>
    </rPh>
    <rPh sb="3" eb="4">
      <t>トウ</t>
    </rPh>
    <phoneticPr fontId="3"/>
  </si>
  <si>
    <t>利息等</t>
    <rPh sb="0" eb="2">
      <t>リソク</t>
    </rPh>
    <rPh sb="2" eb="3">
      <t>トウ</t>
    </rPh>
    <phoneticPr fontId="3"/>
  </si>
  <si>
    <t>認定クラブ名</t>
    <rPh sb="0" eb="2">
      <t>ニンテイ</t>
    </rPh>
    <rPh sb="5" eb="6">
      <t>メイ</t>
    </rPh>
    <phoneticPr fontId="3"/>
  </si>
  <si>
    <t>円</t>
    <phoneticPr fontId="3"/>
  </si>
  <si>
    <t>浜松市□□区〇〇町１－２</t>
    <phoneticPr fontId="3"/>
  </si>
  <si>
    <t>　　　補助対象経費　　　　　　　　　　　　参加費等収入　　　　　　　　　補助金算定額</t>
    <rPh sb="21" eb="23">
      <t>サンカ</t>
    </rPh>
    <rPh sb="23" eb="24">
      <t>ヒ</t>
    </rPh>
    <rPh sb="24" eb="25">
      <t>トウ</t>
    </rPh>
    <rPh sb="36" eb="39">
      <t>ホジョキン</t>
    </rPh>
    <rPh sb="39" eb="42">
      <t>サンテイガク</t>
    </rPh>
    <phoneticPr fontId="3"/>
  </si>
  <si>
    <t>　（１）交付決定済額　金　　　　　　</t>
    <rPh sb="6" eb="9">
      <t>ケッテイズ</t>
    </rPh>
    <phoneticPr fontId="3"/>
  </si>
  <si>
    <t>　（２）算出の基礎　・第３号様式 補助金算定額(収支予算書(Ｃ))</t>
    <rPh sb="17" eb="19">
      <t>ホジョ</t>
    </rPh>
    <rPh sb="19" eb="20">
      <t>キン</t>
    </rPh>
    <rPh sb="20" eb="23">
      <t>サンテイガク</t>
    </rPh>
    <phoneticPr fontId="3"/>
  </si>
  <si>
    <t>　（２）算出の基礎　・第１１号様式 補助算定額(収支決算書(Ｃ))</t>
    <rPh sb="18" eb="23">
      <t>ホジョサンテイガク</t>
    </rPh>
    <rPh sb="26" eb="28">
      <t>ケッサン</t>
    </rPh>
    <phoneticPr fontId="3"/>
  </si>
  <si>
    <t>認定クラブ名：</t>
    <rPh sb="0" eb="2">
      <t>ニンテイ</t>
    </rPh>
    <rPh sb="5" eb="6">
      <t>メイ</t>
    </rPh>
    <phoneticPr fontId="3"/>
  </si>
  <si>
    <t>　※施設整備費は対象外とする。</t>
  </si>
  <si>
    <t>　※人件費の区分については、雇用契約を結ぶクラブに対し、別途対応する。</t>
  </si>
  <si>
    <t>・菓子折り
・金券
・商品券</t>
    <rPh sb="1" eb="4">
      <t>カシオ</t>
    </rPh>
    <rPh sb="7" eb="9">
      <t>キンケン</t>
    </rPh>
    <rPh sb="11" eb="14">
      <t>ショウヒンケン</t>
    </rPh>
    <phoneticPr fontId="3"/>
  </si>
  <si>
    <t xml:space="preserve"> 指導者等の交通費（原則、公共交通機関に限る）、事業の実施に必要な旅費（地方公共団体の旅費規程、もしくは国家公務員等の旅費に関する法律を準用）</t>
    <rPh sb="1" eb="4">
      <t>シドウシャ</t>
    </rPh>
    <rPh sb="4" eb="5">
      <t>トウ</t>
    </rPh>
    <rPh sb="6" eb="9">
      <t>コウツウヒ</t>
    </rPh>
    <rPh sb="10" eb="12">
      <t>ゲンソク</t>
    </rPh>
    <rPh sb="13" eb="19">
      <t>コウキョウコウツウキカン</t>
    </rPh>
    <rPh sb="20" eb="21">
      <t>カギ</t>
    </rPh>
    <rPh sb="24" eb="26">
      <t>ジギョウ</t>
    </rPh>
    <rPh sb="27" eb="29">
      <t>ジッシ</t>
    </rPh>
    <rPh sb="30" eb="32">
      <t>ヒツヨウ</t>
    </rPh>
    <rPh sb="33" eb="35">
      <t>リョヒ</t>
    </rPh>
    <rPh sb="36" eb="42">
      <t>チホウコウキョウダンタイ</t>
    </rPh>
    <rPh sb="43" eb="47">
      <t>リョヒキテイ</t>
    </rPh>
    <rPh sb="52" eb="57">
      <t>コッカコウムイン</t>
    </rPh>
    <rPh sb="57" eb="58">
      <t>トウ</t>
    </rPh>
    <rPh sb="59" eb="61">
      <t>リョヒ</t>
    </rPh>
    <rPh sb="62" eb="63">
      <t>カン</t>
    </rPh>
    <rPh sb="65" eb="67">
      <t>ホウリツ</t>
    </rPh>
    <rPh sb="68" eb="70">
      <t>ジュンヨウ</t>
    </rPh>
    <phoneticPr fontId="3"/>
  </si>
  <si>
    <t xml:space="preserve"> 事業を行うために必要な機械器具、バス、会場等のリース・レンタルに要する経費</t>
    <rPh sb="1" eb="3">
      <t>ジギョウ</t>
    </rPh>
    <rPh sb="4" eb="5">
      <t>オコナ</t>
    </rPh>
    <rPh sb="9" eb="11">
      <t>ヒツヨウ</t>
    </rPh>
    <rPh sb="12" eb="16">
      <t>キカイキグ</t>
    </rPh>
    <rPh sb="20" eb="22">
      <t>カイジョウ</t>
    </rPh>
    <rPh sb="22" eb="23">
      <t>トウ</t>
    </rPh>
    <rPh sb="33" eb="34">
      <t>ヨウ</t>
    </rPh>
    <rPh sb="36" eb="38">
      <t>ケイヒ</t>
    </rPh>
    <phoneticPr fontId="3"/>
  </si>
  <si>
    <t>　事業で使用するパンフレット・リーフレット、通知、事業成果報告書等の印刷製本に関する経費</t>
    <rPh sb="1" eb="3">
      <t>ジギョウ</t>
    </rPh>
    <rPh sb="4" eb="6">
      <t>シヨウ</t>
    </rPh>
    <rPh sb="22" eb="24">
      <t>ツウチ</t>
    </rPh>
    <rPh sb="25" eb="29">
      <t>ジギョウセイカ</t>
    </rPh>
    <rPh sb="29" eb="32">
      <t>ホウコクショ</t>
    </rPh>
    <rPh sb="32" eb="33">
      <t>トウ</t>
    </rPh>
    <rPh sb="34" eb="36">
      <t>インサツ</t>
    </rPh>
    <rPh sb="36" eb="38">
      <t>セイホン</t>
    </rPh>
    <rPh sb="39" eb="40">
      <t>カン</t>
    </rPh>
    <rPh sb="42" eb="44">
      <t>ケイヒ</t>
    </rPh>
    <phoneticPr fontId="3"/>
  </si>
  <si>
    <t>　事業に必要な郵送料、運送代、通信・電話料に関する経費（携帯電話は自治体・団体が契約するもの,切手は本事業で使用する最低限な枚数）</t>
    <rPh sb="1" eb="3">
      <t>ジギョウ</t>
    </rPh>
    <rPh sb="4" eb="6">
      <t>ヒツヨウ</t>
    </rPh>
    <rPh sb="7" eb="10">
      <t>ユウソウリョウ</t>
    </rPh>
    <rPh sb="11" eb="14">
      <t>ウンソウダイ</t>
    </rPh>
    <rPh sb="15" eb="17">
      <t>ツウシン</t>
    </rPh>
    <rPh sb="18" eb="21">
      <t>デンワリョウ</t>
    </rPh>
    <rPh sb="22" eb="23">
      <t>カン</t>
    </rPh>
    <rPh sb="25" eb="27">
      <t>ケイヒ</t>
    </rPh>
    <rPh sb="28" eb="32">
      <t>ケイタイデンワ</t>
    </rPh>
    <rPh sb="33" eb="36">
      <t>ジチタイ</t>
    </rPh>
    <rPh sb="37" eb="39">
      <t>ダンタイ</t>
    </rPh>
    <rPh sb="40" eb="42">
      <t>ケイヤク</t>
    </rPh>
    <phoneticPr fontId="3"/>
  </si>
  <si>
    <t>　事業の目的を達成するために付随して必要になる軽微な請負業務、振込手数料、著作権使用料、アプリ使用料等</t>
    <rPh sb="1" eb="3">
      <t>ジギョウ</t>
    </rPh>
    <rPh sb="4" eb="6">
      <t>モクテキ</t>
    </rPh>
    <rPh sb="7" eb="9">
      <t>タッセイ</t>
    </rPh>
    <rPh sb="14" eb="16">
      <t>フズイ</t>
    </rPh>
    <rPh sb="18" eb="20">
      <t>ヒツヨウ</t>
    </rPh>
    <rPh sb="23" eb="25">
      <t>ケイビ</t>
    </rPh>
    <rPh sb="26" eb="28">
      <t>ウケオイ</t>
    </rPh>
    <rPh sb="28" eb="30">
      <t>ギョウム</t>
    </rPh>
    <rPh sb="31" eb="33">
      <t>フリコミ</t>
    </rPh>
    <rPh sb="33" eb="36">
      <t>テスウリョウ</t>
    </rPh>
    <rPh sb="37" eb="40">
      <t>チョサクケン</t>
    </rPh>
    <rPh sb="40" eb="43">
      <t>シヨウリョウ</t>
    </rPh>
    <rPh sb="50" eb="51">
      <t>トウ</t>
    </rPh>
    <phoneticPr fontId="3"/>
  </si>
  <si>
    <t>　指導者や参加する生徒、運営団体等の保険料</t>
    <rPh sb="1" eb="4">
      <t>シドウシャ</t>
    </rPh>
    <rPh sb="5" eb="7">
      <t>サンカ</t>
    </rPh>
    <rPh sb="9" eb="11">
      <t>セイト</t>
    </rPh>
    <rPh sb="12" eb="17">
      <t>ウンエイダンタイトウ</t>
    </rPh>
    <rPh sb="18" eb="21">
      <t>ホケンリョウ</t>
    </rPh>
    <phoneticPr fontId="3"/>
  </si>
  <si>
    <t>　事業を行うために必要な物品（１年以上継続して使用できるもの）の購入</t>
    <rPh sb="16" eb="17">
      <t>ネン</t>
    </rPh>
    <rPh sb="17" eb="19">
      <t>イジョウ</t>
    </rPh>
    <rPh sb="19" eb="21">
      <t>ケイゾク</t>
    </rPh>
    <rPh sb="23" eb="25">
      <t>シヨウ</t>
    </rPh>
    <rPh sb="32" eb="34">
      <t>コウニュウ</t>
    </rPh>
    <phoneticPr fontId="3"/>
  </si>
  <si>
    <t>□振込手数料（内容と金額がわかる資料　※振込明細書など）
□システム使用料（見積書・請求書・支払いを証明できる書類）
□資格登録料等（見積書・請求書・支払いを証明できる書類、登録証・定証（写））
□HP作成＜請負業務＞（見積書・契約書・仕様書・請求書・支払証明書類・完了報告書・団体の検収）</t>
    <rPh sb="1" eb="3">
      <t>フリコミ</t>
    </rPh>
    <rPh sb="3" eb="6">
      <t>テスウリョウ</t>
    </rPh>
    <phoneticPr fontId="24"/>
  </si>
  <si>
    <t>対象経費例</t>
    <rPh sb="0" eb="2">
      <t>タイショウ</t>
    </rPh>
    <rPh sb="2" eb="4">
      <t>ケイヒ</t>
    </rPh>
    <rPh sb="4" eb="5">
      <t>レイ</t>
    </rPh>
    <phoneticPr fontId="3"/>
  </si>
  <si>
    <t>・指導者謝金
・運営スタッフ謝金
・指導補助（見守り）ボランティア等謝金</t>
    <rPh sb="1" eb="4">
      <t>シドウシャ</t>
    </rPh>
    <rPh sb="4" eb="6">
      <t>シャキン</t>
    </rPh>
    <rPh sb="8" eb="10">
      <t>ウンエイ</t>
    </rPh>
    <rPh sb="14" eb="16">
      <t>シャキン</t>
    </rPh>
    <rPh sb="18" eb="22">
      <t>シドウホジョ</t>
    </rPh>
    <rPh sb="23" eb="25">
      <t>ミマモ</t>
    </rPh>
    <rPh sb="33" eb="34">
      <t>トウ</t>
    </rPh>
    <rPh sb="34" eb="36">
      <t>シャキン</t>
    </rPh>
    <phoneticPr fontId="24"/>
  </si>
  <si>
    <t>□出張命令や依頼文、大会要項等
□経路・金額が分かる書類
□支払いを証明できる書類</t>
    <rPh sb="10" eb="12">
      <t>タイカイ</t>
    </rPh>
    <rPh sb="12" eb="14">
      <t>ヨウコウ</t>
    </rPh>
    <rPh sb="14" eb="15">
      <t>トウ</t>
    </rPh>
    <phoneticPr fontId="24"/>
  </si>
  <si>
    <t>　事業を行うために必要な物品であって備品でないもの、事務用消耗品、参加者が共用するスポーツ用品・用具等</t>
    <rPh sb="1" eb="3">
      <t>ジギョウ</t>
    </rPh>
    <rPh sb="4" eb="5">
      <t>オコナ</t>
    </rPh>
    <rPh sb="9" eb="11">
      <t>ヒツヨウ</t>
    </rPh>
    <rPh sb="12" eb="14">
      <t>ブッピン</t>
    </rPh>
    <rPh sb="18" eb="20">
      <t>ビヒン</t>
    </rPh>
    <rPh sb="26" eb="29">
      <t>ジムヨウ</t>
    </rPh>
    <rPh sb="29" eb="31">
      <t>ショウモウ</t>
    </rPh>
    <rPh sb="31" eb="32">
      <t>ヒン</t>
    </rPh>
    <rPh sb="33" eb="36">
      <t>サンカシャ</t>
    </rPh>
    <rPh sb="37" eb="39">
      <t>キョウヨウ</t>
    </rPh>
    <rPh sb="45" eb="47">
      <t>ヨウヒン</t>
    </rPh>
    <rPh sb="48" eb="50">
      <t>ヨウグ</t>
    </rPh>
    <rPh sb="50" eb="51">
      <t>トウ</t>
    </rPh>
    <phoneticPr fontId="3"/>
  </si>
  <si>
    <t>・コピー用紙やファイル、筆記用具など文房具
・野球のボールなど参加者が共用するスポーツ用品・用具等
・救急用品等（熱中症対策用飲料含む）</t>
    <rPh sb="4" eb="6">
      <t>ヨウシ</t>
    </rPh>
    <rPh sb="12" eb="16">
      <t>ヒッキヨウグ</t>
    </rPh>
    <rPh sb="18" eb="21">
      <t>ブンボウグ</t>
    </rPh>
    <rPh sb="23" eb="25">
      <t>ヤキュウ</t>
    </rPh>
    <rPh sb="51" eb="55">
      <t>キュウキュウヨウヒン</t>
    </rPh>
    <rPh sb="55" eb="56">
      <t>トウ</t>
    </rPh>
    <rPh sb="57" eb="60">
      <t>ネッチュウショウ</t>
    </rPh>
    <rPh sb="60" eb="62">
      <t>タイサク</t>
    </rPh>
    <rPh sb="62" eb="63">
      <t>ヨウ</t>
    </rPh>
    <rPh sb="63" eb="65">
      <t>インリョウ</t>
    </rPh>
    <rPh sb="65" eb="66">
      <t>フク</t>
    </rPh>
    <phoneticPr fontId="3"/>
  </si>
  <si>
    <t>・参加者等が個人で所有し、使用するもの
（ユニフォーム等は団体が所有し、貸与するものであれば可）
・明確に使用状況が区分できないもの</t>
    <rPh sb="1" eb="4">
      <t>サンカシャ</t>
    </rPh>
    <rPh sb="4" eb="5">
      <t>トウ</t>
    </rPh>
    <rPh sb="6" eb="8">
      <t>コジン</t>
    </rPh>
    <rPh sb="9" eb="11">
      <t>ショユウ</t>
    </rPh>
    <rPh sb="13" eb="15">
      <t>シヨウ</t>
    </rPh>
    <rPh sb="27" eb="28">
      <t>トウ</t>
    </rPh>
    <rPh sb="29" eb="31">
      <t>ダンタイ</t>
    </rPh>
    <rPh sb="32" eb="34">
      <t>ショユウ</t>
    </rPh>
    <rPh sb="36" eb="38">
      <t>タイヨ</t>
    </rPh>
    <rPh sb="46" eb="47">
      <t>カ</t>
    </rPh>
    <rPh sb="50" eb="52">
      <t>メイカク</t>
    </rPh>
    <rPh sb="53" eb="57">
      <t>シヨウジョウキョウ</t>
    </rPh>
    <rPh sb="58" eb="60">
      <t>クブン</t>
    </rPh>
    <phoneticPr fontId="3"/>
  </si>
  <si>
    <t>・認定クラブ説明資料の印刷費
・保護者向け案内チラシの印刷</t>
    <rPh sb="1" eb="3">
      <t>ニンテイ</t>
    </rPh>
    <phoneticPr fontId="24"/>
  </si>
  <si>
    <t>・郵送料（切手、宅配料）
・団体が契約する携帯電話使用料・インターネット接続料</t>
    <rPh sb="5" eb="7">
      <t>キッテ</t>
    </rPh>
    <rPh sb="8" eb="11">
      <t>タクハイリョウ</t>
    </rPh>
    <rPh sb="14" eb="16">
      <t>ダンタイ</t>
    </rPh>
    <rPh sb="17" eb="19">
      <t>ケイヤク</t>
    </rPh>
    <rPh sb="21" eb="25">
      <t>ケイタイデンワ</t>
    </rPh>
    <rPh sb="25" eb="28">
      <t>シヨウリョウ</t>
    </rPh>
    <rPh sb="36" eb="39">
      <t>セツゾクリョウ</t>
    </rPh>
    <phoneticPr fontId="24"/>
  </si>
  <si>
    <t>・スポーツ用具等備品（共用で使用するもの）
・認定クラブに必要な器具類</t>
    <rPh sb="5" eb="7">
      <t>ヨウグ</t>
    </rPh>
    <rPh sb="7" eb="8">
      <t>トウ</t>
    </rPh>
    <rPh sb="23" eb="25">
      <t>ニンテイ</t>
    </rPh>
    <phoneticPr fontId="24"/>
  </si>
  <si>
    <t>・体育施設等、用具保管場所の借上料
・機材・備品のレンタル料
・貸切バス等のレンタル料</t>
    <rPh sb="5" eb="6">
      <t>トウ</t>
    </rPh>
    <rPh sb="36" eb="37">
      <t>トウ</t>
    </rPh>
    <rPh sb="42" eb="43">
      <t>リョウ</t>
    </rPh>
    <phoneticPr fontId="24"/>
  </si>
  <si>
    <t>□謝金単価表（単価設定の理由が分かる書類）
□依頼したことを示す書類（依頼書）
□実施したことを示す書類（業務月報）
□支払いを証明できる書類（領収書等）</t>
    <rPh sb="35" eb="38">
      <t>イライショ</t>
    </rPh>
    <rPh sb="53" eb="55">
      <t>ギョウム</t>
    </rPh>
    <rPh sb="55" eb="57">
      <t>ゲッポウ</t>
    </rPh>
    <rPh sb="72" eb="75">
      <t>リョウシュウショ</t>
    </rPh>
    <rPh sb="75" eb="76">
      <t>トウ</t>
    </rPh>
    <phoneticPr fontId="24"/>
  </si>
  <si>
    <t>□見積書
□請求書
□支払証明書類または領収書
※発注書（控）または申込書（控）または契約書（写し）
□リース・レンタルに関する理由書（パソコンや複合機等の汎用性が高い製品をリースする場合、本事業への占有を証明する理由書が必要です。）
□大会・会議等を実施したことが分かる書類一式（開催通知・要項、参加者・出席者名簿等）
※バス借り上げの際の用件、行先、経路等を確認できる書類</t>
    <rPh sb="119" eb="121">
      <t>タイカイ</t>
    </rPh>
    <rPh sb="122" eb="124">
      <t>カイギ</t>
    </rPh>
    <rPh sb="146" eb="148">
      <t>ヨウコウ</t>
    </rPh>
    <rPh sb="149" eb="152">
      <t>サンカシャ</t>
    </rPh>
    <phoneticPr fontId="24"/>
  </si>
  <si>
    <t>□見積書
□請求書
□支払いを証明できる書類（レシートなど購入品の詳細が分かるもの）
※明確に使用状況が区分できないものは補助対象外です。</t>
    <rPh sb="29" eb="31">
      <t>コウニュウ</t>
    </rPh>
    <rPh sb="31" eb="32">
      <t>ヒン</t>
    </rPh>
    <rPh sb="33" eb="35">
      <t>ショウサイ</t>
    </rPh>
    <rPh sb="36" eb="37">
      <t>ワ</t>
    </rPh>
    <phoneticPr fontId="24"/>
  </si>
  <si>
    <t>□見積書
□請求書　　
□支払いを証明できる書類
※仕様書、発注書（控）、納品書、使用（配布）状況が分かる資料</t>
    <phoneticPr fontId="24"/>
  </si>
  <si>
    <t>□見積書
□請求書　　
□支払いを証明できる書類
※郵送報告書、受払簿、切手を購入する場合、本事業を行うために必要な最小限の枚数とし、受払簿等で適切に管理してください。
※切手を購入する場合、本事業を行うために必要な最小限の枚数とし、受払簿等で適切に管理してください。</t>
    <phoneticPr fontId="24"/>
  </si>
  <si>
    <t>□見積書
□請求書
□支払いを証明できる書類
□申込書</t>
    <phoneticPr fontId="24"/>
  </si>
  <si>
    <t>□見積書
□納品書
□請求書
□支払証明書類または領収書
※発注書（控）または契約書（写し）
インターネットやメール等により注文を行い、発注書を取っていない場合には、発注書に代わるもの（電子媒体等の印字したもの）を用意してください。</t>
    <phoneticPr fontId="24"/>
  </si>
  <si>
    <t>必要となる証憑資料</t>
    <rPh sb="0" eb="2">
      <t>ヒツヨウ</t>
    </rPh>
    <rPh sb="5" eb="7">
      <t>ショウヒョウ</t>
    </rPh>
    <rPh sb="7" eb="9">
      <t>シリョウ</t>
    </rPh>
    <phoneticPr fontId="24"/>
  </si>
  <si>
    <t>補助金の主な対象経費一覧</t>
    <rPh sb="0" eb="3">
      <t>ホジョキン</t>
    </rPh>
    <rPh sb="4" eb="5">
      <t>オモ</t>
    </rPh>
    <rPh sb="6" eb="8">
      <t>タイショウ</t>
    </rPh>
    <rPh sb="8" eb="10">
      <t>ケイヒ</t>
    </rPh>
    <rPh sb="10" eb="12">
      <t>イチラン</t>
    </rPh>
    <phoneticPr fontId="3"/>
  </si>
  <si>
    <t>３月購入消耗品</t>
    <rPh sb="1" eb="2">
      <t>ガツ</t>
    </rPh>
    <rPh sb="2" eb="4">
      <t>コウニュウ</t>
    </rPh>
    <rPh sb="4" eb="7">
      <t>ショウモウヒン</t>
    </rPh>
    <phoneticPr fontId="3"/>
  </si>
  <si>
    <t>収入</t>
    <rPh sb="0" eb="2">
      <t>シュウニュウ</t>
    </rPh>
    <phoneticPr fontId="3"/>
  </si>
  <si>
    <t>補助金</t>
    <rPh sb="0" eb="3">
      <t>ホジョキン</t>
    </rPh>
    <phoneticPr fontId="3"/>
  </si>
  <si>
    <t>総収入</t>
    <rPh sb="0" eb="3">
      <t>ソウシュウニュウ</t>
    </rPh>
    <phoneticPr fontId="3"/>
  </si>
  <si>
    <t>総支出</t>
    <rPh sb="0" eb="1">
      <t>ソウ</t>
    </rPh>
    <rPh sb="1" eb="3">
      <t>シシュツ</t>
    </rPh>
    <phoneticPr fontId="3"/>
  </si>
  <si>
    <t>差引額</t>
    <rPh sb="0" eb="3">
      <t>サシヒキガク</t>
    </rPh>
    <phoneticPr fontId="3"/>
  </si>
  <si>
    <t>　　　　　　　　　　　　　　　　　　↑
ここが「0」以外の場合、収支が合っていないため、「0」となるように計画を見直してください。</t>
    <phoneticPr fontId="3"/>
  </si>
  <si>
    <t>保険料（算定対象外）</t>
    <rPh sb="8" eb="9">
      <t>ガイ</t>
    </rPh>
    <phoneticPr fontId="3"/>
  </si>
  <si>
    <t>補助金</t>
    <rPh sb="0" eb="3">
      <t>ホジョキン</t>
    </rPh>
    <phoneticPr fontId="3"/>
  </si>
  <si>
    <t>人件費</t>
  </si>
  <si>
    <t>給与手当、法定福利費、福利厚生費、賞与など</t>
  </si>
  <si>
    <t>委託費</t>
  </si>
  <si>
    <t>専門性、効率性の観点から外部に委託する経費、WEB制作・デザイン費など</t>
  </si>
  <si>
    <t>項目</t>
    <rPh sb="0" eb="2">
      <t>コウモク</t>
    </rPh>
    <phoneticPr fontId="3"/>
  </si>
  <si>
    <t>保険料（算定対象外）</t>
    <rPh sb="0" eb="2">
      <t>ホケン</t>
    </rPh>
    <rPh sb="2" eb="3">
      <t>リョウ</t>
    </rPh>
    <rPh sb="4" eb="6">
      <t>サンテイ</t>
    </rPh>
    <rPh sb="6" eb="8">
      <t>タイショウ</t>
    </rPh>
    <rPh sb="8" eb="9">
      <t>ガイ</t>
    </rPh>
    <phoneticPr fontId="3"/>
  </si>
  <si>
    <t>　　　　年　　月　　日　　</t>
  </si>
  <si>
    <t>　（クラブ名）</t>
  </si>
  <si>
    <t>　　　補助金の額</t>
  </si>
  <si>
    <t>金額</t>
  </si>
  <si>
    <t>　交付の条件</t>
  </si>
  <si>
    <t>　１　補助金を当該補助事業以外の目的に使用してはならない。</t>
  </si>
  <si>
    <t>　２　補助事業を中止し、又は廃止する場合は、あらかじめ市長の承認を受けること。</t>
  </si>
  <si>
    <t>　３　補助事業が予定の期間内に完了しない場合又はその遂行が困難となった場合は、速やかに</t>
    <phoneticPr fontId="3"/>
  </si>
  <si>
    <t>　４　補助事業の完了により当該クラブに相当の収益が生じると認められる場合においては、当</t>
    <phoneticPr fontId="3"/>
  </si>
  <si>
    <t>　　　市長に報告してその指示を受けること。</t>
    <phoneticPr fontId="3"/>
  </si>
  <si>
    <t>　　　該補助金の交付の目的に反しない場合に限り、その交付した補助金の全部又は一部に相当</t>
    <phoneticPr fontId="3"/>
  </si>
  <si>
    <t>　　　する金額を市に納付すること。</t>
    <phoneticPr fontId="3"/>
  </si>
  <si>
    <t>　５　規則第１７条第１項の規定により補助金の交付の決定の取消しを受け、補助金の返還の請</t>
    <phoneticPr fontId="3"/>
  </si>
  <si>
    <t>　　　求を受けたとき又は当該返還の期限までに納付しなかったときは、規則第１８条の２の規</t>
    <phoneticPr fontId="3"/>
  </si>
  <si>
    <t>　　　定に基づき、加算金又は遅延損害金を市に納付すること。</t>
    <phoneticPr fontId="3"/>
  </si>
  <si>
    <t>　６　補助金の返還の請求を受け、当該補助金、加算金又は遅延損害金の全部又は一部を納付し</t>
    <phoneticPr fontId="3"/>
  </si>
  <si>
    <t>　　　ない場合、規則第１８条の３の規定に基づき、他の交付すべき補助金についてその交付を</t>
    <phoneticPr fontId="3"/>
  </si>
  <si>
    <t>　　　一時停止し、又は未納額との相殺をする場合がある。</t>
    <phoneticPr fontId="3"/>
  </si>
  <si>
    <t>印</t>
  </si>
  <si>
    <t>浜松市長　　　</t>
    <phoneticPr fontId="3"/>
  </si>
  <si>
    <t>号　</t>
  </si>
  <si>
    <t>参加生徒数5人～12人で
指導者を２人配置</t>
    <rPh sb="0" eb="5">
      <t>サンカセイトスウ</t>
    </rPh>
    <rPh sb="6" eb="7">
      <t>ニン</t>
    </rPh>
    <rPh sb="10" eb="11">
      <t>ニン</t>
    </rPh>
    <rPh sb="13" eb="16">
      <t>シドウシャ</t>
    </rPh>
    <rPh sb="18" eb="19">
      <t>ヒト</t>
    </rPh>
    <rPh sb="19" eb="21">
      <t>ハイチ</t>
    </rPh>
    <phoneticPr fontId="3"/>
  </si>
  <si>
    <t>　２　変更の理由</t>
    <rPh sb="3" eb="5">
      <t>ヘンコウ</t>
    </rPh>
    <rPh sb="6" eb="8">
      <t>リユウ</t>
    </rPh>
    <phoneticPr fontId="3"/>
  </si>
  <si>
    <t>　１　変更の内容</t>
    <rPh sb="3" eb="5">
      <t>ヘンコウ</t>
    </rPh>
    <rPh sb="6" eb="8">
      <t>ナイヨウ</t>
    </rPh>
    <phoneticPr fontId="3"/>
  </si>
  <si>
    <t>　（１）変更交付申請額 金　　　　　　</t>
    <rPh sb="4" eb="6">
      <t>ヘンコウ</t>
    </rPh>
    <phoneticPr fontId="3"/>
  </si>
  <si>
    <r>
      <t>　（２）算出の基礎　・第３号様式 補助金算定額</t>
    </r>
    <r>
      <rPr>
        <sz val="9"/>
        <color theme="1"/>
        <rFont val="ＭＳ 明朝"/>
        <family val="1"/>
        <charset val="128"/>
      </rPr>
      <t>(変更収支予算書(Ｃ))</t>
    </r>
    <rPh sb="17" eb="19">
      <t>ホジョ</t>
    </rPh>
    <rPh sb="19" eb="20">
      <t>キン</t>
    </rPh>
    <rPh sb="20" eb="23">
      <t>サンテイガク</t>
    </rPh>
    <rPh sb="24" eb="26">
      <t>ヘンコウ</t>
    </rPh>
    <phoneticPr fontId="3"/>
  </si>
  <si>
    <t>※変更前</t>
    <rPh sb="1" eb="4">
      <t>ヘンコウマエ</t>
    </rPh>
    <phoneticPr fontId="3"/>
  </si>
  <si>
    <t>※変更後</t>
    <rPh sb="1" eb="3">
      <t>ヘンコウ</t>
    </rPh>
    <rPh sb="3" eb="4">
      <t>ゴ</t>
    </rPh>
    <phoneticPr fontId="3"/>
  </si>
  <si>
    <t>　（４）差引額　　　　金　　　　　　</t>
    <rPh sb="4" eb="7">
      <t>サシヒキガク</t>
    </rPh>
    <phoneticPr fontId="3"/>
  </si>
  <si>
    <t>　（３）既交付額　　　金　　　　　　</t>
    <rPh sb="4" eb="5">
      <t>キ</t>
    </rPh>
    <rPh sb="5" eb="8">
      <t>コウフガク</t>
    </rPh>
    <phoneticPr fontId="3"/>
  </si>
  <si>
    <t>　４　補助事業の遂行に関する計画</t>
    <rPh sb="3" eb="7">
      <t>ホジョジギョウ</t>
    </rPh>
    <rPh sb="8" eb="10">
      <t>スイコウ</t>
    </rPh>
    <rPh sb="11" eb="12">
      <t>カン</t>
    </rPh>
    <rPh sb="14" eb="16">
      <t>ケイカク</t>
    </rPh>
    <phoneticPr fontId="3"/>
  </si>
  <si>
    <t>　別紙「変更事業計画書（第２号様式）」及び「変更収支予算書（第３号様式）」のとおり。</t>
    <rPh sb="1" eb="3">
      <t>ベッシ</t>
    </rPh>
    <rPh sb="4" eb="6">
      <t>ヘンコウ</t>
    </rPh>
    <rPh sb="6" eb="8">
      <t>ジギョウ</t>
    </rPh>
    <rPh sb="8" eb="11">
      <t>ケイカクショ</t>
    </rPh>
    <rPh sb="12" eb="13">
      <t>ダイ</t>
    </rPh>
    <rPh sb="14" eb="15">
      <t>ゴウ</t>
    </rPh>
    <rPh sb="15" eb="17">
      <t>ヨウシキ</t>
    </rPh>
    <rPh sb="19" eb="20">
      <t>オヨ</t>
    </rPh>
    <rPh sb="22" eb="26">
      <t>ヘンコウシュウシ</t>
    </rPh>
    <rPh sb="26" eb="28">
      <t>ヨサン</t>
    </rPh>
    <rPh sb="28" eb="29">
      <t>ショ</t>
    </rPh>
    <rPh sb="30" eb="31">
      <t>ダイ</t>
    </rPh>
    <rPh sb="32" eb="33">
      <t>ゴウ</t>
    </rPh>
    <rPh sb="33" eb="35">
      <t>ヨウシキ</t>
    </rPh>
    <phoneticPr fontId="3"/>
  </si>
  <si>
    <t>１　変更後の補助金の額</t>
    <rPh sb="2" eb="5">
      <t>ヘンコウゴ</t>
    </rPh>
    <phoneticPr fontId="3"/>
  </si>
  <si>
    <t>２　変更後の事業内容</t>
    <rPh sb="2" eb="5">
      <t>ヘンコウゴ</t>
    </rPh>
    <rPh sb="6" eb="10">
      <t>ジギョウナイヨウ</t>
    </rPh>
    <phoneticPr fontId="3"/>
  </si>
  <si>
    <t>財産処分承認申請書</t>
    <rPh sb="0" eb="2">
      <t>ザイサン</t>
    </rPh>
    <rPh sb="2" eb="4">
      <t>ショブン</t>
    </rPh>
    <rPh sb="4" eb="6">
      <t>ショウニン</t>
    </rPh>
    <rPh sb="6" eb="9">
      <t>シンセイショ</t>
    </rPh>
    <phoneticPr fontId="3"/>
  </si>
  <si>
    <t>　１　処分財産の内容</t>
  </si>
  <si>
    <t>　（１）名称　</t>
  </si>
  <si>
    <t>　（２）所在地　</t>
  </si>
  <si>
    <t>　（３）種類等　</t>
  </si>
  <si>
    <t>　（４）数量　</t>
  </si>
  <si>
    <t>　（５）取得年月日及び経過年数　</t>
  </si>
  <si>
    <t>　（６）残存年数　</t>
  </si>
  <si>
    <t>　（７）総事業費、補助額及び補助率　</t>
  </si>
  <si>
    <t>　（８）その他　</t>
  </si>
  <si>
    <t>　２　処分の方法、理由等</t>
  </si>
  <si>
    <t>　（１）処分の方法　</t>
  </si>
  <si>
    <t>　（２）処分の理由　</t>
  </si>
  <si>
    <t>　（４）処分予定年月日　</t>
  </si>
  <si>
    <t>　（５）その他　</t>
  </si>
  <si>
    <t>財産処分承認通知書</t>
    <rPh sb="0" eb="4">
      <t>ザイサンショブン</t>
    </rPh>
    <rPh sb="4" eb="6">
      <t>ショウニン</t>
    </rPh>
    <rPh sb="6" eb="9">
      <t>ツウチショ</t>
    </rPh>
    <phoneticPr fontId="3"/>
  </si>
  <si>
    <t>　　　　　</t>
    <phoneticPr fontId="3"/>
  </si>
  <si>
    <t>　１　処分財産の名称</t>
  </si>
  <si>
    <t>　２　財産処分納付金額及び算定根拠</t>
  </si>
  <si>
    <t>　３　その他</t>
  </si>
  <si>
    <t>　を添えて報告します。</t>
    <phoneticPr fontId="3"/>
  </si>
  <si>
    <t>　（４）処分年月日　</t>
    <phoneticPr fontId="3"/>
  </si>
  <si>
    <t>財産処分報告書</t>
    <rPh sb="0" eb="2">
      <t>ザイサン</t>
    </rPh>
    <rPh sb="2" eb="4">
      <t>ショブン</t>
    </rPh>
    <rPh sb="4" eb="6">
      <t>ホウコク</t>
    </rPh>
    <rPh sb="6" eb="7">
      <t>ショ</t>
    </rPh>
    <phoneticPr fontId="3"/>
  </si>
  <si>
    <t>　　　補助金の確定額</t>
    <rPh sb="7" eb="9">
      <t>カクテイ</t>
    </rPh>
    <phoneticPr fontId="3"/>
  </si>
  <si>
    <t>補助金請求書（概算払請求書）</t>
  </si>
  <si>
    <t>交付決定額</t>
  </si>
  <si>
    <t>　　　　　　　　　　円</t>
  </si>
  <si>
    <t>受領済額</t>
  </si>
  <si>
    <t>今回請求額</t>
  </si>
  <si>
    <t>残　　　額</t>
  </si>
  <si>
    <t>　　　上記の金額を請求します。</t>
  </si>
  <si>
    <t>　（あて先）浜松市長</t>
  </si>
  <si>
    <t>　　　　　　　　　　　　　　　　　氏名　　</t>
  </si>
  <si>
    <t>請求額</t>
    <phoneticPr fontId="3"/>
  </si>
  <si>
    <t>￥</t>
    <phoneticPr fontId="3"/>
  </si>
  <si>
    <t>号</t>
  </si>
  <si>
    <t>銀  　行
信用金庫
農  　協</t>
    <rPh sb="0" eb="1">
      <t>ギン</t>
    </rPh>
    <rPh sb="4" eb="5">
      <t>ギョウ</t>
    </rPh>
    <rPh sb="6" eb="10">
      <t>シンヨウキンコ</t>
    </rPh>
    <rPh sb="11" eb="12">
      <t>ノウ</t>
    </rPh>
    <rPh sb="15" eb="16">
      <t>キョウ</t>
    </rPh>
    <phoneticPr fontId="3"/>
  </si>
  <si>
    <t>口座
振替払</t>
    <rPh sb="4" eb="7">
      <t>フリカエバラ</t>
    </rPh>
    <phoneticPr fontId="3"/>
  </si>
  <si>
    <t>支払
方法</t>
    <rPh sb="4" eb="6">
      <t>ホウホウ</t>
    </rPh>
    <phoneticPr fontId="3"/>
  </si>
  <si>
    <t>本　店
支　店
支　所
営業部</t>
    <rPh sb="0" eb="1">
      <t>ホン</t>
    </rPh>
    <rPh sb="2" eb="3">
      <t>ミセ</t>
    </rPh>
    <rPh sb="4" eb="5">
      <t>シ</t>
    </rPh>
    <rPh sb="6" eb="7">
      <t>ミセ</t>
    </rPh>
    <rPh sb="8" eb="9">
      <t>シ</t>
    </rPh>
    <rPh sb="10" eb="11">
      <t>ショ</t>
    </rPh>
    <rPh sb="12" eb="15">
      <t>エイギョウブ</t>
    </rPh>
    <phoneticPr fontId="3"/>
  </si>
  <si>
    <t>第</t>
    <rPh sb="0" eb="1">
      <t>ダイ</t>
    </rPh>
    <phoneticPr fontId="3"/>
  </si>
  <si>
    <t>　　　　　　　　　　　　　　　　　　</t>
    <phoneticPr fontId="3"/>
  </si>
  <si>
    <t>住所　</t>
  </si>
  <si>
    <t>　　　　　　　　　　　　　　　　　　　</t>
    <phoneticPr fontId="3"/>
  </si>
  <si>
    <t>氏名</t>
  </si>
  <si>
    <t>普通
当座</t>
    <rPh sb="4" eb="6">
      <t>トウザ</t>
    </rPh>
    <phoneticPr fontId="3"/>
  </si>
  <si>
    <t>　口座名義（カナ）</t>
    <phoneticPr fontId="3"/>
  </si>
  <si>
    <t>　インボイス制度適格請求書
　発行事業者登録番号</t>
    <phoneticPr fontId="3"/>
  </si>
  <si>
    <t>１　概算払の額</t>
    <rPh sb="2" eb="5">
      <t>ガイサンバラ</t>
    </rPh>
    <phoneticPr fontId="3"/>
  </si>
  <si>
    <t>２　概算払をする時期</t>
    <rPh sb="2" eb="5">
      <t>ガイサンバラ</t>
    </rPh>
    <rPh sb="8" eb="10">
      <t>ジキ</t>
    </rPh>
    <phoneticPr fontId="3"/>
  </si>
  <si>
    <t>浜松市はまクル認定クラブ活動支援事業費補助金交付申請書</t>
    <rPh sb="14" eb="16">
      <t>シエン</t>
    </rPh>
    <phoneticPr fontId="3"/>
  </si>
  <si>
    <t>年度浜松市はまクル認定クラブ活動支援事業費補助金の交付を受けたいので、次のとおり</t>
    <rPh sb="16" eb="18">
      <t>シエン</t>
    </rPh>
    <phoneticPr fontId="3"/>
  </si>
  <si>
    <t>外部有識者や指導者等に対して払う謝礼</t>
    <phoneticPr fontId="3"/>
  </si>
  <si>
    <t>・指導者、スタッフ、ボランティアの交通費
・会議・研修参加のための出張旅費</t>
    <phoneticPr fontId="24"/>
  </si>
  <si>
    <t>一時的に借り上げる物品、施設、バス等の使用料</t>
    <phoneticPr fontId="3"/>
  </si>
  <si>
    <t>・中学生、指導者以外に係る借用料
・補助対象期間外のレンタル料金等</t>
    <rPh sb="1" eb="4">
      <t>チュウガクセイ</t>
    </rPh>
    <rPh sb="5" eb="8">
      <t>シドウシャ</t>
    </rPh>
    <rPh sb="8" eb="10">
      <t>イガイ</t>
    </rPh>
    <rPh sb="11" eb="12">
      <t>カカ</t>
    </rPh>
    <rPh sb="13" eb="16">
      <t>シャクヨウリョウ</t>
    </rPh>
    <phoneticPr fontId="3"/>
  </si>
  <si>
    <t>　事務用消耗品、参加者が共用するスポーツ用品・用具等、事業を行うために必要な物品であって備品でないもの</t>
    <rPh sb="1" eb="4">
      <t>ジムヨウ</t>
    </rPh>
    <rPh sb="4" eb="6">
      <t>ショウモウ</t>
    </rPh>
    <rPh sb="6" eb="7">
      <t>ヒン</t>
    </rPh>
    <rPh sb="8" eb="11">
      <t>サンカシャ</t>
    </rPh>
    <rPh sb="12" eb="14">
      <t>キョウヨウ</t>
    </rPh>
    <rPh sb="20" eb="22">
      <t>ヨウヒン</t>
    </rPh>
    <rPh sb="23" eb="25">
      <t>ヨウグ</t>
    </rPh>
    <rPh sb="25" eb="26">
      <t>トウ</t>
    </rPh>
    <phoneticPr fontId="3"/>
  </si>
  <si>
    <t>印刷物・製本物の作成費</t>
    <rPh sb="0" eb="3">
      <t>インサツブツ</t>
    </rPh>
    <phoneticPr fontId="3"/>
  </si>
  <si>
    <t>　事業に必要な郵送料、運送代、通信・電話料に関する経費（携帯電話は団体が契約するもの,切手は本事業で使用する最低限な枚数）</t>
    <rPh sb="1" eb="3">
      <t>ジギョウ</t>
    </rPh>
    <rPh sb="4" eb="6">
      <t>ヒツヨウ</t>
    </rPh>
    <rPh sb="7" eb="10">
      <t>ユウソウリョウ</t>
    </rPh>
    <rPh sb="11" eb="14">
      <t>ウンソウダイ</t>
    </rPh>
    <rPh sb="15" eb="17">
      <t>ツウシン</t>
    </rPh>
    <rPh sb="18" eb="21">
      <t>デンワリョウ</t>
    </rPh>
    <rPh sb="22" eb="23">
      <t>カン</t>
    </rPh>
    <rPh sb="25" eb="27">
      <t>ケイヒ</t>
    </rPh>
    <rPh sb="28" eb="32">
      <t>ケイタイデンワ</t>
    </rPh>
    <rPh sb="33" eb="35">
      <t>ダンタイ</t>
    </rPh>
    <rPh sb="36" eb="38">
      <t>ケイヤク</t>
    </rPh>
    <phoneticPr fontId="3"/>
  </si>
  <si>
    <t>・個人名義の携帯電話使用料
・補助事業期間内に使用予定がない大量の切手の購入</t>
    <rPh sb="1" eb="5">
      <t>コジンメイギ</t>
    </rPh>
    <rPh sb="6" eb="13">
      <t>ケイタイデンワシヨウリョウ</t>
    </rPh>
    <rPh sb="15" eb="19">
      <t>ホジョジギョウ</t>
    </rPh>
    <rPh sb="19" eb="22">
      <t>キカンナイ</t>
    </rPh>
    <rPh sb="23" eb="27">
      <t>シヨウヨテイ</t>
    </rPh>
    <rPh sb="30" eb="32">
      <t>タイリョウ</t>
    </rPh>
    <rPh sb="33" eb="35">
      <t>キッテ</t>
    </rPh>
    <rPh sb="36" eb="38">
      <t>コウニュウ</t>
    </rPh>
    <phoneticPr fontId="3"/>
  </si>
  <si>
    <t>　事業の目的を達成するために付随して必要になる軽微な請負業務、振込手数料、著作権使用料、地域クラブ向けアプリ使用料等</t>
    <rPh sb="1" eb="3">
      <t>ジギョウ</t>
    </rPh>
    <rPh sb="4" eb="6">
      <t>モクテキ</t>
    </rPh>
    <rPh sb="7" eb="9">
      <t>タッセイ</t>
    </rPh>
    <rPh sb="14" eb="16">
      <t>フズイ</t>
    </rPh>
    <rPh sb="18" eb="20">
      <t>ヒツヨウ</t>
    </rPh>
    <rPh sb="23" eb="25">
      <t>ケイビ</t>
    </rPh>
    <rPh sb="26" eb="28">
      <t>ウケオイ</t>
    </rPh>
    <rPh sb="28" eb="30">
      <t>ギョウム</t>
    </rPh>
    <rPh sb="31" eb="33">
      <t>フリコミ</t>
    </rPh>
    <rPh sb="33" eb="36">
      <t>テスウリョウ</t>
    </rPh>
    <rPh sb="37" eb="40">
      <t>チョサクケン</t>
    </rPh>
    <rPh sb="40" eb="43">
      <t>シヨウリョウ</t>
    </rPh>
    <rPh sb="44" eb="46">
      <t>チイキ</t>
    </rPh>
    <rPh sb="49" eb="50">
      <t>ム</t>
    </rPh>
    <rPh sb="57" eb="58">
      <t>トウ</t>
    </rPh>
    <phoneticPr fontId="3"/>
  </si>
  <si>
    <t>・金融機関等の振込手数料
・部活動認定地域クラブ向けアプリ使用料
・ＨＰ作成、管理料
・資格登録料</t>
    <rPh sb="1" eb="5">
      <t>キンユウキカン</t>
    </rPh>
    <rPh sb="5" eb="6">
      <t>トウ</t>
    </rPh>
    <rPh sb="7" eb="12">
      <t>フリコミテスウリョウ</t>
    </rPh>
    <rPh sb="14" eb="17">
      <t>ブカツドウ</t>
    </rPh>
    <rPh sb="17" eb="19">
      <t>ニンテイ</t>
    </rPh>
    <rPh sb="19" eb="21">
      <t>チイキ</t>
    </rPh>
    <rPh sb="24" eb="25">
      <t>ム</t>
    </rPh>
    <rPh sb="29" eb="32">
      <t>シヨウリョウ</t>
    </rPh>
    <rPh sb="36" eb="38">
      <t>サクセイ</t>
    </rPh>
    <rPh sb="39" eb="42">
      <t>カンリリョウ</t>
    </rPh>
    <rPh sb="44" eb="46">
      <t>シカク</t>
    </rPh>
    <rPh sb="46" eb="49">
      <t>トウロクリョウ</t>
    </rPh>
    <phoneticPr fontId="24"/>
  </si>
  <si>
    <t>・指導者、クラブ員スポーツ保険料
・指導者賠償責任保険料
（今年度については対象期間から外れるため、全額対象外経費となります）</t>
    <rPh sb="1" eb="4">
      <t>シドウシャ</t>
    </rPh>
    <rPh sb="8" eb="9">
      <t>イン</t>
    </rPh>
    <rPh sb="50" eb="52">
      <t>ゼンガク</t>
    </rPh>
    <phoneticPr fontId="24"/>
  </si>
  <si>
    <t>・中学生・指導者以外の保険料
・参加者から保険料を徴収した保険料</t>
    <rPh sb="1" eb="4">
      <t>チュウガクセイ</t>
    </rPh>
    <rPh sb="5" eb="8">
      <t>シドウシャ</t>
    </rPh>
    <rPh sb="8" eb="10">
      <t>イガイ</t>
    </rPh>
    <rPh sb="11" eb="14">
      <t>ホケンリョウ</t>
    </rPh>
    <phoneticPr fontId="3"/>
  </si>
  <si>
    <t>　事業を行うために必要な物品（１年以上継続して使用でき、５万円以上のもの）の購入</t>
    <rPh sb="16" eb="17">
      <t>ネン</t>
    </rPh>
    <rPh sb="17" eb="19">
      <t>イジョウ</t>
    </rPh>
    <rPh sb="19" eb="21">
      <t>ケイゾク</t>
    </rPh>
    <rPh sb="23" eb="25">
      <t>シヨウ</t>
    </rPh>
    <rPh sb="29" eb="33">
      <t>マンエンイジョウ</t>
    </rPh>
    <rPh sb="38" eb="40">
      <t>コウニュウ</t>
    </rPh>
    <phoneticPr fontId="3"/>
  </si>
  <si>
    <t>・事業の目的を超えて広範に利用され得る備品
・個人所有のスポーツ用具等備品
・高額な備品は留意</t>
    <rPh sb="39" eb="41">
      <t>コウガク</t>
    </rPh>
    <rPh sb="42" eb="44">
      <t>ビヒン</t>
    </rPh>
    <rPh sb="45" eb="47">
      <t>リュウイ</t>
    </rPh>
    <phoneticPr fontId="3"/>
  </si>
  <si>
    <t>浜松市はまクル認定クラブ活動支援事業費補助金交付決定通知書</t>
    <rPh sb="14" eb="16">
      <t>シエン</t>
    </rPh>
    <phoneticPr fontId="3"/>
  </si>
  <si>
    <t>浜松市はまクル認定クラブ活動支援事業費補助金変更交付申請書</t>
    <rPh sb="14" eb="16">
      <t>シエン</t>
    </rPh>
    <rPh sb="22" eb="24">
      <t>ヘンコウ</t>
    </rPh>
    <phoneticPr fontId="3"/>
  </si>
  <si>
    <t>浜松市はまクル認定クラブ活動支援事業費補助金変更交付決定通知書</t>
    <rPh sb="14" eb="16">
      <t>シエン</t>
    </rPh>
    <rPh sb="22" eb="24">
      <t>ヘンコウ</t>
    </rPh>
    <phoneticPr fontId="3"/>
  </si>
  <si>
    <t>事業費補助金について、下記のとおり交付決定の内容を変更したので通知します。</t>
    <rPh sb="0" eb="2">
      <t>ジギョウ</t>
    </rPh>
    <rPh sb="22" eb="24">
      <t>ナイヨウ</t>
    </rPh>
    <rPh sb="25" eb="27">
      <t>ヘンコウ</t>
    </rPh>
    <phoneticPr fontId="3"/>
  </si>
  <si>
    <t>　　浜松市はまクル認定クラブ活動支援事業費補助金により取得した財産について、浜松市はまク</t>
    <rPh sb="16" eb="18">
      <t>シエン</t>
    </rPh>
    <phoneticPr fontId="3"/>
  </si>
  <si>
    <t>　書類を添えて申請します。</t>
    <phoneticPr fontId="3"/>
  </si>
  <si>
    <t>　　浜松市はまクル認定クラブ活動支援事業費補助金により取得した財産を処分したので、関係書類</t>
    <rPh sb="16" eb="18">
      <t>シエン</t>
    </rPh>
    <phoneticPr fontId="3"/>
  </si>
  <si>
    <t>浜松市はまクル認定クラブ活動支援事業費補助金実績報告書</t>
    <rPh sb="14" eb="16">
      <t>シエン</t>
    </rPh>
    <rPh sb="22" eb="24">
      <t>ジッセキ</t>
    </rPh>
    <rPh sb="24" eb="27">
      <t>ホウコクショ</t>
    </rPh>
    <phoneticPr fontId="3"/>
  </si>
  <si>
    <t>浜松市はまクル認定クラブ活動支援事業費補助金交付確定通知書</t>
    <rPh sb="14" eb="16">
      <t>シエン</t>
    </rPh>
    <rPh sb="24" eb="26">
      <t>カクテイ</t>
    </rPh>
    <phoneticPr fontId="3"/>
  </si>
  <si>
    <t>　ただし、浜松市はまクル認定クラブ活動支援事業費補助金　　　　（単位：円）</t>
    <rPh sb="19" eb="21">
      <t>シエン</t>
    </rPh>
    <phoneticPr fontId="3"/>
  </si>
  <si>
    <t>浜松市はまクル認定クラブ活動支援事業費補助金概算払承認申請書</t>
    <rPh sb="14" eb="16">
      <t>シエン</t>
    </rPh>
    <rPh sb="22" eb="25">
      <t>ガイサンバラ</t>
    </rPh>
    <rPh sb="25" eb="27">
      <t>ショウニン</t>
    </rPh>
    <rPh sb="27" eb="30">
      <t>シンセイショ</t>
    </rPh>
    <phoneticPr fontId="3"/>
  </si>
  <si>
    <t>します。</t>
  </si>
  <si>
    <t>浜松市はまクル認定クラブ活動支援事業費補助金概算払承認通知書</t>
    <rPh sb="14" eb="16">
      <t>シエン</t>
    </rPh>
    <rPh sb="22" eb="25">
      <t>ガイサンバラ</t>
    </rPh>
    <rPh sb="25" eb="27">
      <t>ショウニン</t>
    </rPh>
    <rPh sb="27" eb="30">
      <t>ツウチショ</t>
    </rPh>
    <phoneticPr fontId="3"/>
  </si>
  <si>
    <t>（千円未満切り捨て）</t>
    <rPh sb="1" eb="5">
      <t>センエンミマン</t>
    </rPh>
    <rPh sb="5" eb="6">
      <t>キ</t>
    </rPh>
    <rPh sb="7" eb="8">
      <t>ス</t>
    </rPh>
    <phoneticPr fontId="3"/>
  </si>
  <si>
    <t>浜教学学第</t>
    <phoneticPr fontId="3"/>
  </si>
  <si>
    <t>㊞</t>
    <phoneticPr fontId="3"/>
  </si>
  <si>
    <t>〇〇</t>
    <phoneticPr fontId="3"/>
  </si>
  <si>
    <t>マルマルチュウガッコウサンカクサンカククラブ</t>
    <phoneticPr fontId="3"/>
  </si>
  <si>
    <t>生徒参加費（算定対象外）</t>
    <rPh sb="0" eb="2">
      <t>セイト</t>
    </rPh>
    <rPh sb="2" eb="4">
      <t>サンカ</t>
    </rPh>
    <rPh sb="4" eb="5">
      <t>ヒ</t>
    </rPh>
    <rPh sb="6" eb="8">
      <t>サンテイ</t>
    </rPh>
    <rPh sb="8" eb="10">
      <t>タイショウ</t>
    </rPh>
    <rPh sb="10" eb="11">
      <t>ガイ</t>
    </rPh>
    <phoneticPr fontId="3"/>
  </si>
  <si>
    <t>生徒参加費（算定対象外）</t>
    <rPh sb="0" eb="2">
      <t>セイト</t>
    </rPh>
    <rPh sb="2" eb="5">
      <t>サンカヒ</t>
    </rPh>
    <rPh sb="6" eb="8">
      <t>サンテイ</t>
    </rPh>
    <rPh sb="8" eb="10">
      <t>タイショウ</t>
    </rPh>
    <rPh sb="10" eb="11">
      <t>ガイ</t>
    </rPh>
    <phoneticPr fontId="3"/>
  </si>
  <si>
    <t>第１号様式（第５条関係）</t>
    <phoneticPr fontId="3"/>
  </si>
  <si>
    <t>　（署名又は記名押印をしてください）</t>
    <phoneticPr fontId="3"/>
  </si>
  <si>
    <t>第２号様式（第５条関係）</t>
    <phoneticPr fontId="3"/>
  </si>
  <si>
    <t>第３号様式（第５条関係）</t>
    <phoneticPr fontId="3"/>
  </si>
  <si>
    <t>第４号様式（第６条関係）</t>
    <phoneticPr fontId="3"/>
  </si>
  <si>
    <t>第５号様式（第８条関係）</t>
    <phoneticPr fontId="3"/>
  </si>
  <si>
    <t>　　　　　　　　　　・別表２の補助単価</t>
    <rPh sb="17" eb="19">
      <t>タンカ</t>
    </rPh>
    <phoneticPr fontId="3"/>
  </si>
  <si>
    <t>　　　　　　　　　　・補助対象経費(収支予算書(Ａ))の１/２の額</t>
    <rPh sb="11" eb="13">
      <t>ホジョ</t>
    </rPh>
    <rPh sb="13" eb="17">
      <t>タイショウケイヒ</t>
    </rPh>
    <rPh sb="18" eb="22">
      <t>シュウシヨサン</t>
    </rPh>
    <rPh sb="22" eb="23">
      <t>ショ</t>
    </rPh>
    <phoneticPr fontId="3"/>
  </si>
  <si>
    <r>
      <t>　　　　　　　　　　・補助対象経費(</t>
    </r>
    <r>
      <rPr>
        <sz val="10"/>
        <color theme="1"/>
        <rFont val="ＭＳ 明朝"/>
        <family val="1"/>
        <charset val="128"/>
      </rPr>
      <t>変更収支予算書(Ａ)</t>
    </r>
    <r>
      <rPr>
        <sz val="11"/>
        <color theme="1"/>
        <rFont val="ＭＳ 明朝"/>
        <family val="2"/>
        <charset val="128"/>
      </rPr>
      <t>)の1/2の額</t>
    </r>
    <rPh sb="11" eb="13">
      <t>ホジョ</t>
    </rPh>
    <rPh sb="13" eb="17">
      <t>タイショウケイヒ</t>
    </rPh>
    <rPh sb="18" eb="20">
      <t>ヘンコウ</t>
    </rPh>
    <rPh sb="20" eb="24">
      <t>シュウシヨサン</t>
    </rPh>
    <rPh sb="24" eb="25">
      <t>ショ</t>
    </rPh>
    <phoneticPr fontId="3"/>
  </si>
  <si>
    <t>第６号様式（第９条関係）</t>
    <phoneticPr fontId="3"/>
  </si>
  <si>
    <t>第７号様式（第１２条関係）</t>
    <phoneticPr fontId="3"/>
  </si>
  <si>
    <t>第８号様式（第１２条関係）</t>
    <phoneticPr fontId="3"/>
  </si>
  <si>
    <t>第９号様式（第１２条関係）</t>
    <phoneticPr fontId="3"/>
  </si>
  <si>
    <t>第１０号様式（第１３条関係）</t>
    <phoneticPr fontId="3"/>
  </si>
  <si>
    <t>　　　　　　　　　　・補助対象経費(収支決算書(Ａ))の１/２の額</t>
    <rPh sb="11" eb="13">
      <t>ホジョ</t>
    </rPh>
    <rPh sb="13" eb="17">
      <t>タイショウケイヒ</t>
    </rPh>
    <rPh sb="18" eb="20">
      <t>シュウシ</t>
    </rPh>
    <rPh sb="20" eb="22">
      <t>ケッサン</t>
    </rPh>
    <rPh sb="22" eb="23">
      <t>ショ</t>
    </rPh>
    <phoneticPr fontId="3"/>
  </si>
  <si>
    <t>第１１号様式（第１３条関係）</t>
    <phoneticPr fontId="3"/>
  </si>
  <si>
    <t>第１２号様式（第１４条関係）</t>
    <phoneticPr fontId="3"/>
  </si>
  <si>
    <t>第１３号様式（第１５・１６条関係）</t>
    <phoneticPr fontId="3"/>
  </si>
  <si>
    <t>第１４号様式（第１６条関係）</t>
    <phoneticPr fontId="3"/>
  </si>
  <si>
    <t>第１５号様式（第１６条関係）</t>
    <rPh sb="0" eb="1">
      <t>ダイ</t>
    </rPh>
    <rPh sb="3" eb="4">
      <t>ゴウ</t>
    </rPh>
    <rPh sb="4" eb="6">
      <t>ヨウシキ</t>
    </rPh>
    <rPh sb="7" eb="8">
      <t>ダイ</t>
    </rPh>
    <rPh sb="10" eb="11">
      <t>ジョウ</t>
    </rPh>
    <rPh sb="11" eb="13">
      <t>カンケイ</t>
    </rPh>
    <phoneticPr fontId="3"/>
  </si>
  <si>
    <t>第１６号様式（第１６条関係）</t>
    <phoneticPr fontId="3"/>
  </si>
  <si>
    <t>第１７号様式（第１７条関係）</t>
    <phoneticPr fontId="3"/>
  </si>
  <si>
    <t>浜松市はまクル認定クラブ活動支援事業費補助金交付決定取消通知及び返還命令書</t>
    <phoneticPr fontId="3"/>
  </si>
  <si>
    <t>１　交付決定の取消し及び返還命令額</t>
    <phoneticPr fontId="3"/>
  </si>
  <si>
    <t>補助金名</t>
    <phoneticPr fontId="3"/>
  </si>
  <si>
    <t>浜松市はまクル認定クラブ活動支援事業費補助金</t>
    <phoneticPr fontId="3"/>
  </si>
  <si>
    <t>交付決定額</t>
    <phoneticPr fontId="3"/>
  </si>
  <si>
    <t>取消し及び返還命令額</t>
    <phoneticPr fontId="3"/>
  </si>
  <si>
    <t>２　取消しをする根拠及び理由</t>
  </si>
  <si>
    <t>　３　補助金返還、加算金及び延滞金</t>
  </si>
  <si>
    <t>　（１）市交付規則第１８条第１項により、交付決定を取り消された場合は、既に交付された</t>
    <phoneticPr fontId="3"/>
  </si>
  <si>
    <t>補助金を返還しなければならないとされています。別途発行する納入通知書により納</t>
    <phoneticPr fontId="3"/>
  </si>
  <si>
    <t>付してください。</t>
  </si>
  <si>
    <t>　（２）市交付規則第１８条の２第１項により、交付決定取消額とは別に加算金（補助金を受</t>
    <phoneticPr fontId="3"/>
  </si>
  <si>
    <t>領した日から返還の日までの日数に応じ、当該補助金の額につき、年１０.９５パーセ</t>
    <phoneticPr fontId="3"/>
  </si>
  <si>
    <t>ントの割合で計算した額）を納付する必要があります。</t>
    <phoneticPr fontId="3"/>
  </si>
  <si>
    <t>　（３）補助金返還額が納期日までに納付されないときは、市交付規則第１８条の２第４項に</t>
    <phoneticPr fontId="3"/>
  </si>
  <si>
    <t>より、遅延損害金（納期日の翌日から納付の日までの日数に応じ、未納付額につき年</t>
    <phoneticPr fontId="3"/>
  </si>
  <si>
    <t>１０.９５パーセントの割合で計算した額）を納付する必要があります。</t>
  </si>
  <si>
    <t>　（４）なお、加算金及び遅延損害金は、交付決定の取消額が納付された後、改めて請求しま</t>
    <phoneticPr fontId="3"/>
  </si>
  <si>
    <t>す。</t>
  </si>
  <si>
    <t>浜松市はまクル認定クラブ活動支援事業費補助金交付申請書作成システム</t>
    <rPh sb="27" eb="29">
      <t>サクセイ</t>
    </rPh>
    <phoneticPr fontId="3"/>
  </si>
  <si>
    <t>代表者氏名</t>
    <rPh sb="0" eb="3">
      <t>ダイヒョウシャ</t>
    </rPh>
    <rPh sb="3" eb="5">
      <t>シメイ</t>
    </rPh>
    <phoneticPr fontId="3"/>
  </si>
  <si>
    <t>クラブ所在地（代表者住所）</t>
    <rPh sb="3" eb="6">
      <t>ショザイチ</t>
    </rPh>
    <rPh sb="7" eb="10">
      <t>ダイヒョウシャ</t>
    </rPh>
    <rPh sb="10" eb="12">
      <t>ジュウショ</t>
    </rPh>
    <phoneticPr fontId="3"/>
  </si>
  <si>
    <t>4月</t>
    <rPh sb="1" eb="2">
      <t>ガツ</t>
    </rPh>
    <phoneticPr fontId="3"/>
  </si>
  <si>
    <t>5月</t>
    <rPh sb="1" eb="2">
      <t>ガツ</t>
    </rPh>
    <phoneticPr fontId="3"/>
  </si>
  <si>
    <t>認定クラブ登録番号</t>
    <rPh sb="0" eb="2">
      <t>ニンテイ</t>
    </rPh>
    <rPh sb="5" eb="9">
      <t>トウロクバンゴウ</t>
    </rPh>
    <phoneticPr fontId="3"/>
  </si>
  <si>
    <t>参加生徒数（変更後）</t>
    <rPh sb="6" eb="9">
      <t>ヘンコウゴ</t>
    </rPh>
    <phoneticPr fontId="3"/>
  </si>
  <si>
    <t>クラブ連絡先（代表者連絡先）</t>
    <rPh sb="3" eb="6">
      <t>レンラクサキ</t>
    </rPh>
    <rPh sb="7" eb="10">
      <t>ダイヒョウシャ</t>
    </rPh>
    <rPh sb="10" eb="13">
      <t>レンラクサキ</t>
    </rPh>
    <phoneticPr fontId="3"/>
  </si>
  <si>
    <t>〇〇中学校▲▲クラブ</t>
    <phoneticPr fontId="3"/>
  </si>
  <si>
    <t>浜　来代</t>
    <phoneticPr fontId="3"/>
  </si>
  <si>
    <t>（延べ人数）</t>
    <rPh sb="1" eb="2">
      <t>ノ</t>
    </rPh>
    <rPh sb="3" eb="5">
      <t>ニンズウ</t>
    </rPh>
    <phoneticPr fontId="3"/>
  </si>
  <si>
    <t>運営主体が別の場合</t>
    <rPh sb="0" eb="4">
      <t>ウンエイシュタイ</t>
    </rPh>
    <rPh sb="5" eb="6">
      <t>ベツ</t>
    </rPh>
    <rPh sb="7" eb="9">
      <t>バアイ</t>
    </rPh>
    <phoneticPr fontId="3"/>
  </si>
  <si>
    <t>指導者数（変更後）</t>
    <rPh sb="0" eb="3">
      <t>シドウシャ</t>
    </rPh>
    <rPh sb="5" eb="8">
      <t>ヘンコウゴ</t>
    </rPh>
    <phoneticPr fontId="3"/>
  </si>
  <si>
    <t>～</t>
  </si>
  <si>
    <t>～</t>
    <phoneticPr fontId="3"/>
  </si>
  <si>
    <t>午後０時００分</t>
    <phoneticPr fontId="3"/>
  </si>
  <si>
    <t>午前９時００分</t>
    <rPh sb="0" eb="2">
      <t>ゴゼン</t>
    </rPh>
    <phoneticPr fontId="3"/>
  </si>
  <si>
    <r>
      <rPr>
        <sz val="11"/>
        <color theme="1"/>
        <rFont val="ＭＳ 明朝"/>
        <family val="1"/>
        <charset val="128"/>
      </rPr>
      <t>受付番号</t>
    </r>
    <r>
      <rPr>
        <sz val="9"/>
        <color theme="1"/>
        <rFont val="ＭＳ 明朝"/>
        <family val="1"/>
        <charset val="128"/>
      </rPr>
      <t xml:space="preserve">
</t>
    </r>
    <r>
      <rPr>
        <sz val="8"/>
        <color theme="1"/>
        <rFont val="ＭＳ 明朝"/>
        <family val="1"/>
        <charset val="128"/>
      </rPr>
      <t>※市教委記載欄</t>
    </r>
    <rPh sb="0" eb="4">
      <t>ウケツケバンゴウ</t>
    </rPh>
    <phoneticPr fontId="3"/>
  </si>
  <si>
    <r>
      <t>受付番号</t>
    </r>
    <r>
      <rPr>
        <sz val="9"/>
        <color theme="1"/>
        <rFont val="ＭＳ 明朝"/>
        <family val="1"/>
        <charset val="128"/>
      </rPr>
      <t xml:space="preserve">
</t>
    </r>
    <r>
      <rPr>
        <sz val="8"/>
        <color theme="1"/>
        <rFont val="ＭＳ 明朝"/>
        <family val="1"/>
        <charset val="128"/>
      </rPr>
      <t>※市教委記載欄</t>
    </r>
    <rPh sb="0" eb="4">
      <t>ウケツケバンゴウ</t>
    </rPh>
    <phoneticPr fontId="3"/>
  </si>
  <si>
    <t>指導者等報酬</t>
    <rPh sb="0" eb="3">
      <t>シドウシャ</t>
    </rPh>
    <rPh sb="3" eb="4">
      <t>トウ</t>
    </rPh>
    <rPh sb="4" eb="6">
      <t>ホウシュウ</t>
    </rPh>
    <phoneticPr fontId="3"/>
  </si>
  <si>
    <t>3,000円×6か月×20人</t>
    <rPh sb="5" eb="6">
      <t>エン</t>
    </rPh>
    <rPh sb="9" eb="10">
      <t>ゲツ</t>
    </rPh>
    <rPh sb="13" eb="14">
      <t>ニン</t>
    </rPh>
    <phoneticPr fontId="3"/>
  </si>
  <si>
    <t>3,000円×1か月×20人</t>
    <rPh sb="5" eb="6">
      <t>エン</t>
    </rPh>
    <rPh sb="9" eb="10">
      <t>ゲツ</t>
    </rPh>
    <rPh sb="13" eb="14">
      <t>ニン</t>
    </rPh>
    <phoneticPr fontId="3"/>
  </si>
  <si>
    <t>その他の経費（対象外経費）</t>
    <rPh sb="2" eb="3">
      <t>タ</t>
    </rPh>
    <rPh sb="4" eb="6">
      <t>ケイヒ</t>
    </rPh>
    <phoneticPr fontId="10"/>
  </si>
  <si>
    <t>年度</t>
    <rPh sb="0" eb="2">
      <t>ネンド</t>
    </rPh>
    <phoneticPr fontId="3"/>
  </si>
  <si>
    <t>年度</t>
    <rPh sb="0" eb="2">
      <t>ネンド</t>
    </rPh>
    <phoneticPr fontId="3"/>
  </si>
  <si>
    <t>令和</t>
    <rPh sb="0" eb="2">
      <t>レイワ</t>
    </rPh>
    <phoneticPr fontId="3"/>
  </si>
  <si>
    <t>800円×20人（生徒）2,000円×2人（指導者）</t>
    <rPh sb="3" eb="4">
      <t>エン</t>
    </rPh>
    <rPh sb="7" eb="8">
      <t>ニン</t>
    </rPh>
    <rPh sb="9" eb="11">
      <t>セイト</t>
    </rPh>
    <rPh sb="17" eb="18">
      <t>エン</t>
    </rPh>
    <rPh sb="20" eb="21">
      <t>ニン</t>
    </rPh>
    <rPh sb="22" eb="25">
      <t>シドウシャ</t>
    </rPh>
    <phoneticPr fontId="3"/>
  </si>
  <si>
    <t>補助金交付申請者の市税の納付状況について確認することに同意します。</t>
  </si>
  <si>
    <t>浜松市はまクル認定クラブ活動支援事業費補助金の交付申請にあたり、下記事項について誓約</t>
  </si>
  <si>
    <t xml:space="preserve">  事業費補助金について、下記のとおり交付を決定したので通知します。</t>
    <rPh sb="2" eb="4">
      <t>ジギョウ</t>
    </rPh>
    <phoneticPr fontId="3"/>
  </si>
  <si>
    <t>付けの変更交付申請書記載のとおりとする。</t>
  </si>
  <si>
    <t>　補助金に係る財産処分について、以下のとおり条件を付けて承認します。</t>
    <rPh sb="1" eb="4">
      <t>ホジョキン</t>
    </rPh>
    <rPh sb="7" eb="11">
      <t>ザイサンショブン</t>
    </rPh>
    <rPh sb="16" eb="18">
      <t>イカ</t>
    </rPh>
    <rPh sb="22" eb="24">
      <t>ジョウケン</t>
    </rPh>
    <rPh sb="25" eb="26">
      <t>ツ</t>
    </rPh>
    <rPh sb="28" eb="30">
      <t>ショウニン</t>
    </rPh>
    <phoneticPr fontId="3"/>
  </si>
  <si>
    <t>　　クル認定クラブ活動支援事業費補助金として確定したので通知します。</t>
    <rPh sb="11" eb="13">
      <t>シエン</t>
    </rPh>
    <phoneticPr fontId="3"/>
  </si>
  <si>
    <t>　ブ活動支援事業費補助金について、次のとおり概算払を承認したので通知します。</t>
    <rPh sb="4" eb="6">
      <t>シエン</t>
    </rPh>
    <rPh sb="17" eb="18">
      <t>ツギ</t>
    </rPh>
    <rPh sb="22" eb="25">
      <t>ガイサンバラ</t>
    </rPh>
    <rPh sb="26" eb="28">
      <t>ショウニン</t>
    </rPh>
    <phoneticPr fontId="3"/>
  </si>
  <si>
    <t>年１０月</t>
    <rPh sb="3" eb="4">
      <t>ガツ</t>
    </rPh>
    <phoneticPr fontId="3"/>
  </si>
  <si>
    <t>浜松市はまクル認定クラブ活動支援事業費補助金交付要綱第７条の規定により、市において、</t>
    <phoneticPr fontId="3"/>
  </si>
  <si>
    <t>諸謝金</t>
    <rPh sb="0" eb="1">
      <t>ショ</t>
    </rPh>
    <rPh sb="1" eb="3">
      <t>シャキン</t>
    </rPh>
    <phoneticPr fontId="3"/>
  </si>
  <si>
    <t>諸謝金（対象外経費）</t>
    <rPh sb="0" eb="1">
      <t>ショ</t>
    </rPh>
    <rPh sb="1" eb="3">
      <t>シャキン</t>
    </rPh>
    <phoneticPr fontId="3"/>
  </si>
  <si>
    <t>生徒参加費</t>
    <rPh sb="0" eb="2">
      <t>セイト</t>
    </rPh>
    <rPh sb="2" eb="5">
      <t>サンカヒ</t>
    </rPh>
    <phoneticPr fontId="3"/>
  </si>
  <si>
    <t>保険料</t>
    <rPh sb="0" eb="2">
      <t>ホケン</t>
    </rPh>
    <rPh sb="2" eb="3">
      <t>リョウ</t>
    </rPh>
    <phoneticPr fontId="3"/>
  </si>
  <si>
    <t>雑収入</t>
    <rPh sb="0" eb="3">
      <t>ザツシュウニュウ</t>
    </rPh>
    <phoneticPr fontId="3"/>
  </si>
  <si>
    <t>　（３）財産処分納付金額及び算定根拠　</t>
    <rPh sb="8" eb="10">
      <t>ノウフ</t>
    </rPh>
    <phoneticPr fontId="3"/>
  </si>
  <si>
    <t>　（３）財産処分納付金額及び算定根拠　</t>
    <rPh sb="8" eb="11">
      <t>ノウフキン</t>
    </rPh>
    <phoneticPr fontId="3"/>
  </si>
  <si>
    <t>　５　交付決定済額及びその算出の基礎</t>
    <rPh sb="5" eb="8">
      <t>ケッテイズ</t>
    </rPh>
    <phoneticPr fontId="3"/>
  </si>
  <si>
    <t>令和 ８年 １０月</t>
    <phoneticPr fontId="3"/>
  </si>
  <si>
    <t>区分(勘定科目)</t>
    <phoneticPr fontId="3"/>
  </si>
  <si>
    <t>浜松市指令教学学第</t>
    <rPh sb="0" eb="3">
      <t>ハママツシ</t>
    </rPh>
    <rPh sb="3" eb="5">
      <t>シレイ</t>
    </rPh>
    <phoneticPr fontId="3"/>
  </si>
  <si>
    <t>はまクル認定クラブ活動支援事業費補助金について、下記のとおり変更したいので申請します。</t>
    <rPh sb="11" eb="13">
      <t>シエン</t>
    </rPh>
    <rPh sb="24" eb="26">
      <t>カキ</t>
    </rPh>
    <rPh sb="30" eb="32">
      <t>ヘンコウ</t>
    </rPh>
    <rPh sb="37" eb="39">
      <t>シンセイ</t>
    </rPh>
    <phoneticPr fontId="3"/>
  </si>
  <si>
    <t>年　　月　　日付け浜松市指令教学学第　　号により交付決定を受けた令和 ８ 年度浜松市</t>
    <rPh sb="9" eb="12">
      <t>ハママツシ</t>
    </rPh>
    <rPh sb="12" eb="14">
      <t>シレイ</t>
    </rPh>
    <rPh sb="32" eb="34">
      <t>レイワ</t>
    </rPh>
    <phoneticPr fontId="3"/>
  </si>
  <si>
    <t>　ル認定クラブ活動事業費補助金交付要綱第１２条に基づく財産処分の承認を受けたいので、関係</t>
    <rPh sb="2" eb="3">
      <t>ニン</t>
    </rPh>
    <phoneticPr fontId="3"/>
  </si>
  <si>
    <r>
      <t>年　　月　　日付け浜松市指令教学学第　　号により交付決定を受けた</t>
    </r>
    <r>
      <rPr>
        <sz val="11"/>
        <rFont val="ＭＳ 明朝"/>
        <family val="1"/>
        <charset val="128"/>
      </rPr>
      <t>令和 ８ 年度浜松市</t>
    </r>
    <rPh sb="9" eb="12">
      <t>ハママツシ</t>
    </rPh>
    <rPh sb="12" eb="14">
      <t>シレイ</t>
    </rPh>
    <rPh sb="32" eb="34">
      <t>レイワ</t>
    </rPh>
    <phoneticPr fontId="3"/>
  </si>
  <si>
    <t>はまクル認定クラブ活動支援事業費補助金について、事業が完了したので、次のとおり報告します。</t>
    <rPh sb="11" eb="13">
      <t>シエン</t>
    </rPh>
    <phoneticPr fontId="3"/>
  </si>
  <si>
    <t>年　　月　　日付け浜松市指令教学学第　　号により交付決定を受けた令和 ８ 年度</t>
    <rPh sb="9" eb="12">
      <t>ハママツシ</t>
    </rPh>
    <rPh sb="12" eb="14">
      <t>シレイ</t>
    </rPh>
    <rPh sb="32" eb="34">
      <t>レイワ</t>
    </rPh>
    <phoneticPr fontId="3"/>
  </si>
  <si>
    <t>浜松市はまクル認定クラブ活動支援事業費補助金について、下記のとおり概算払を受けたいので</t>
    <rPh sb="0" eb="3">
      <t>ハママツシ</t>
    </rPh>
    <rPh sb="14" eb="16">
      <t>シエン</t>
    </rPh>
    <rPh sb="27" eb="29">
      <t>カキ</t>
    </rPh>
    <rPh sb="33" eb="36">
      <t>ガイサンバラ</t>
    </rPh>
    <rPh sb="37" eb="38">
      <t>ウ</t>
    </rPh>
    <phoneticPr fontId="3"/>
  </si>
  <si>
    <t>申請します。</t>
    <rPh sb="0" eb="2">
      <t>シンセイ</t>
    </rPh>
    <phoneticPr fontId="3"/>
  </si>
  <si>
    <t>年　　月　　日付け浜松市指令教学学第　　号により通知した浜松市はまクル認定ク</t>
    <rPh sb="9" eb="12">
      <t>ハママツシ</t>
    </rPh>
    <rPh sb="12" eb="14">
      <t>シレイ</t>
    </rPh>
    <phoneticPr fontId="3"/>
  </si>
  <si>
    <t>ラブ活動支援事業費補助金交付決定の全部（一部）を次のとおり、浜松市補助金交付規則（昭</t>
    <phoneticPr fontId="3"/>
  </si>
  <si>
    <t>和５５年浜松市規則第１７号。以下「市交付規則」という。）第１７条第１項に基づき取り消</t>
    <rPh sb="4" eb="6">
      <t>ハママツ</t>
    </rPh>
    <phoneticPr fontId="3"/>
  </si>
  <si>
    <t>すとともに、市交付規則第１８条第１項に基づき返還を命じます。</t>
    <phoneticPr fontId="3"/>
  </si>
  <si>
    <t>800円×20人（生徒）</t>
    <rPh sb="3" eb="4">
      <t>エン</t>
    </rPh>
    <rPh sb="7" eb="8">
      <t>ニン</t>
    </rPh>
    <rPh sb="9" eb="11">
      <t>セイト</t>
    </rPh>
    <phoneticPr fontId="3"/>
  </si>
  <si>
    <t>備品</t>
    <rPh sb="0" eb="2">
      <t>ビヒン</t>
    </rPh>
    <phoneticPr fontId="3"/>
  </si>
  <si>
    <t>備品（対象外経費）</t>
    <rPh sb="0" eb="2">
      <t>ビヒン</t>
    </rPh>
    <phoneticPr fontId="3"/>
  </si>
  <si>
    <t>①</t>
    <phoneticPr fontId="3"/>
  </si>
  <si>
    <t>②</t>
    <phoneticPr fontId="3"/>
  </si>
  <si>
    <t>特に項目６・７・８・９は補助単価を決める項目になりますので、正確に入力してください。</t>
    <rPh sb="0" eb="1">
      <t>トク</t>
    </rPh>
    <rPh sb="2" eb="4">
      <t>コウモク</t>
    </rPh>
    <rPh sb="12" eb="16">
      <t>ホジョタンカ</t>
    </rPh>
    <rPh sb="17" eb="18">
      <t>キ</t>
    </rPh>
    <rPh sb="20" eb="22">
      <t>コウモク</t>
    </rPh>
    <rPh sb="30" eb="32">
      <t>セイカク</t>
    </rPh>
    <rPh sb="33" eb="35">
      <t>ニュウリョク</t>
    </rPh>
    <phoneticPr fontId="3"/>
  </si>
  <si>
    <t>まず、基本データシートの項目１～１０を入力します。</t>
    <rPh sb="3" eb="5">
      <t>キホン</t>
    </rPh>
    <rPh sb="12" eb="14">
      <t>コウモク</t>
    </rPh>
    <rPh sb="19" eb="21">
      <t>ニュウリョク</t>
    </rPh>
    <phoneticPr fontId="3"/>
  </si>
  <si>
    <t>第３号様式（収入予算書）シートに予算額等を入力し、収入予算書を作成します。</t>
    <rPh sb="0" eb="1">
      <t>ダイ</t>
    </rPh>
    <rPh sb="2" eb="3">
      <t>ゴウ</t>
    </rPh>
    <rPh sb="3" eb="5">
      <t>ヨウシキ</t>
    </rPh>
    <rPh sb="6" eb="8">
      <t>シュウニュウ</t>
    </rPh>
    <rPh sb="8" eb="11">
      <t>ヨサンショ</t>
    </rPh>
    <rPh sb="16" eb="19">
      <t>ヨサンガク</t>
    </rPh>
    <rPh sb="19" eb="20">
      <t>トウ</t>
    </rPh>
    <rPh sb="21" eb="23">
      <t>ニュウリョク</t>
    </rPh>
    <rPh sb="25" eb="30">
      <t>シュウニュウヨサンショ</t>
    </rPh>
    <rPh sb="31" eb="33">
      <t>サクセイ</t>
    </rPh>
    <phoneticPr fontId="3"/>
  </si>
  <si>
    <t>③</t>
    <phoneticPr fontId="3"/>
  </si>
  <si>
    <t>その際、右下の計算表の「差引額」が必ず０になるよう予算額を調節してください。</t>
    <rPh sb="2" eb="3">
      <t>サイ</t>
    </rPh>
    <rPh sb="4" eb="6">
      <t>ミギシタ</t>
    </rPh>
    <rPh sb="7" eb="10">
      <t>ケイサンヒョウ</t>
    </rPh>
    <rPh sb="12" eb="15">
      <t>サシヒキガク</t>
    </rPh>
    <rPh sb="17" eb="18">
      <t>カナラ</t>
    </rPh>
    <rPh sb="25" eb="27">
      <t>ヨサン</t>
    </rPh>
    <rPh sb="27" eb="28">
      <t>ガク</t>
    </rPh>
    <rPh sb="29" eb="31">
      <t>チョウセツ</t>
    </rPh>
    <phoneticPr fontId="3"/>
  </si>
  <si>
    <t>第１号、第２号様式の必要な個所に入力し、提出書類を完成させます。</t>
    <rPh sb="0" eb="1">
      <t>ダイ</t>
    </rPh>
    <rPh sb="2" eb="3">
      <t>ゴウ</t>
    </rPh>
    <rPh sb="4" eb="5">
      <t>ダイ</t>
    </rPh>
    <rPh sb="6" eb="9">
      <t>ゴウヨウシキ</t>
    </rPh>
    <rPh sb="10" eb="12">
      <t>ヒツヨウ</t>
    </rPh>
    <rPh sb="13" eb="15">
      <t>カショ</t>
    </rPh>
    <rPh sb="16" eb="18">
      <t>ニュウリョク</t>
    </rPh>
    <rPh sb="20" eb="22">
      <t>テイシュツ</t>
    </rPh>
    <rPh sb="22" eb="24">
      <t>ショルイ</t>
    </rPh>
    <rPh sb="25" eb="27">
      <t>カンセイ</t>
    </rPh>
    <phoneticPr fontId="3"/>
  </si>
  <si>
    <t>④</t>
    <phoneticPr fontId="3"/>
  </si>
  <si>
    <t>３月に提出する収支決算書も、２月の支出が確定した後、②と同様第１１号様式に決算額を入力し作成します。</t>
    <rPh sb="1" eb="2">
      <t>ガツ</t>
    </rPh>
    <rPh sb="3" eb="5">
      <t>テイシュツ</t>
    </rPh>
    <rPh sb="7" eb="12">
      <t>シュウシケッサンショ</t>
    </rPh>
    <rPh sb="15" eb="16">
      <t>ガツ</t>
    </rPh>
    <rPh sb="17" eb="19">
      <t>シシュツ</t>
    </rPh>
    <rPh sb="20" eb="22">
      <t>カクテイ</t>
    </rPh>
    <rPh sb="24" eb="25">
      <t>アト</t>
    </rPh>
    <rPh sb="28" eb="30">
      <t>ドウヨウ</t>
    </rPh>
    <rPh sb="30" eb="31">
      <t>ダイ</t>
    </rPh>
    <rPh sb="33" eb="34">
      <t>ゴウ</t>
    </rPh>
    <rPh sb="34" eb="36">
      <t>ヨウシキ</t>
    </rPh>
    <rPh sb="37" eb="40">
      <t>ケッサンガク</t>
    </rPh>
    <rPh sb="41" eb="43">
      <t>ニュウリョク</t>
    </rPh>
    <rPh sb="44" eb="46">
      <t>サクセイ</t>
    </rPh>
    <phoneticPr fontId="3"/>
  </si>
  <si>
    <t>また、対象内・対象外の選別にもご注意願います。</t>
    <rPh sb="3" eb="6">
      <t>タイショウナイ</t>
    </rPh>
    <rPh sb="7" eb="10">
      <t>タイショウガイ</t>
    </rPh>
    <rPh sb="11" eb="13">
      <t>センベツ</t>
    </rPh>
    <rPh sb="16" eb="19">
      <t>チュウイネガ</t>
    </rPh>
    <phoneticPr fontId="3"/>
  </si>
  <si>
    <t>補助金交付申請書作成システム　入力の流れ</t>
    <rPh sb="15" eb="17">
      <t>ニュウリョク</t>
    </rPh>
    <rPh sb="18" eb="19">
      <t>ナガ</t>
    </rPh>
    <phoneticPr fontId="3"/>
  </si>
  <si>
    <t>☑</t>
  </si>
  <si>
    <t>　　　　　　　　　　　　　　　　　　↑
ここが「マイナス（赤字）」の場合、予算が不足していることになるので、「＋（黒字）」となるように計画を見直してください。</t>
    <rPh sb="29" eb="31">
      <t>アカジ</t>
    </rPh>
    <rPh sb="37" eb="39">
      <t>ヨサン</t>
    </rPh>
    <rPh sb="40" eb="42">
      <t>フソク</t>
    </rPh>
    <rPh sb="57" eb="59">
      <t>クロジ</t>
    </rPh>
    <phoneticPr fontId="3"/>
  </si>
  <si>
    <t>差引額（繰越額）</t>
    <rPh sb="0" eb="3">
      <t>サシヒキガク</t>
    </rPh>
    <rPh sb="4" eb="7">
      <t>クリコシガク</t>
    </rPh>
    <phoneticPr fontId="3"/>
  </si>
  <si>
    <t>Ver.3.0</t>
    <phoneticPr fontId="3"/>
  </si>
  <si>
    <t>回／月</t>
    <rPh sb="0" eb="1">
      <t>カイ</t>
    </rPh>
    <rPh sb="2" eb="3">
      <t>ツキ</t>
    </rPh>
    <phoneticPr fontId="3"/>
  </si>
  <si>
    <t>人</t>
    <rPh sb="0" eb="1">
      <t>ニン</t>
    </rPh>
    <phoneticPr fontId="3"/>
  </si>
  <si>
    <t>補助金額</t>
    <rPh sb="0" eb="4">
      <t>ホジョキンガク</t>
    </rPh>
    <phoneticPr fontId="3"/>
  </si>
  <si>
    <t>1/2上限</t>
    <rPh sb="3" eb="5">
      <t>ジョウゲン</t>
    </rPh>
    <phoneticPr fontId="3"/>
  </si>
  <si>
    <t>（1,000円未満切り捨て）</t>
    <rPh sb="6" eb="7">
      <t>エン</t>
    </rPh>
    <rPh sb="7" eb="9">
      <t>ミマン</t>
    </rPh>
    <rPh sb="9" eb="10">
      <t>キ</t>
    </rPh>
    <rPh sb="11" eb="12">
      <t>ス</t>
    </rPh>
    <phoneticPr fontId="3"/>
  </si>
  <si>
    <t>クラブ運営を円滑かつ安定的に運営するため</t>
    <rPh sb="3" eb="5">
      <t>ウンエイ</t>
    </rPh>
    <rPh sb="6" eb="8">
      <t>エンカツ</t>
    </rPh>
    <rPh sb="10" eb="13">
      <t>アンテイテキ</t>
    </rPh>
    <rPh sb="14" eb="16">
      <t>ウンエイ</t>
    </rPh>
    <phoneticPr fontId="3"/>
  </si>
  <si>
    <t>回/月</t>
    <rPh sb="0" eb="1">
      <t>カイ</t>
    </rPh>
    <phoneticPr fontId="3"/>
  </si>
  <si>
    <t>精算(概算払い無)</t>
  </si>
  <si>
    <t>概算か精算（概算払い有・無）を選択</t>
    <rPh sb="0" eb="2">
      <t>ガイサン</t>
    </rPh>
    <rPh sb="3" eb="5">
      <t>セイサン</t>
    </rPh>
    <rPh sb="6" eb="8">
      <t>ガイサン</t>
    </rPh>
    <rPh sb="8" eb="9">
      <t>バラ</t>
    </rPh>
    <rPh sb="10" eb="11">
      <t>アリ</t>
    </rPh>
    <rPh sb="12" eb="13">
      <t>ム</t>
    </rPh>
    <rPh sb="15" eb="17">
      <t>センタク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</si>
</sst>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 &quot;人&quot;"/>
    <numFmt numFmtId="177" formatCode="##\ &quot;回/月&quot;"/>
    <numFmt numFmtId="178" formatCode="#,##0_ "/>
    <numFmt numFmtId="179" formatCode="#,##0_);[Red]\(#,##0\)"/>
    <numFmt numFmtId="180" formatCode="0##\-####\-####"/>
    <numFmt numFmtId="181" formatCode="[$-411]ge\.m\.d;@"/>
    <numFmt numFmtId="182" formatCode="##\ &quot;回×&quot;"/>
    <numFmt numFmtId="183" formatCode="##\ &quot;月&quot;"/>
    <numFmt numFmtId="184" formatCode="##\ &quot;人×&quot;"/>
    <numFmt numFmtId="185" formatCode="[$-411]ggge&quot;年&quot;m&quot;月&quot;d&quot;日&quot;;@"/>
    <numFmt numFmtId="186" formatCode="##\ "/>
  </numFmts>
  <fonts count="72">
    <font>
      <sz val="11"/>
      <color theme="1"/>
      <name val="ＭＳ 明朝"/>
      <family val="2"/>
      <charset val="128"/>
    </font>
    <font>
      <sz val="10.5"/>
      <color theme="1"/>
      <name val="ＭＳ 明朝"/>
      <family val="1"/>
      <charset val="128"/>
    </font>
    <font>
      <sz val="9"/>
      <color theme="1"/>
      <name val="ＭＳ 明朝"/>
      <family val="1"/>
      <charset val="128"/>
    </font>
    <font>
      <sz val="6"/>
      <name val="ＭＳ 明朝"/>
      <family val="2"/>
      <charset val="128"/>
    </font>
    <font>
      <sz val="11"/>
      <color theme="1"/>
      <name val="ＭＳ 明朝"/>
      <family val="2"/>
      <charset val="128"/>
    </font>
    <font>
      <b/>
      <sz val="13"/>
      <color theme="3"/>
      <name val="ＭＳ 明朝"/>
      <family val="2"/>
      <charset val="128"/>
    </font>
    <font>
      <sz val="11"/>
      <color rgb="FFFF0000"/>
      <name val="ＭＳ 明朝"/>
      <family val="2"/>
      <charset val="128"/>
    </font>
    <font>
      <sz val="11"/>
      <color theme="1"/>
      <name val="ＭＳ 明朝"/>
      <family val="1"/>
      <charset val="128"/>
    </font>
    <font>
      <sz val="11"/>
      <color theme="1"/>
      <name val="游ゴシック"/>
      <family val="3"/>
      <charset val="128"/>
      <scheme val="minor"/>
    </font>
    <font>
      <sz val="11"/>
      <color theme="1"/>
      <name val="游ゴシック"/>
      <family val="2"/>
      <scheme val="minor"/>
    </font>
    <font>
      <sz val="6"/>
      <name val="游ゴシック"/>
      <family val="3"/>
      <charset val="128"/>
      <scheme val="minor"/>
    </font>
    <font>
      <sz val="11"/>
      <color theme="1"/>
      <name val="Meiryo UI"/>
      <family val="3"/>
      <charset val="128"/>
    </font>
    <font>
      <b/>
      <sz val="11"/>
      <name val="Meiryo UI"/>
      <family val="3"/>
      <charset val="128"/>
    </font>
    <font>
      <b/>
      <sz val="8"/>
      <name val="Meiryo UI"/>
      <family val="3"/>
      <charset val="128"/>
    </font>
    <font>
      <b/>
      <sz val="11"/>
      <color theme="1"/>
      <name val="Meiryo UI"/>
      <family val="3"/>
      <charset val="128"/>
    </font>
    <font>
      <sz val="8"/>
      <color theme="1"/>
      <name val="Meiryo UI"/>
      <family val="3"/>
      <charset val="128"/>
    </font>
    <font>
      <sz val="11"/>
      <color theme="1"/>
      <name val="ＭＳ ゴシック"/>
      <family val="3"/>
      <charset val="128"/>
    </font>
    <font>
      <b/>
      <sz val="11"/>
      <color theme="1"/>
      <name val="ＭＳ ゴシック"/>
      <family val="3"/>
      <charset val="128"/>
    </font>
    <font>
      <sz val="12"/>
      <color theme="1"/>
      <name val="ＭＳ 明朝"/>
      <family val="1"/>
      <charset val="128"/>
    </font>
    <font>
      <sz val="14"/>
      <color theme="1"/>
      <name val="ＭＳ 明朝"/>
      <family val="1"/>
      <charset val="128"/>
    </font>
    <font>
      <sz val="11"/>
      <color rgb="FFFF0000"/>
      <name val="ＭＳ 明朝"/>
      <family val="1"/>
      <charset val="128"/>
    </font>
    <font>
      <sz val="11"/>
      <name val="ＭＳ 明朝"/>
      <family val="1"/>
      <charset val="128"/>
    </font>
    <font>
      <sz val="14"/>
      <color theme="1"/>
      <name val="ＭＳ 明朝"/>
      <family val="2"/>
      <charset val="128"/>
    </font>
    <font>
      <sz val="11"/>
      <name val="ＭＳ 明朝"/>
      <family val="2"/>
      <charset val="128"/>
    </font>
    <font>
      <sz val="6"/>
      <name val="游ゴシック"/>
      <family val="2"/>
      <charset val="128"/>
      <scheme val="minor"/>
    </font>
    <font>
      <sz val="11"/>
      <color theme="1"/>
      <name val="BIZ UDPゴシック"/>
      <family val="3"/>
      <charset val="128"/>
    </font>
    <font>
      <sz val="11"/>
      <name val="BIZ UDPゴシック"/>
      <family val="3"/>
      <charset val="128"/>
    </font>
    <font>
      <sz val="12"/>
      <color theme="1"/>
      <name val="BIZ UDPゴシック"/>
      <family val="3"/>
      <charset val="128"/>
    </font>
    <font>
      <sz val="14"/>
      <color theme="1"/>
      <name val="BIZ UDPゴシック"/>
      <family val="3"/>
      <charset val="128"/>
    </font>
    <font>
      <sz val="16"/>
      <color theme="1"/>
      <name val="BIZ UDPゴシック"/>
      <family val="3"/>
      <charset val="128"/>
    </font>
    <font>
      <sz val="16"/>
      <color theme="1"/>
      <name val="ＭＳ 明朝"/>
      <family val="2"/>
      <charset val="128"/>
    </font>
    <font>
      <sz val="18"/>
      <color theme="1"/>
      <name val="BIZ UDPゴシック"/>
      <family val="3"/>
      <charset val="128"/>
    </font>
    <font>
      <b/>
      <sz val="12"/>
      <color theme="1"/>
      <name val="BIZ UDPゴシック"/>
      <family val="3"/>
      <charset val="128"/>
    </font>
    <font>
      <sz val="8"/>
      <color theme="1"/>
      <name val="ＭＳ 明朝"/>
      <family val="2"/>
      <charset val="128"/>
    </font>
    <font>
      <sz val="9"/>
      <color theme="1"/>
      <name val="Yu Gothic"/>
      <family val="3"/>
      <charset val="128"/>
    </font>
    <font>
      <sz val="9"/>
      <color theme="1"/>
      <name val="ＭＳ 明朝"/>
      <family val="2"/>
      <charset val="128"/>
    </font>
    <font>
      <sz val="8"/>
      <color theme="1"/>
      <name val="ＭＳ 明朝"/>
      <family val="1"/>
      <charset val="128"/>
    </font>
    <font>
      <sz val="10.5"/>
      <name val="ＭＳ 明朝"/>
      <family val="1"/>
      <charset val="128"/>
    </font>
    <font>
      <sz val="10"/>
      <color theme="1"/>
      <name val="ＭＳ 明朝"/>
      <family val="2"/>
      <charset val="128"/>
    </font>
    <font>
      <sz val="10"/>
      <color theme="1"/>
      <name val="ＭＳ 明朝"/>
      <family val="1"/>
      <charset val="128"/>
    </font>
    <font>
      <sz val="18"/>
      <color theme="1"/>
      <name val="ＭＳ 明朝"/>
      <family val="1"/>
      <charset val="128"/>
    </font>
    <font>
      <sz val="18"/>
      <color theme="1"/>
      <name val="ＭＳ 明朝"/>
      <family val="2"/>
      <charset val="128"/>
    </font>
    <font>
      <sz val="10"/>
      <name val="ＭＳ 明朝"/>
      <family val="1"/>
      <charset val="128"/>
    </font>
    <font>
      <sz val="22"/>
      <name val="ＭＳ 明朝"/>
      <family val="1"/>
      <charset val="128"/>
    </font>
    <font>
      <sz val="22"/>
      <color theme="1"/>
      <name val="ＭＳ 明朝"/>
      <family val="2"/>
      <charset val="128"/>
    </font>
    <font>
      <b/>
      <sz val="14"/>
      <color theme="1"/>
      <name val="BIZ UDPゴシック"/>
      <family val="3"/>
      <charset val="128"/>
    </font>
    <font>
      <b/>
      <sz val="22"/>
      <color theme="1"/>
      <name val="BIZ UDPゴシック"/>
      <family val="3"/>
      <charset val="128"/>
    </font>
    <font>
      <b/>
      <sz val="11"/>
      <color theme="1"/>
      <name val="BIZ UDP明朝 Medium"/>
      <family val="1"/>
      <charset val="128"/>
    </font>
    <font>
      <sz val="12"/>
      <name val="ＭＳ 明朝"/>
      <family val="1"/>
      <charset val="128"/>
    </font>
    <font>
      <sz val="11"/>
      <color theme="1"/>
      <name val="游ゴシック"/>
      <family val="2"/>
      <charset val="128"/>
      <scheme val="minor"/>
    </font>
    <font>
      <sz val="14"/>
      <name val="ＭＳ 明朝"/>
      <family val="2"/>
      <charset val="128"/>
    </font>
    <font>
      <b/>
      <sz val="24"/>
      <name val="ＭＳ 明朝"/>
      <family val="1"/>
      <charset val="128"/>
    </font>
    <font>
      <b/>
      <sz val="16"/>
      <name val="ＭＳ 明朝"/>
      <family val="1"/>
      <charset val="128"/>
    </font>
    <font>
      <sz val="12"/>
      <name val="ＭＳ 明朝"/>
      <family val="2"/>
      <charset val="128"/>
    </font>
    <font>
      <sz val="12"/>
      <color theme="1"/>
      <name val="ＭＳ 明朝"/>
      <family val="2"/>
      <charset val="128"/>
    </font>
    <font>
      <b/>
      <sz val="12"/>
      <color theme="1"/>
      <name val="ＭＳ 明朝"/>
      <family val="1"/>
      <charset val="128"/>
    </font>
    <font>
      <sz val="18"/>
      <name val="ＭＳ 明朝"/>
      <family val="1"/>
      <charset val="128"/>
    </font>
    <font>
      <sz val="24"/>
      <color theme="1"/>
      <name val="ＭＳ 明朝"/>
      <family val="1"/>
      <charset val="128"/>
    </font>
    <font>
      <sz val="10"/>
      <color indexed="81"/>
      <name val="MS P ゴシック"/>
      <family val="3"/>
      <charset val="128"/>
    </font>
    <font>
      <sz val="9"/>
      <color indexed="81"/>
      <name val="MS P ゴシック"/>
      <family val="3"/>
      <charset val="128"/>
    </font>
    <font>
      <b/>
      <sz val="9"/>
      <color indexed="81"/>
      <name val="MS P ゴシック"/>
      <family val="3"/>
      <charset val="128"/>
    </font>
    <font>
      <sz val="9"/>
      <color indexed="81"/>
      <name val="ＭＳ Ｐゴシック"/>
      <family val="3"/>
      <charset val="128"/>
    </font>
    <font>
      <sz val="11"/>
      <color indexed="81"/>
      <name val="MS P ゴシック"/>
      <family val="3"/>
      <charset val="128"/>
    </font>
    <font>
      <sz val="16"/>
      <color rgb="FFFF0000"/>
      <name val="HGS創英角ﾎﾟｯﾌﾟ体"/>
      <family val="3"/>
      <charset val="128"/>
    </font>
    <font>
      <b/>
      <sz val="12"/>
      <color theme="1"/>
      <name val="BIZ UDP明朝 Medium"/>
      <family val="1"/>
      <charset val="128"/>
    </font>
    <font>
      <sz val="12"/>
      <color rgb="FFFF0000"/>
      <name val="ＭＳ 明朝"/>
      <family val="2"/>
      <charset val="128"/>
    </font>
    <font>
      <sz val="12"/>
      <color rgb="FFFF0000"/>
      <name val="ＭＳ 明朝"/>
      <family val="1"/>
      <charset val="128"/>
    </font>
    <font>
      <sz val="14"/>
      <color rgb="FFFF0000"/>
      <name val="ＭＳ 明朝"/>
      <family val="2"/>
      <charset val="128"/>
    </font>
    <font>
      <sz val="10.5"/>
      <color rgb="FFFF0000"/>
      <name val="ＭＳ 明朝"/>
      <family val="1"/>
      <charset val="128"/>
    </font>
    <font>
      <b/>
      <sz val="11"/>
      <color rgb="FFFF0000"/>
      <name val="ＭＳ 明朝"/>
      <family val="1"/>
      <charset val="128"/>
    </font>
    <font>
      <b/>
      <sz val="12"/>
      <color rgb="FFFF0000"/>
      <name val="ＭＳ 明朝"/>
      <family val="1"/>
      <charset val="128"/>
    </font>
    <font>
      <b/>
      <sz val="10.5"/>
      <color rgb="FFFF0000"/>
      <name val="ＭＳ 明朝"/>
      <family val="1"/>
      <charset val="128"/>
    </font>
  </fonts>
  <fills count="8">
    <fill>
      <patternFill patternType="none"/>
    </fill>
    <fill>
      <patternFill patternType="gray125"/>
    </fill>
    <fill>
      <patternFill patternType="solid">
        <fgColor theme="7" tint="0.59999389629810485"/>
        <bgColor indexed="64"/>
      </patternFill>
    </fill>
    <fill>
      <patternFill patternType="solid">
        <fgColor rgb="FFCCFFCC"/>
        <bgColor indexed="64"/>
      </patternFill>
    </fill>
    <fill>
      <patternFill patternType="solid">
        <fgColor indexed="65"/>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rgb="FF000000"/>
      </left>
      <right style="thin">
        <color rgb="FF000000"/>
      </right>
      <top style="thin">
        <color rgb="FF000000"/>
      </top>
      <bottom style="thin">
        <color rgb="FF000000"/>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medium">
        <color indexed="64"/>
      </left>
      <right/>
      <top style="medium">
        <color indexed="64"/>
      </top>
      <bottom style="hair">
        <color indexed="64"/>
      </bottom>
      <diagonal/>
    </border>
    <border>
      <left style="thin">
        <color indexed="64"/>
      </left>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style="hair">
        <color indexed="64"/>
      </right>
      <top style="thin">
        <color indexed="64"/>
      </top>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top style="hair">
        <color indexed="64"/>
      </top>
      <bottom/>
      <diagonal/>
    </border>
    <border>
      <left style="thin">
        <color indexed="64"/>
      </left>
      <right style="medium">
        <color indexed="64"/>
      </right>
      <top style="hair">
        <color indexed="64"/>
      </top>
      <bottom/>
      <diagonal/>
    </border>
    <border>
      <left style="thick">
        <color auto="1"/>
      </left>
      <right style="thick">
        <color auto="1"/>
      </right>
      <top style="thick">
        <color auto="1"/>
      </top>
      <bottom style="thick">
        <color auto="1"/>
      </bottom>
      <diagonal/>
    </border>
  </borders>
  <cellStyleXfs count="6">
    <xf numFmtId="0" fontId="0" fillId="0" borderId="0">
      <alignment vertical="center"/>
    </xf>
    <xf numFmtId="0" fontId="9" fillId="0" borderId="0"/>
    <xf numFmtId="0" fontId="4" fillId="0" borderId="0">
      <alignment vertical="center"/>
    </xf>
    <xf numFmtId="0" fontId="9" fillId="0" borderId="0"/>
    <xf numFmtId="0" fontId="9" fillId="0" borderId="0"/>
    <xf numFmtId="0" fontId="49" fillId="0" borderId="0">
      <alignment vertical="center"/>
    </xf>
  </cellStyleXfs>
  <cellXfs count="671">
    <xf numFmtId="0" fontId="0" fillId="0" borderId="0" xfId="0">
      <alignment vertical="center"/>
    </xf>
    <xf numFmtId="0" fontId="1" fillId="0" borderId="0" xfId="0" applyFont="1" applyAlignment="1">
      <alignment horizontal="right" vertical="center"/>
    </xf>
    <xf numFmtId="0" fontId="0" fillId="0" borderId="0" xfId="0" applyAlignment="1">
      <alignment horizontal="center" vertical="center"/>
    </xf>
    <xf numFmtId="0" fontId="0" fillId="0" borderId="0" xfId="0" applyAlignment="1">
      <alignment vertical="center"/>
    </xf>
    <xf numFmtId="0" fontId="1" fillId="0" borderId="4" xfId="0" applyFont="1" applyBorder="1" applyAlignment="1">
      <alignment horizontal="justify" vertical="center" wrapText="1"/>
    </xf>
    <xf numFmtId="0" fontId="0" fillId="0" borderId="1" xfId="0" applyBorder="1">
      <alignment vertical="center"/>
    </xf>
    <xf numFmtId="0" fontId="1" fillId="0" borderId="10" xfId="0" applyFont="1" applyBorder="1" applyAlignment="1">
      <alignment horizontal="center" vertical="center" wrapText="1"/>
    </xf>
    <xf numFmtId="0" fontId="0" fillId="0" borderId="0" xfId="0" applyAlignment="1">
      <alignment horizontal="center" vertical="center"/>
    </xf>
    <xf numFmtId="0" fontId="1" fillId="0" borderId="0" xfId="0" applyFont="1" applyAlignment="1">
      <alignment horizontal="justify" vertical="center"/>
    </xf>
    <xf numFmtId="0" fontId="0" fillId="0" borderId="0" xfId="0" applyAlignment="1">
      <alignment vertical="center"/>
    </xf>
    <xf numFmtId="0" fontId="1" fillId="0" borderId="3" xfId="0" applyFont="1" applyBorder="1" applyAlignment="1">
      <alignment horizontal="center" vertical="center" wrapText="1"/>
    </xf>
    <xf numFmtId="0" fontId="1" fillId="0" borderId="10" xfId="0" applyFont="1" applyBorder="1" applyAlignment="1">
      <alignment horizontal="justify" vertical="center" wrapText="1"/>
    </xf>
    <xf numFmtId="0" fontId="0" fillId="0" borderId="0" xfId="0" applyAlignment="1">
      <alignment horizontal="right" vertical="center"/>
    </xf>
    <xf numFmtId="0" fontId="0" fillId="0" borderId="1" xfId="0" applyBorder="1" applyAlignment="1">
      <alignment horizontal="center" vertical="center"/>
    </xf>
    <xf numFmtId="0" fontId="8" fillId="0" borderId="0" xfId="1" applyFont="1" applyAlignment="1"/>
    <xf numFmtId="38" fontId="8" fillId="0" borderId="0" xfId="1" applyNumberFormat="1" applyFont="1" applyAlignment="1"/>
    <xf numFmtId="3" fontId="8" fillId="0" borderId="0" xfId="1" applyNumberFormat="1" applyFont="1" applyAlignment="1"/>
    <xf numFmtId="178" fontId="11" fillId="0" borderId="0" xfId="2" applyNumberFormat="1" applyFont="1">
      <alignment vertical="center"/>
    </xf>
    <xf numFmtId="178" fontId="11" fillId="0" borderId="0" xfId="2" applyNumberFormat="1" applyFont="1" applyAlignment="1">
      <alignment vertical="center" shrinkToFit="1"/>
    </xf>
    <xf numFmtId="178" fontId="11" fillId="0" borderId="1" xfId="2" applyNumberFormat="1" applyFont="1" applyBorder="1" applyAlignment="1">
      <alignment horizontal="center" vertical="center"/>
    </xf>
    <xf numFmtId="178" fontId="11" fillId="0" borderId="0" xfId="2" applyNumberFormat="1" applyFont="1" applyAlignment="1">
      <alignment horizontal="center" vertical="center"/>
    </xf>
    <xf numFmtId="178" fontId="12" fillId="2" borderId="1" xfId="2" applyNumberFormat="1" applyFont="1" applyFill="1" applyBorder="1" applyAlignment="1">
      <alignment horizontal="center" vertical="center"/>
    </xf>
    <xf numFmtId="178" fontId="13" fillId="2" borderId="1" xfId="2" applyNumberFormat="1" applyFont="1" applyFill="1" applyBorder="1" applyAlignment="1">
      <alignment horizontal="center" vertical="center" shrinkToFit="1"/>
    </xf>
    <xf numFmtId="178" fontId="14" fillId="0" borderId="1" xfId="2" applyNumberFormat="1" applyFont="1" applyBorder="1">
      <alignment vertical="center"/>
    </xf>
    <xf numFmtId="178" fontId="11" fillId="0" borderId="1" xfId="2" applyNumberFormat="1" applyFont="1" applyFill="1" applyBorder="1" applyAlignment="1">
      <alignment vertical="center" shrinkToFit="1"/>
    </xf>
    <xf numFmtId="178" fontId="11" fillId="0" borderId="1" xfId="2" applyNumberFormat="1" applyFont="1" applyFill="1" applyBorder="1" applyAlignment="1">
      <alignment horizontal="center" vertical="center"/>
    </xf>
    <xf numFmtId="178" fontId="14" fillId="0" borderId="1" xfId="2" applyNumberFormat="1" applyFont="1" applyFill="1" applyBorder="1">
      <alignment vertical="center"/>
    </xf>
    <xf numFmtId="178" fontId="11" fillId="3" borderId="1" xfId="2" applyNumberFormat="1" applyFont="1" applyFill="1" applyBorder="1">
      <alignment vertical="center"/>
    </xf>
    <xf numFmtId="178" fontId="15" fillId="3" borderId="1" xfId="2" applyNumberFormat="1" applyFont="1" applyFill="1" applyBorder="1" applyAlignment="1">
      <alignment horizontal="center" vertical="center" shrinkToFit="1"/>
    </xf>
    <xf numFmtId="178" fontId="11" fillId="0" borderId="1" xfId="2" applyNumberFormat="1" applyFont="1" applyBorder="1">
      <alignment vertical="center"/>
    </xf>
    <xf numFmtId="178" fontId="11" fillId="0" borderId="1" xfId="2" applyNumberFormat="1" applyFont="1" applyBorder="1" applyAlignment="1">
      <alignment vertical="center" shrinkToFit="1"/>
    </xf>
    <xf numFmtId="176" fontId="0" fillId="0" borderId="0" xfId="0" applyNumberFormat="1">
      <alignment vertical="center"/>
    </xf>
    <xf numFmtId="177" fontId="0" fillId="0" borderId="0" xfId="0" applyNumberFormat="1">
      <alignment vertical="center"/>
    </xf>
    <xf numFmtId="38" fontId="16" fillId="0" borderId="13" xfId="0" applyNumberFormat="1" applyFont="1" applyFill="1" applyBorder="1" applyAlignment="1">
      <alignment vertical="center"/>
    </xf>
    <xf numFmtId="38" fontId="16" fillId="0" borderId="14" xfId="0" applyNumberFormat="1" applyFont="1" applyBorder="1" applyAlignment="1">
      <alignment vertical="center"/>
    </xf>
    <xf numFmtId="38" fontId="16" fillId="0" borderId="15" xfId="0" applyNumberFormat="1" applyFont="1" applyBorder="1" applyAlignment="1">
      <alignment vertical="center" shrinkToFit="1"/>
    </xf>
    <xf numFmtId="38" fontId="16" fillId="0" borderId="16" xfId="0" applyNumberFormat="1" applyFont="1" applyBorder="1" applyAlignment="1">
      <alignment vertical="center"/>
    </xf>
    <xf numFmtId="38" fontId="16" fillId="0" borderId="17" xfId="0" applyNumberFormat="1" applyFont="1" applyBorder="1" applyAlignment="1">
      <alignment vertical="center"/>
    </xf>
    <xf numFmtId="38" fontId="16" fillId="0" borderId="15" xfId="0" applyNumberFormat="1" applyFont="1" applyBorder="1" applyAlignment="1">
      <alignment vertical="center"/>
    </xf>
    <xf numFmtId="38" fontId="17" fillId="0" borderId="18" xfId="0" applyNumberFormat="1" applyFont="1" applyBorder="1" applyAlignment="1">
      <alignment vertical="center"/>
    </xf>
    <xf numFmtId="38" fontId="16" fillId="0" borderId="19" xfId="0" applyNumberFormat="1" applyFont="1" applyBorder="1" applyAlignment="1">
      <alignment vertical="center"/>
    </xf>
    <xf numFmtId="0" fontId="6" fillId="0" borderId="0" xfId="0" applyFont="1" applyAlignment="1">
      <alignment vertical="top" wrapText="1"/>
    </xf>
    <xf numFmtId="0" fontId="6" fillId="0" borderId="0" xfId="0" applyFont="1">
      <alignment vertical="center"/>
    </xf>
    <xf numFmtId="0" fontId="0" fillId="0" borderId="12" xfId="0" applyBorder="1">
      <alignment vertical="center"/>
    </xf>
    <xf numFmtId="181" fontId="0" fillId="0" borderId="0" xfId="0" applyNumberFormat="1">
      <alignment vertical="center"/>
    </xf>
    <xf numFmtId="0" fontId="23" fillId="0" borderId="1" xfId="0" applyFont="1" applyBorder="1">
      <alignment vertical="center"/>
    </xf>
    <xf numFmtId="0" fontId="21" fillId="0" borderId="1" xfId="0" applyFont="1" applyBorder="1" applyAlignment="1">
      <alignment vertical="center" wrapText="1"/>
    </xf>
    <xf numFmtId="0" fontId="1" fillId="0" borderId="10" xfId="0" applyFont="1" applyBorder="1" applyAlignment="1">
      <alignment horizontal="justify" vertical="center"/>
    </xf>
    <xf numFmtId="0" fontId="1" fillId="0" borderId="4" xfId="0" applyFont="1" applyBorder="1" applyAlignment="1">
      <alignment horizontal="center" vertical="center" wrapText="1"/>
    </xf>
    <xf numFmtId="0" fontId="2" fillId="0" borderId="5" xfId="0" applyFont="1" applyBorder="1" applyAlignment="1">
      <alignment horizontal="center" vertical="center" wrapText="1"/>
    </xf>
    <xf numFmtId="0" fontId="0" fillId="0" borderId="0" xfId="0" applyFont="1" applyBorder="1" applyAlignment="1">
      <alignment horizontal="left" vertical="center"/>
    </xf>
    <xf numFmtId="0" fontId="1" fillId="0" borderId="25" xfId="0" applyFont="1" applyBorder="1" applyAlignment="1">
      <alignment horizontal="justify" vertical="center" wrapText="1"/>
    </xf>
    <xf numFmtId="0" fontId="1" fillId="0" borderId="30" xfId="0" applyFont="1" applyBorder="1" applyAlignment="1">
      <alignment horizontal="justify" vertical="center" wrapText="1"/>
    </xf>
    <xf numFmtId="0" fontId="1" fillId="0" borderId="23" xfId="0" applyFont="1" applyBorder="1" applyAlignment="1">
      <alignment horizontal="center" vertical="center" wrapText="1"/>
    </xf>
    <xf numFmtId="0" fontId="1" fillId="0" borderId="30" xfId="0" applyFont="1" applyBorder="1" applyAlignment="1">
      <alignment horizontal="center" vertical="center" shrinkToFit="1"/>
    </xf>
    <xf numFmtId="0" fontId="1" fillId="0" borderId="32" xfId="0" applyFont="1" applyBorder="1" applyAlignment="1">
      <alignment horizontal="justify" vertical="center" wrapText="1"/>
    </xf>
    <xf numFmtId="0" fontId="1" fillId="0" borderId="0" xfId="0" applyFont="1" applyAlignment="1">
      <alignment horizontal="left" vertical="center"/>
    </xf>
    <xf numFmtId="0" fontId="1" fillId="0" borderId="35" xfId="0" applyFont="1" applyBorder="1" applyAlignment="1">
      <alignment horizontal="center" vertical="center" wrapText="1"/>
    </xf>
    <xf numFmtId="0" fontId="6" fillId="0" borderId="0" xfId="0" applyFont="1" applyAlignment="1">
      <alignment vertical="top" wrapText="1"/>
    </xf>
    <xf numFmtId="0" fontId="0" fillId="0" borderId="0" xfId="0" applyAlignment="1">
      <alignment vertical="center"/>
    </xf>
    <xf numFmtId="0" fontId="0" fillId="0" borderId="1" xfId="0" applyBorder="1" applyAlignment="1">
      <alignment horizontal="center" vertical="center"/>
    </xf>
    <xf numFmtId="0" fontId="0" fillId="0" borderId="0" xfId="0" applyAlignment="1">
      <alignment horizontal="center" vertical="center"/>
    </xf>
    <xf numFmtId="0" fontId="7" fillId="0" borderId="1" xfId="0" applyFont="1" applyBorder="1" applyAlignment="1">
      <alignment horizontal="center" vertical="center"/>
    </xf>
    <xf numFmtId="0" fontId="25" fillId="0" borderId="1" xfId="0" applyFont="1" applyBorder="1">
      <alignment vertical="center"/>
    </xf>
    <xf numFmtId="0" fontId="25" fillId="0" borderId="1" xfId="0" applyFont="1" applyBorder="1" applyAlignment="1">
      <alignment horizontal="center" vertical="center"/>
    </xf>
    <xf numFmtId="0" fontId="26" fillId="0" borderId="1" xfId="0" applyFont="1" applyBorder="1">
      <alignment vertical="center"/>
    </xf>
    <xf numFmtId="0" fontId="26" fillId="0" borderId="1" xfId="0" applyFont="1" applyBorder="1" applyAlignment="1">
      <alignment vertical="center" wrapText="1"/>
    </xf>
    <xf numFmtId="0" fontId="25" fillId="4" borderId="1" xfId="0" applyFont="1" applyFill="1" applyBorder="1" applyAlignment="1">
      <alignment vertical="center" wrapText="1"/>
    </xf>
    <xf numFmtId="0" fontId="27" fillId="0" borderId="0" xfId="0" applyFont="1">
      <alignment vertical="center"/>
    </xf>
    <xf numFmtId="0" fontId="27" fillId="4" borderId="6" xfId="0" applyFont="1" applyFill="1" applyBorder="1" applyAlignment="1">
      <alignment vertical="center" wrapText="1"/>
    </xf>
    <xf numFmtId="0" fontId="28" fillId="0" borderId="0" xfId="0" applyFont="1">
      <alignment vertical="center"/>
    </xf>
    <xf numFmtId="0" fontId="22" fillId="0" borderId="0" xfId="0" applyFont="1">
      <alignment vertical="center"/>
    </xf>
    <xf numFmtId="0" fontId="29" fillId="0" borderId="0" xfId="0" applyFont="1">
      <alignment vertical="center"/>
    </xf>
    <xf numFmtId="0" fontId="29" fillId="0" borderId="0" xfId="0" applyFont="1" applyBorder="1" applyAlignment="1">
      <alignment vertical="center"/>
    </xf>
    <xf numFmtId="181" fontId="29" fillId="0" borderId="0" xfId="0" applyNumberFormat="1" applyFont="1">
      <alignment vertical="center"/>
    </xf>
    <xf numFmtId="0" fontId="30" fillId="0" borderId="0" xfId="0" applyFont="1">
      <alignment vertical="center"/>
    </xf>
    <xf numFmtId="0" fontId="27" fillId="0" borderId="1" xfId="0" applyFont="1" applyBorder="1" applyAlignment="1">
      <alignment horizontal="center" vertical="center"/>
    </xf>
    <xf numFmtId="0" fontId="32" fillId="0" borderId="1" xfId="0" applyFont="1" applyFill="1" applyBorder="1" applyAlignment="1">
      <alignment horizontal="center" vertical="center" wrapText="1"/>
    </xf>
    <xf numFmtId="0" fontId="0" fillId="0" borderId="0" xfId="0" applyAlignment="1">
      <alignment horizontal="center" vertical="center"/>
    </xf>
    <xf numFmtId="38" fontId="6" fillId="0" borderId="0" xfId="0" applyNumberFormat="1" applyFont="1">
      <alignment vertical="center"/>
    </xf>
    <xf numFmtId="0" fontId="0" fillId="0" borderId="14" xfId="0" applyBorder="1">
      <alignment vertical="center"/>
    </xf>
    <xf numFmtId="3" fontId="0" fillId="0" borderId="15" xfId="0" applyNumberFormat="1" applyBorder="1">
      <alignment vertical="center"/>
    </xf>
    <xf numFmtId="38" fontId="0" fillId="0" borderId="15" xfId="0" applyNumberFormat="1" applyBorder="1">
      <alignment vertical="center"/>
    </xf>
    <xf numFmtId="38" fontId="0" fillId="0" borderId="10" xfId="0" applyNumberFormat="1" applyBorder="1">
      <alignment vertical="center"/>
    </xf>
    <xf numFmtId="38" fontId="34" fillId="0" borderId="0" xfId="0" applyNumberFormat="1" applyFont="1" applyAlignment="1">
      <alignment vertical="center" wrapText="1"/>
    </xf>
    <xf numFmtId="0" fontId="35" fillId="0" borderId="0" xfId="0" applyFont="1" applyAlignment="1">
      <alignment vertical="center" wrapText="1"/>
    </xf>
    <xf numFmtId="3" fontId="1" fillId="0" borderId="38" xfId="0" applyNumberFormat="1" applyFont="1" applyBorder="1" applyAlignment="1">
      <alignment vertical="center" wrapText="1"/>
    </xf>
    <xf numFmtId="3" fontId="1" fillId="0" borderId="41" xfId="0" applyNumberFormat="1" applyFont="1" applyBorder="1" applyAlignment="1">
      <alignment vertical="center" wrapText="1"/>
    </xf>
    <xf numFmtId="3" fontId="1" fillId="0" borderId="44" xfId="0" applyNumberFormat="1" applyFont="1" applyBorder="1" applyAlignment="1">
      <alignment vertical="center" wrapText="1"/>
    </xf>
    <xf numFmtId="3" fontId="1" fillId="0" borderId="10" xfId="0" applyNumberFormat="1" applyFont="1" applyBorder="1" applyAlignment="1">
      <alignment vertical="center" wrapText="1"/>
    </xf>
    <xf numFmtId="3" fontId="1" fillId="0" borderId="35" xfId="0" applyNumberFormat="1" applyFont="1" applyBorder="1" applyAlignment="1">
      <alignment vertical="center" wrapText="1"/>
    </xf>
    <xf numFmtId="3" fontId="1" fillId="0" borderId="1" xfId="0" applyNumberFormat="1" applyFont="1" applyBorder="1" applyAlignment="1">
      <alignment vertical="center" wrapText="1"/>
    </xf>
    <xf numFmtId="3" fontId="1" fillId="0" borderId="11" xfId="0" applyNumberFormat="1" applyFont="1" applyBorder="1" applyAlignment="1">
      <alignment vertical="center" wrapText="1"/>
    </xf>
    <xf numFmtId="0" fontId="0" fillId="0" borderId="1" xfId="0" applyBorder="1" applyAlignment="1">
      <alignment horizontal="center" vertical="center"/>
    </xf>
    <xf numFmtId="0" fontId="1" fillId="0" borderId="5" xfId="0" applyFont="1" applyBorder="1" applyAlignment="1">
      <alignment horizontal="center" vertical="center" wrapText="1"/>
    </xf>
    <xf numFmtId="3" fontId="1" fillId="0" borderId="5" xfId="0" applyNumberFormat="1" applyFont="1" applyBorder="1" applyAlignment="1">
      <alignment vertical="center" wrapText="1"/>
    </xf>
    <xf numFmtId="3" fontId="1" fillId="0" borderId="49" xfId="0" applyNumberFormat="1" applyFont="1" applyBorder="1" applyAlignment="1">
      <alignment vertical="center" wrapText="1"/>
    </xf>
    <xf numFmtId="3" fontId="1" fillId="0" borderId="50" xfId="0" applyNumberFormat="1" applyFont="1" applyBorder="1" applyAlignment="1">
      <alignment vertical="center" wrapText="1"/>
    </xf>
    <xf numFmtId="3" fontId="1" fillId="0" borderId="2" xfId="0" applyNumberFormat="1" applyFont="1" applyBorder="1" applyAlignment="1">
      <alignment vertical="center" wrapText="1"/>
    </xf>
    <xf numFmtId="3" fontId="1" fillId="0" borderId="55" xfId="0" applyNumberFormat="1" applyFont="1" applyBorder="1" applyAlignment="1">
      <alignment vertical="center" wrapText="1"/>
    </xf>
    <xf numFmtId="3" fontId="1" fillId="0" borderId="57" xfId="0" applyNumberFormat="1" applyFont="1" applyBorder="1" applyAlignment="1">
      <alignment vertical="center" wrapText="1"/>
    </xf>
    <xf numFmtId="3" fontId="1" fillId="0" borderId="62" xfId="0" applyNumberFormat="1" applyFont="1" applyBorder="1" applyAlignment="1">
      <alignment vertical="center" wrapText="1"/>
    </xf>
    <xf numFmtId="3" fontId="37" fillId="0" borderId="41" xfId="0" applyNumberFormat="1" applyFont="1" applyBorder="1" applyAlignment="1">
      <alignment vertical="center" wrapText="1"/>
    </xf>
    <xf numFmtId="3" fontId="37" fillId="0" borderId="44" xfId="0" applyNumberFormat="1" applyFont="1" applyBorder="1" applyAlignment="1">
      <alignment vertical="center" wrapText="1"/>
    </xf>
    <xf numFmtId="3" fontId="37" fillId="0" borderId="55" xfId="0" applyNumberFormat="1" applyFont="1" applyBorder="1" applyAlignment="1">
      <alignment vertical="center" wrapText="1"/>
    </xf>
    <xf numFmtId="3" fontId="37" fillId="0" borderId="57" xfId="0" applyNumberFormat="1" applyFont="1" applyBorder="1" applyAlignment="1">
      <alignment vertical="center" wrapText="1"/>
    </xf>
    <xf numFmtId="3" fontId="37" fillId="5" borderId="62" xfId="0" applyNumberFormat="1" applyFont="1" applyFill="1" applyBorder="1" applyAlignment="1">
      <alignment vertical="center" wrapText="1"/>
    </xf>
    <xf numFmtId="3" fontId="37" fillId="0" borderId="64" xfId="0" applyNumberFormat="1" applyFont="1" applyBorder="1" applyAlignment="1">
      <alignment vertical="center" wrapText="1"/>
    </xf>
    <xf numFmtId="0" fontId="1" fillId="0" borderId="4" xfId="0" applyFont="1" applyBorder="1" applyAlignment="1">
      <alignment vertical="center" wrapText="1"/>
    </xf>
    <xf numFmtId="3" fontId="1" fillId="0" borderId="3" xfId="0" applyNumberFormat="1" applyFont="1" applyBorder="1" applyAlignment="1">
      <alignment vertical="center" wrapText="1"/>
    </xf>
    <xf numFmtId="0" fontId="37" fillId="0" borderId="0" xfId="0" applyFont="1">
      <alignment vertical="center"/>
    </xf>
    <xf numFmtId="0" fontId="37" fillId="0" borderId="1" xfId="0" applyFont="1" applyBorder="1" applyAlignment="1">
      <alignment vertical="center" wrapText="1"/>
    </xf>
    <xf numFmtId="0" fontId="1" fillId="0" borderId="0" xfId="0" applyFont="1">
      <alignment vertical="center"/>
    </xf>
    <xf numFmtId="0" fontId="0" fillId="0" borderId="0" xfId="0" applyAlignment="1">
      <alignment vertical="center"/>
    </xf>
    <xf numFmtId="0" fontId="0" fillId="0" borderId="0" xfId="0" applyAlignment="1">
      <alignment horizontal="center" vertical="center"/>
    </xf>
    <xf numFmtId="0" fontId="6" fillId="0" borderId="0" xfId="0" applyFont="1" applyAlignment="1">
      <alignment vertical="center"/>
    </xf>
    <xf numFmtId="0" fontId="20" fillId="0" borderId="0" xfId="0" applyFont="1" applyAlignment="1">
      <alignment vertical="center"/>
    </xf>
    <xf numFmtId="180" fontId="6" fillId="0" borderId="0" xfId="0" applyNumberFormat="1" applyFont="1" applyAlignment="1">
      <alignment horizontal="left" vertical="center"/>
    </xf>
    <xf numFmtId="0" fontId="6" fillId="0" borderId="0" xfId="0" applyFont="1" applyAlignment="1">
      <alignment vertical="top" wrapText="1"/>
    </xf>
    <xf numFmtId="0" fontId="0" fillId="0" borderId="1" xfId="0" applyBorder="1" applyAlignment="1">
      <alignment horizontal="center" vertical="center"/>
    </xf>
    <xf numFmtId="0" fontId="1" fillId="0" borderId="0" xfId="0" applyFont="1" applyAlignment="1">
      <alignment horizontal="justify" vertical="center"/>
    </xf>
    <xf numFmtId="0" fontId="1" fillId="0" borderId="10" xfId="0" applyFont="1" applyBorder="1" applyAlignment="1">
      <alignment horizontal="center" vertical="center" wrapText="1"/>
    </xf>
    <xf numFmtId="0" fontId="1" fillId="0" borderId="10" xfId="0" applyFont="1" applyBorder="1" applyAlignment="1">
      <alignment horizontal="justify" vertical="center" wrapText="1"/>
    </xf>
    <xf numFmtId="0" fontId="38" fillId="0" borderId="0" xfId="0" applyFont="1">
      <alignment vertical="center"/>
    </xf>
    <xf numFmtId="0" fontId="0" fillId="0" borderId="0" xfId="0" applyFont="1">
      <alignment vertical="center"/>
    </xf>
    <xf numFmtId="0" fontId="7" fillId="0" borderId="0" xfId="0" applyFont="1" applyAlignment="1">
      <alignment vertical="center"/>
    </xf>
    <xf numFmtId="0" fontId="7" fillId="0" borderId="77" xfId="0" applyFont="1" applyBorder="1" applyAlignment="1">
      <alignment horizontal="center" vertical="center"/>
    </xf>
    <xf numFmtId="0" fontId="7" fillId="0" borderId="81" xfId="0" applyFont="1" applyBorder="1">
      <alignment vertical="center"/>
    </xf>
    <xf numFmtId="0" fontId="7" fillId="0" borderId="79" xfId="0" applyFont="1" applyBorder="1">
      <alignment vertical="center"/>
    </xf>
    <xf numFmtId="0" fontId="0" fillId="0" borderId="7" xfId="0" applyFont="1" applyBorder="1">
      <alignment vertical="center"/>
    </xf>
    <xf numFmtId="0" fontId="7" fillId="0" borderId="0" xfId="0" applyFont="1" applyAlignment="1">
      <alignment horizontal="center" vertical="center"/>
    </xf>
    <xf numFmtId="0" fontId="0" fillId="0" borderId="0" xfId="0" applyAlignment="1">
      <alignment horizontal="left" vertical="center"/>
    </xf>
    <xf numFmtId="0" fontId="6" fillId="0" borderId="0" xfId="0" applyFont="1" applyAlignment="1">
      <alignment vertical="top"/>
    </xf>
    <xf numFmtId="0" fontId="43" fillId="0" borderId="78" xfId="0" applyFont="1" applyBorder="1" applyAlignment="1">
      <alignment vertical="center"/>
    </xf>
    <xf numFmtId="0" fontId="44" fillId="0" borderId="82" xfId="0" applyFont="1" applyBorder="1" applyAlignment="1">
      <alignment horizontal="center" vertical="center"/>
    </xf>
    <xf numFmtId="0" fontId="43" fillId="0" borderId="0" xfId="0" applyFont="1" applyBorder="1" applyAlignment="1">
      <alignment vertical="center"/>
    </xf>
    <xf numFmtId="0" fontId="0" fillId="0" borderId="0" xfId="0" applyBorder="1" applyAlignment="1">
      <alignment horizontal="center" vertical="center"/>
    </xf>
    <xf numFmtId="0" fontId="0" fillId="0" borderId="12" xfId="0" applyBorder="1" applyAlignment="1">
      <alignment horizontal="left" vertical="center"/>
    </xf>
    <xf numFmtId="0" fontId="38"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2" fillId="0" borderId="11" xfId="0" applyFont="1" applyBorder="1" applyAlignment="1">
      <alignment horizontal="center" vertical="center" wrapText="1"/>
    </xf>
    <xf numFmtId="0" fontId="42" fillId="0" borderId="12" xfId="0" applyFont="1" applyBorder="1" applyAlignment="1">
      <alignment vertical="center"/>
    </xf>
    <xf numFmtId="0" fontId="0" fillId="0" borderId="0" xfId="0" applyFont="1" applyAlignment="1">
      <alignment horizontal="left" vertical="center"/>
    </xf>
    <xf numFmtId="0" fontId="26" fillId="4" borderId="1" xfId="0" applyFont="1" applyFill="1" applyBorder="1" applyAlignment="1">
      <alignment vertical="center" wrapText="1"/>
    </xf>
    <xf numFmtId="0" fontId="1" fillId="0" borderId="84" xfId="0" applyFont="1" applyBorder="1" applyAlignment="1">
      <alignment horizontal="center" vertical="center" wrapText="1"/>
    </xf>
    <xf numFmtId="0" fontId="0" fillId="0" borderId="0" xfId="0" applyAlignment="1">
      <alignment vertical="center"/>
    </xf>
    <xf numFmtId="0" fontId="7" fillId="0" borderId="0" xfId="0" applyFont="1" applyAlignment="1">
      <alignment horizontal="center" vertical="center"/>
    </xf>
    <xf numFmtId="0" fontId="0" fillId="0" borderId="0" xfId="0" applyBorder="1" applyAlignment="1">
      <alignment horizontal="right" vertical="center"/>
    </xf>
    <xf numFmtId="0" fontId="20" fillId="0" borderId="11" xfId="0" applyFont="1" applyBorder="1" applyAlignment="1">
      <alignment horizontal="center" vertical="center"/>
    </xf>
    <xf numFmtId="0" fontId="21" fillId="0" borderId="0" xfId="0" applyFont="1">
      <alignment vertical="center"/>
    </xf>
    <xf numFmtId="0" fontId="0" fillId="0" borderId="10" xfId="0" applyFont="1" applyBorder="1">
      <alignment vertical="center"/>
    </xf>
    <xf numFmtId="0" fontId="0" fillId="0" borderId="11" xfId="0" applyFont="1" applyBorder="1">
      <alignment vertical="center"/>
    </xf>
    <xf numFmtId="0" fontId="0" fillId="0" borderId="12" xfId="0" applyFont="1" applyBorder="1">
      <alignment vertical="center"/>
    </xf>
    <xf numFmtId="0" fontId="0" fillId="0" borderId="11" xfId="0" applyFont="1" applyBorder="1" applyAlignment="1">
      <alignment horizontal="center" vertical="center"/>
    </xf>
    <xf numFmtId="38" fontId="23" fillId="0" borderId="0" xfId="0" applyNumberFormat="1" applyFont="1">
      <alignment vertical="center"/>
    </xf>
    <xf numFmtId="178" fontId="23" fillId="0" borderId="0" xfId="0" applyNumberFormat="1" applyFont="1">
      <alignment vertical="center"/>
    </xf>
    <xf numFmtId="176" fontId="23" fillId="0" borderId="1" xfId="0" applyNumberFormat="1" applyFont="1" applyBorder="1" applyAlignment="1">
      <alignment vertical="center"/>
    </xf>
    <xf numFmtId="177" fontId="23" fillId="0" borderId="1" xfId="0" applyNumberFormat="1" applyFont="1" applyBorder="1" applyAlignment="1">
      <alignment vertical="center"/>
    </xf>
    <xf numFmtId="0" fontId="23" fillId="0" borderId="10" xfId="0" applyFont="1" applyBorder="1" applyAlignment="1">
      <alignment horizontal="center" vertical="center"/>
    </xf>
    <xf numFmtId="0" fontId="23" fillId="0" borderId="0" xfId="0" applyFont="1">
      <alignment vertical="center"/>
    </xf>
    <xf numFmtId="185" fontId="6" fillId="0" borderId="0" xfId="0" applyNumberFormat="1" applyFont="1" applyAlignment="1">
      <alignment horizontal="center" vertical="center" shrinkToFit="1"/>
    </xf>
    <xf numFmtId="0" fontId="2" fillId="0" borderId="1" xfId="0" applyFont="1" applyBorder="1" applyAlignment="1">
      <alignment horizontal="center" vertical="center" wrapText="1"/>
    </xf>
    <xf numFmtId="0" fontId="7" fillId="0" borderId="1" xfId="0" applyFont="1" applyBorder="1" applyAlignment="1">
      <alignment horizontal="justify" vertical="center"/>
    </xf>
    <xf numFmtId="0" fontId="48" fillId="0" borderId="1" xfId="0" applyFont="1" applyBorder="1" applyAlignment="1">
      <alignment horizontal="center" vertical="center"/>
    </xf>
    <xf numFmtId="0" fontId="0" fillId="0" borderId="0" xfId="0" applyFill="1">
      <alignment vertical="center"/>
    </xf>
    <xf numFmtId="0" fontId="0" fillId="0" borderId="0" xfId="0" applyFill="1" applyAlignment="1">
      <alignment vertical="center"/>
    </xf>
    <xf numFmtId="0" fontId="1" fillId="0" borderId="0" xfId="0" applyFont="1" applyFill="1" applyAlignment="1">
      <alignment horizontal="justify" vertical="center"/>
    </xf>
    <xf numFmtId="0" fontId="1" fillId="0" borderId="0" xfId="0" applyFont="1" applyFill="1" applyAlignment="1">
      <alignment horizontal="left" vertical="center"/>
    </xf>
    <xf numFmtId="0" fontId="1" fillId="0" borderId="0" xfId="0" applyFont="1" applyFill="1" applyAlignment="1">
      <alignment horizontal="right" vertical="center"/>
    </xf>
    <xf numFmtId="0" fontId="1" fillId="0" borderId="10" xfId="0" applyFont="1" applyFill="1" applyBorder="1" applyAlignment="1">
      <alignment horizontal="center" vertical="center" wrapText="1"/>
    </xf>
    <xf numFmtId="0" fontId="1" fillId="0" borderId="10" xfId="0" applyFont="1" applyFill="1" applyBorder="1" applyAlignment="1">
      <alignment horizontal="justify" vertical="center"/>
    </xf>
    <xf numFmtId="0" fontId="1" fillId="0" borderId="10" xfId="0" applyFont="1" applyFill="1" applyBorder="1" applyAlignment="1">
      <alignment horizontal="justify" vertical="center" wrapText="1"/>
    </xf>
    <xf numFmtId="0" fontId="1" fillId="0" borderId="4" xfId="0" applyFont="1" applyFill="1" applyBorder="1" applyAlignment="1">
      <alignment horizontal="justify" vertical="center" wrapText="1"/>
    </xf>
    <xf numFmtId="0" fontId="1" fillId="0" borderId="30" xfId="0" applyFont="1" applyFill="1" applyBorder="1" applyAlignment="1">
      <alignment horizontal="justify" vertical="center" wrapText="1"/>
    </xf>
    <xf numFmtId="0" fontId="1" fillId="0" borderId="30" xfId="0" applyFont="1" applyFill="1" applyBorder="1" applyAlignment="1">
      <alignment vertical="center" shrinkToFit="1"/>
    </xf>
    <xf numFmtId="0" fontId="1" fillId="0" borderId="87" xfId="0" applyFont="1" applyFill="1" applyBorder="1" applyAlignment="1">
      <alignment vertical="center" shrinkToFit="1"/>
    </xf>
    <xf numFmtId="0" fontId="1" fillId="0" borderId="2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 fillId="0" borderId="32" xfId="0" applyFont="1" applyFill="1" applyBorder="1" applyAlignment="1">
      <alignment horizontal="justify" vertical="center" wrapText="1"/>
    </xf>
    <xf numFmtId="0" fontId="1" fillId="0" borderId="25" xfId="0" applyFont="1" applyFill="1" applyBorder="1" applyAlignment="1">
      <alignment horizontal="justify" vertical="center" wrapText="1"/>
    </xf>
    <xf numFmtId="38" fontId="16" fillId="0" borderId="14" xfId="0" applyNumberFormat="1" applyFont="1" applyFill="1" applyBorder="1" applyAlignment="1">
      <alignment vertical="center"/>
    </xf>
    <xf numFmtId="38" fontId="16" fillId="0" borderId="15" xfId="0" applyNumberFormat="1" applyFont="1" applyFill="1" applyBorder="1" applyAlignment="1">
      <alignment vertical="center" shrinkToFit="1"/>
    </xf>
    <xf numFmtId="38" fontId="16" fillId="0" borderId="16" xfId="0" applyNumberFormat="1" applyFont="1" applyFill="1" applyBorder="1" applyAlignment="1">
      <alignment vertical="center"/>
    </xf>
    <xf numFmtId="38" fontId="16" fillId="0" borderId="17" xfId="0" applyNumberFormat="1" applyFont="1" applyFill="1" applyBorder="1" applyAlignment="1">
      <alignment vertical="center"/>
    </xf>
    <xf numFmtId="38" fontId="16" fillId="0" borderId="15" xfId="0" applyNumberFormat="1" applyFont="1" applyFill="1" applyBorder="1" applyAlignment="1">
      <alignment vertical="center"/>
    </xf>
    <xf numFmtId="38" fontId="17" fillId="0" borderId="18" xfId="0" applyNumberFormat="1" applyFont="1" applyFill="1" applyBorder="1" applyAlignment="1">
      <alignment vertical="center"/>
    </xf>
    <xf numFmtId="38" fontId="16" fillId="0" borderId="19" xfId="0" applyNumberFormat="1" applyFont="1" applyFill="1" applyBorder="1" applyAlignment="1">
      <alignment vertical="center"/>
    </xf>
    <xf numFmtId="0" fontId="0" fillId="0" borderId="0" xfId="0" applyFont="1" applyFill="1" applyBorder="1" applyAlignment="1">
      <alignment horizontal="left" vertical="center"/>
    </xf>
    <xf numFmtId="3" fontId="0" fillId="0" borderId="15" xfId="0" applyNumberFormat="1" applyFill="1" applyBorder="1">
      <alignment vertical="center"/>
    </xf>
    <xf numFmtId="0" fontId="0" fillId="0" borderId="14" xfId="0" applyFill="1" applyBorder="1">
      <alignment vertical="center"/>
    </xf>
    <xf numFmtId="38" fontId="0" fillId="0" borderId="15" xfId="0" applyNumberFormat="1" applyFill="1" applyBorder="1">
      <alignment vertical="center"/>
    </xf>
    <xf numFmtId="0" fontId="0" fillId="0" borderId="0" xfId="0" applyFill="1" applyAlignment="1">
      <alignment horizontal="center" vertical="center"/>
    </xf>
    <xf numFmtId="38" fontId="0" fillId="0" borderId="10" xfId="0" applyNumberFormat="1" applyFill="1" applyBorder="1">
      <alignment vertical="center"/>
    </xf>
    <xf numFmtId="0" fontId="0" fillId="0" borderId="12" xfId="0" applyFill="1" applyBorder="1">
      <alignment vertical="center"/>
    </xf>
    <xf numFmtId="38" fontId="34" fillId="0" borderId="0" xfId="0" applyNumberFormat="1" applyFont="1" applyFill="1" applyAlignment="1">
      <alignment vertical="center" wrapText="1"/>
    </xf>
    <xf numFmtId="0" fontId="35" fillId="0" borderId="0" xfId="0" applyFont="1" applyFill="1" applyAlignment="1">
      <alignment vertical="center" wrapText="1"/>
    </xf>
    <xf numFmtId="0" fontId="1" fillId="0" borderId="30" xfId="0" applyFont="1" applyFill="1" applyBorder="1" applyAlignment="1">
      <alignment horizontal="left" vertical="center" shrinkToFit="1"/>
    </xf>
    <xf numFmtId="0" fontId="0" fillId="0" borderId="0" xfId="0" applyAlignment="1">
      <alignment vertical="center"/>
    </xf>
    <xf numFmtId="0" fontId="0" fillId="0" borderId="0" xfId="0" applyBorder="1" applyAlignment="1">
      <alignment horizontal="right" vertical="center"/>
    </xf>
    <xf numFmtId="176" fontId="21" fillId="0" borderId="1" xfId="0" applyNumberFormat="1" applyFont="1" applyBorder="1" applyAlignment="1">
      <alignment vertical="center"/>
    </xf>
    <xf numFmtId="177" fontId="21" fillId="0" borderId="1" xfId="0" applyNumberFormat="1" applyFont="1" applyBorder="1" applyAlignment="1">
      <alignment vertical="center"/>
    </xf>
    <xf numFmtId="38" fontId="50" fillId="0" borderId="0" xfId="0" applyNumberFormat="1" applyFont="1">
      <alignment vertical="center"/>
    </xf>
    <xf numFmtId="0" fontId="53" fillId="0" borderId="0" xfId="0" applyFont="1" applyAlignment="1">
      <alignment horizontal="left" vertical="center" wrapText="1"/>
    </xf>
    <xf numFmtId="0" fontId="0" fillId="0" borderId="0" xfId="0" applyFill="1" applyProtection="1">
      <alignment vertical="center"/>
    </xf>
    <xf numFmtId="0" fontId="47" fillId="0" borderId="1" xfId="0" applyFont="1" applyFill="1" applyBorder="1" applyAlignment="1" applyProtection="1">
      <alignment horizontal="center" vertical="center"/>
    </xf>
    <xf numFmtId="0" fontId="47" fillId="0" borderId="10" xfId="0" applyFont="1" applyFill="1" applyBorder="1" applyProtection="1">
      <alignment vertical="center"/>
    </xf>
    <xf numFmtId="0" fontId="6" fillId="0" borderId="0" xfId="0" applyFont="1" applyFill="1" applyBorder="1" applyAlignment="1" applyProtection="1">
      <alignment horizontal="left" vertical="center"/>
    </xf>
    <xf numFmtId="0" fontId="47" fillId="0" borderId="10" xfId="0" applyFont="1" applyFill="1" applyBorder="1" applyAlignment="1" applyProtection="1">
      <alignment horizontal="center" vertical="center"/>
    </xf>
    <xf numFmtId="0" fontId="47" fillId="0" borderId="0" xfId="0" applyFont="1" applyFill="1" applyAlignment="1" applyProtection="1">
      <alignment horizontal="center" vertical="center"/>
    </xf>
    <xf numFmtId="0" fontId="47" fillId="0" borderId="0" xfId="0" applyFont="1" applyFill="1" applyProtection="1">
      <alignment vertical="center"/>
    </xf>
    <xf numFmtId="0" fontId="23" fillId="0" borderId="0" xfId="0" applyFont="1" applyFill="1" applyAlignment="1" applyProtection="1">
      <alignment vertical="center" shrinkToFit="1"/>
    </xf>
    <xf numFmtId="0" fontId="47" fillId="0" borderId="0" xfId="0" applyFont="1" applyFill="1" applyBorder="1" applyAlignment="1" applyProtection="1">
      <alignment vertical="center"/>
    </xf>
    <xf numFmtId="0" fontId="0" fillId="0" borderId="0" xfId="0" applyFill="1" applyAlignment="1" applyProtection="1">
      <alignment horizontal="center" vertical="center"/>
    </xf>
    <xf numFmtId="0" fontId="6" fillId="0" borderId="0" xfId="0" applyFont="1" applyFill="1" applyBorder="1" applyProtection="1">
      <alignment vertical="center"/>
    </xf>
    <xf numFmtId="176" fontId="55" fillId="0" borderId="85" xfId="0" applyNumberFormat="1" applyFont="1" applyFill="1" applyBorder="1" applyAlignment="1" applyProtection="1">
      <alignment horizontal="center" vertical="center"/>
    </xf>
    <xf numFmtId="0" fontId="47" fillId="0" borderId="0" xfId="0" applyFont="1" applyFill="1" applyAlignment="1" applyProtection="1">
      <alignment horizontal="right" vertical="center"/>
    </xf>
    <xf numFmtId="176" fontId="18" fillId="0" borderId="0" xfId="0" applyNumberFormat="1" applyFont="1" applyFill="1" applyAlignment="1" applyProtection="1">
      <alignment horizontal="center" vertical="center"/>
    </xf>
    <xf numFmtId="38" fontId="23" fillId="0" borderId="86" xfId="0" applyNumberFormat="1" applyFont="1" applyFill="1" applyBorder="1" applyAlignment="1" applyProtection="1">
      <alignment horizontal="center" vertical="center"/>
    </xf>
    <xf numFmtId="0" fontId="47" fillId="0" borderId="10" xfId="0" applyFont="1" applyFill="1" applyBorder="1" applyAlignment="1" applyProtection="1">
      <alignment horizontal="center" vertical="center" shrinkToFit="1"/>
    </xf>
    <xf numFmtId="0" fontId="21" fillId="0" borderId="0" xfId="0" applyFont="1" applyFill="1" applyAlignment="1" applyProtection="1">
      <alignment vertical="center" shrinkToFit="1"/>
    </xf>
    <xf numFmtId="180" fontId="6" fillId="0" borderId="0" xfId="0" applyNumberFormat="1" applyFont="1" applyFill="1" applyBorder="1" applyAlignment="1" applyProtection="1">
      <alignment horizontal="left" vertical="center"/>
    </xf>
    <xf numFmtId="0" fontId="6" fillId="6" borderId="81" xfId="0" applyFont="1" applyFill="1" applyBorder="1" applyAlignment="1" applyProtection="1">
      <alignment horizontal="center" vertical="center"/>
      <protection locked="0"/>
    </xf>
    <xf numFmtId="0" fontId="6" fillId="6" borderId="79" xfId="0" applyFont="1" applyFill="1" applyBorder="1" applyAlignment="1" applyProtection="1">
      <alignment horizontal="center" vertical="center"/>
      <protection locked="0"/>
    </xf>
    <xf numFmtId="0" fontId="23" fillId="6" borderId="79" xfId="0" applyFont="1" applyFill="1" applyBorder="1" applyAlignment="1" applyProtection="1">
      <alignment horizontal="center" vertical="center"/>
      <protection locked="0"/>
    </xf>
    <xf numFmtId="38" fontId="23" fillId="6" borderId="81" xfId="0" applyNumberFormat="1" applyFont="1" applyFill="1" applyBorder="1" applyAlignment="1" applyProtection="1">
      <alignment horizontal="center" vertical="center"/>
      <protection locked="0"/>
    </xf>
    <xf numFmtId="0" fontId="1" fillId="0" borderId="92" xfId="0" applyFont="1" applyBorder="1" applyAlignment="1">
      <alignment vertical="center" shrinkToFit="1"/>
    </xf>
    <xf numFmtId="0" fontId="1" fillId="0" borderId="91" xfId="0" applyFont="1" applyFill="1" applyBorder="1" applyAlignment="1" applyProtection="1">
      <alignment vertical="center" shrinkToFit="1"/>
      <protection locked="0"/>
    </xf>
    <xf numFmtId="0" fontId="1" fillId="0" borderId="90" xfId="0" applyFont="1" applyBorder="1" applyAlignment="1">
      <alignment horizontal="justify" vertical="center" wrapText="1"/>
    </xf>
    <xf numFmtId="38" fontId="0" fillId="0" borderId="0" xfId="0" applyNumberFormat="1">
      <alignment vertical="center"/>
    </xf>
    <xf numFmtId="0" fontId="57" fillId="0" borderId="78" xfId="0" applyFont="1" applyBorder="1" applyAlignment="1">
      <alignment horizontal="center" vertical="center"/>
    </xf>
    <xf numFmtId="0" fontId="57" fillId="0" borderId="80" xfId="0" applyFont="1" applyBorder="1" applyAlignment="1">
      <alignment horizontal="center" vertical="center"/>
    </xf>
    <xf numFmtId="0" fontId="57" fillId="0" borderId="79" xfId="0" applyFont="1" applyBorder="1" applyAlignment="1">
      <alignment horizontal="center" vertical="center"/>
    </xf>
    <xf numFmtId="0" fontId="57" fillId="0" borderId="82" xfId="0" applyFont="1" applyBorder="1" applyAlignment="1">
      <alignment horizontal="center" vertical="center"/>
    </xf>
    <xf numFmtId="0" fontId="57" fillId="0" borderId="81" xfId="0" applyFont="1" applyBorder="1" applyAlignment="1">
      <alignment horizontal="center" vertical="center"/>
    </xf>
    <xf numFmtId="0" fontId="23" fillId="0" borderId="0" xfId="0" applyFont="1" applyBorder="1" applyAlignment="1">
      <alignment horizontal="right" vertical="center"/>
    </xf>
    <xf numFmtId="0" fontId="0" fillId="6" borderId="0" xfId="0" applyFill="1" applyProtection="1">
      <alignment vertical="center"/>
      <protection locked="0"/>
    </xf>
    <xf numFmtId="0" fontId="0" fillId="0" borderId="0" xfId="0" applyProtection="1">
      <alignment vertical="center"/>
      <protection locked="0"/>
    </xf>
    <xf numFmtId="38" fontId="6" fillId="0" borderId="0" xfId="0" applyNumberFormat="1" applyFont="1" applyProtection="1">
      <alignment vertical="center"/>
      <protection locked="0"/>
    </xf>
    <xf numFmtId="0" fontId="0" fillId="0" borderId="0" xfId="0" applyAlignment="1" applyProtection="1">
      <alignment horizontal="center" vertical="center"/>
      <protection locked="0"/>
    </xf>
    <xf numFmtId="186" fontId="0" fillId="0" borderId="0" xfId="0" applyNumberFormat="1" applyFont="1" applyAlignment="1">
      <alignment horizontal="left" vertical="center"/>
    </xf>
    <xf numFmtId="186" fontId="0" fillId="0" borderId="0" xfId="0" applyNumberFormat="1" applyAlignment="1">
      <alignment horizontal="left" vertical="center"/>
    </xf>
    <xf numFmtId="0" fontId="48" fillId="0" borderId="1" xfId="0" applyNumberFormat="1" applyFont="1" applyBorder="1" applyAlignment="1">
      <alignment horizontal="center" vertical="center"/>
    </xf>
    <xf numFmtId="0" fontId="21" fillId="6" borderId="0" xfId="0" applyFont="1" applyFill="1" applyProtection="1">
      <alignment vertical="center"/>
      <protection locked="0"/>
    </xf>
    <xf numFmtId="0" fontId="37" fillId="0" borderId="65" xfId="0" applyFont="1" applyFill="1" applyBorder="1" applyAlignment="1">
      <alignment horizontal="justify" vertical="center" wrapText="1"/>
    </xf>
    <xf numFmtId="0" fontId="37" fillId="0" borderId="41" xfId="0" applyFont="1" applyFill="1" applyBorder="1" applyAlignment="1">
      <alignment horizontal="justify" vertical="center" wrapText="1"/>
    </xf>
    <xf numFmtId="0" fontId="37" fillId="0" borderId="42" xfId="0" applyFont="1" applyFill="1" applyBorder="1" applyAlignment="1">
      <alignment horizontal="justify" vertical="center" wrapText="1"/>
    </xf>
    <xf numFmtId="0" fontId="37" fillId="0" borderId="51" xfId="0" applyFont="1" applyFill="1" applyBorder="1" applyAlignment="1">
      <alignment horizontal="justify" vertical="center" wrapText="1"/>
    </xf>
    <xf numFmtId="0" fontId="37" fillId="0" borderId="56" xfId="0" applyFont="1" applyFill="1" applyBorder="1" applyAlignment="1">
      <alignment horizontal="justify" vertical="center" wrapText="1"/>
    </xf>
    <xf numFmtId="0" fontId="37" fillId="0" borderId="58" xfId="0" applyFont="1" applyFill="1" applyBorder="1" applyAlignment="1">
      <alignment horizontal="justify" vertical="center" wrapText="1"/>
    </xf>
    <xf numFmtId="0" fontId="37" fillId="0" borderId="36" xfId="0" applyFont="1" applyFill="1" applyBorder="1" applyAlignment="1">
      <alignment horizontal="justify" vertical="center" wrapText="1"/>
    </xf>
    <xf numFmtId="0" fontId="37" fillId="0" borderId="39" xfId="0" applyFont="1" applyFill="1" applyBorder="1" applyAlignment="1">
      <alignment horizontal="justify" vertical="center" wrapText="1"/>
    </xf>
    <xf numFmtId="0" fontId="0" fillId="0" borderId="0" xfId="0" applyFont="1" applyBorder="1">
      <alignment vertical="center"/>
    </xf>
    <xf numFmtId="0" fontId="0" fillId="0" borderId="0" xfId="0" applyBorder="1">
      <alignment vertical="center"/>
    </xf>
    <xf numFmtId="0" fontId="21" fillId="0" borderId="0" xfId="0" applyFont="1" applyFill="1" applyProtection="1">
      <alignment vertical="center"/>
      <protection locked="0"/>
    </xf>
    <xf numFmtId="0" fontId="21" fillId="0" borderId="0" xfId="0" applyFont="1" applyAlignment="1">
      <alignment vertical="center" shrinkToFit="1"/>
    </xf>
    <xf numFmtId="0" fontId="37" fillId="0" borderId="93" xfId="0" applyFont="1" applyFill="1" applyBorder="1" applyAlignment="1">
      <alignment horizontal="justify" vertical="center" wrapText="1"/>
    </xf>
    <xf numFmtId="0" fontId="37" fillId="0" borderId="94" xfId="0" applyFont="1" applyFill="1" applyBorder="1" applyAlignment="1">
      <alignment horizontal="justify" vertical="center" wrapText="1"/>
    </xf>
    <xf numFmtId="3" fontId="1" fillId="0" borderId="95" xfId="0" applyNumberFormat="1" applyFont="1" applyBorder="1" applyAlignment="1">
      <alignment vertical="center" wrapText="1"/>
    </xf>
    <xf numFmtId="0" fontId="42" fillId="0" borderId="11" xfId="0" applyFont="1" applyBorder="1" applyAlignment="1" applyProtection="1">
      <alignment horizontal="center" vertical="center" wrapText="1"/>
      <protection locked="0"/>
    </xf>
    <xf numFmtId="0" fontId="0" fillId="3" borderId="0" xfId="0" applyFill="1">
      <alignment vertical="center"/>
    </xf>
    <xf numFmtId="0" fontId="0" fillId="3" borderId="0" xfId="0" applyFill="1" applyAlignment="1">
      <alignment horizontal="center" vertical="center"/>
    </xf>
    <xf numFmtId="0" fontId="63" fillId="3" borderId="0" xfId="0" applyFont="1" applyFill="1">
      <alignment vertical="center"/>
    </xf>
    <xf numFmtId="0" fontId="64" fillId="3" borderId="0" xfId="0" applyFont="1" applyFill="1" applyAlignment="1">
      <alignment horizontal="center" vertical="center"/>
    </xf>
    <xf numFmtId="0" fontId="64" fillId="3" borderId="0" xfId="0" applyFont="1" applyFill="1">
      <alignment vertical="center"/>
    </xf>
    <xf numFmtId="0" fontId="54" fillId="3" borderId="0" xfId="0" applyFont="1" applyFill="1" applyAlignment="1">
      <alignment horizontal="center" vertical="center"/>
    </xf>
    <xf numFmtId="0" fontId="54" fillId="3" borderId="0" xfId="0" applyFont="1" applyFill="1">
      <alignment vertical="center"/>
    </xf>
    <xf numFmtId="0" fontId="65" fillId="6" borderId="85" xfId="0" applyFont="1" applyFill="1" applyBorder="1" applyAlignment="1" applyProtection="1">
      <alignment horizontal="left" vertical="center" shrinkToFit="1"/>
      <protection locked="0"/>
    </xf>
    <xf numFmtId="0" fontId="65" fillId="6" borderId="85" xfId="0" applyFont="1" applyFill="1" applyBorder="1" applyAlignment="1" applyProtection="1">
      <alignment vertical="center" shrinkToFit="1"/>
      <protection locked="0"/>
    </xf>
    <xf numFmtId="0" fontId="66" fillId="6" borderId="79" xfId="0" applyFont="1" applyFill="1" applyBorder="1" applyAlignment="1" applyProtection="1">
      <alignment vertical="center" shrinkToFit="1"/>
      <protection locked="0"/>
    </xf>
    <xf numFmtId="0" fontId="66" fillId="6" borderId="85" xfId="0" applyFont="1" applyFill="1" applyBorder="1" applyAlignment="1" applyProtection="1">
      <alignment vertical="center" shrinkToFit="1"/>
      <protection locked="0"/>
    </xf>
    <xf numFmtId="180" fontId="66" fillId="6" borderId="85" xfId="0" applyNumberFormat="1" applyFont="1" applyFill="1" applyBorder="1" applyAlignment="1" applyProtection="1">
      <alignment horizontal="left" vertical="center" shrinkToFit="1"/>
      <protection locked="0"/>
    </xf>
    <xf numFmtId="0" fontId="6" fillId="6" borderId="85" xfId="0" applyFont="1" applyFill="1" applyBorder="1" applyAlignment="1" applyProtection="1">
      <alignment horizontal="center" vertical="center"/>
      <protection locked="0"/>
    </xf>
    <xf numFmtId="0" fontId="65" fillId="6" borderId="85" xfId="0" applyFont="1" applyFill="1" applyBorder="1" applyAlignment="1" applyProtection="1">
      <alignment horizontal="center" vertical="center"/>
      <protection locked="0"/>
    </xf>
    <xf numFmtId="0" fontId="6" fillId="6" borderId="82" xfId="0" applyFont="1" applyFill="1" applyBorder="1" applyAlignment="1" applyProtection="1">
      <alignment horizontal="center" vertical="center"/>
      <protection locked="0"/>
    </xf>
    <xf numFmtId="0" fontId="68" fillId="6" borderId="23" xfId="0" applyFont="1" applyFill="1" applyBorder="1" applyAlignment="1" applyProtection="1">
      <alignment horizontal="left" vertical="center" shrinkToFit="1"/>
      <protection locked="0"/>
    </xf>
    <xf numFmtId="178" fontId="20" fillId="6" borderId="0" xfId="0" applyNumberFormat="1" applyFont="1" applyFill="1" applyBorder="1" applyAlignment="1" applyProtection="1">
      <alignment horizontal="left" vertical="center" shrinkToFit="1"/>
      <protection locked="0"/>
    </xf>
    <xf numFmtId="0" fontId="20" fillId="6" borderId="0" xfId="0" applyFont="1" applyFill="1" applyBorder="1" applyAlignment="1" applyProtection="1">
      <alignment horizontal="left" vertical="center" shrinkToFit="1"/>
      <protection locked="0"/>
    </xf>
    <xf numFmtId="182" fontId="20" fillId="6" borderId="0" xfId="0" applyNumberFormat="1" applyFont="1" applyFill="1" applyBorder="1" applyAlignment="1" applyProtection="1">
      <alignment horizontal="left" vertical="center" shrinkToFit="1"/>
      <protection locked="0"/>
    </xf>
    <xf numFmtId="183" fontId="20" fillId="6" borderId="0" xfId="0" applyNumberFormat="1" applyFont="1" applyFill="1" applyBorder="1" applyAlignment="1" applyProtection="1">
      <alignment horizontal="left" vertical="center" shrinkToFit="1"/>
      <protection locked="0"/>
    </xf>
    <xf numFmtId="0" fontId="20" fillId="6" borderId="24" xfId="0" applyFont="1" applyFill="1" applyBorder="1" applyAlignment="1" applyProtection="1">
      <alignment horizontal="left" vertical="center" shrinkToFit="1"/>
      <protection locked="0"/>
    </xf>
    <xf numFmtId="184" fontId="20" fillId="6" borderId="0" xfId="0" applyNumberFormat="1" applyFont="1" applyFill="1" applyBorder="1" applyAlignment="1" applyProtection="1">
      <alignment horizontal="left" vertical="center" shrinkToFit="1"/>
      <protection locked="0"/>
    </xf>
    <xf numFmtId="183" fontId="20" fillId="6" borderId="24" xfId="0" applyNumberFormat="1" applyFont="1" applyFill="1" applyBorder="1" applyAlignment="1" applyProtection="1">
      <alignment horizontal="left" vertical="center" shrinkToFit="1"/>
      <protection locked="0"/>
    </xf>
    <xf numFmtId="0" fontId="68" fillId="6" borderId="5" xfId="0" applyFont="1" applyFill="1" applyBorder="1" applyAlignment="1" applyProtection="1">
      <alignment horizontal="left" vertical="center" shrinkToFit="1"/>
      <protection locked="0"/>
    </xf>
    <xf numFmtId="0" fontId="20" fillId="6" borderId="7" xfId="0" applyFont="1" applyFill="1" applyBorder="1" applyAlignment="1" applyProtection="1">
      <alignment horizontal="left" vertical="center" shrinkToFit="1"/>
      <protection locked="0"/>
    </xf>
    <xf numFmtId="0" fontId="20" fillId="6" borderId="9" xfId="0" applyFont="1" applyFill="1" applyBorder="1" applyAlignment="1" applyProtection="1">
      <alignment horizontal="left" vertical="center" shrinkToFit="1"/>
      <protection locked="0"/>
    </xf>
    <xf numFmtId="0" fontId="20" fillId="6" borderId="74" xfId="0" applyFont="1" applyFill="1" applyBorder="1" applyAlignment="1" applyProtection="1">
      <alignment horizontal="left" vertical="center" shrinkToFit="1"/>
      <protection locked="0"/>
    </xf>
    <xf numFmtId="183" fontId="20" fillId="6" borderId="74" xfId="0" applyNumberFormat="1" applyFont="1" applyFill="1" applyBorder="1" applyAlignment="1" applyProtection="1">
      <alignment horizontal="left" vertical="center" shrinkToFit="1"/>
      <protection locked="0"/>
    </xf>
    <xf numFmtId="178" fontId="20" fillId="6" borderId="7" xfId="0" applyNumberFormat="1" applyFont="1" applyFill="1" applyBorder="1" applyAlignment="1" applyProtection="1">
      <alignment horizontal="left" vertical="center" shrinkToFit="1"/>
      <protection locked="0"/>
    </xf>
    <xf numFmtId="184" fontId="20" fillId="6" borderId="7" xfId="0" applyNumberFormat="1" applyFont="1" applyFill="1" applyBorder="1" applyAlignment="1" applyProtection="1">
      <alignment horizontal="left" vertical="center" shrinkToFit="1"/>
      <protection locked="0"/>
    </xf>
    <xf numFmtId="183" fontId="20" fillId="6" borderId="7" xfId="0" applyNumberFormat="1" applyFont="1" applyFill="1" applyBorder="1" applyAlignment="1" applyProtection="1">
      <alignment horizontal="left" vertical="center" shrinkToFit="1"/>
      <protection locked="0"/>
    </xf>
    <xf numFmtId="0" fontId="20" fillId="6" borderId="76" xfId="0" applyFont="1" applyFill="1" applyBorder="1" applyAlignment="1" applyProtection="1">
      <alignment horizontal="left" vertical="center" shrinkToFit="1"/>
      <protection locked="0"/>
    </xf>
    <xf numFmtId="0" fontId="70" fillId="6" borderId="11" xfId="0" applyFont="1" applyFill="1" applyBorder="1" applyAlignment="1" applyProtection="1">
      <alignment horizontal="center" vertical="center"/>
      <protection locked="0"/>
    </xf>
    <xf numFmtId="0" fontId="6" fillId="6" borderId="0" xfId="0" applyFont="1" applyFill="1" applyProtection="1">
      <alignment vertical="center"/>
      <protection locked="0"/>
    </xf>
    <xf numFmtId="0" fontId="68" fillId="6" borderId="4" xfId="0" applyFont="1" applyFill="1" applyBorder="1" applyAlignment="1" applyProtection="1">
      <alignment horizontal="center" vertical="center" wrapText="1"/>
      <protection locked="0"/>
    </xf>
    <xf numFmtId="0" fontId="68" fillId="6" borderId="63" xfId="0" applyFont="1" applyFill="1" applyBorder="1" applyAlignment="1" applyProtection="1">
      <alignment horizontal="center" vertical="center" wrapText="1"/>
      <protection locked="0"/>
    </xf>
    <xf numFmtId="38" fontId="68" fillId="6" borderId="63" xfId="0" applyNumberFormat="1" applyFont="1" applyFill="1" applyBorder="1" applyAlignment="1" applyProtection="1">
      <alignment vertical="center" wrapText="1"/>
      <protection locked="0"/>
    </xf>
    <xf numFmtId="38" fontId="68" fillId="6" borderId="6" xfId="0" applyNumberFormat="1" applyFont="1" applyFill="1" applyBorder="1" applyAlignment="1" applyProtection="1">
      <alignment vertical="center" wrapText="1"/>
      <protection locked="0"/>
    </xf>
    <xf numFmtId="0" fontId="20" fillId="6" borderId="0" xfId="0" applyFont="1" applyFill="1" applyProtection="1">
      <alignment vertical="center"/>
      <protection locked="0"/>
    </xf>
    <xf numFmtId="3" fontId="68" fillId="6" borderId="65" xfId="0" applyNumberFormat="1" applyFont="1" applyFill="1" applyBorder="1" applyAlignment="1" applyProtection="1">
      <alignment vertical="center" wrapText="1"/>
      <protection locked="0"/>
    </xf>
    <xf numFmtId="3" fontId="68" fillId="6" borderId="66" xfId="0" applyNumberFormat="1" applyFont="1" applyFill="1" applyBorder="1" applyAlignment="1" applyProtection="1">
      <alignment vertical="center" wrapText="1"/>
      <protection locked="0"/>
    </xf>
    <xf numFmtId="3" fontId="68" fillId="6" borderId="67" xfId="0" applyNumberFormat="1" applyFont="1" applyFill="1" applyBorder="1" applyAlignment="1" applyProtection="1">
      <alignment vertical="center" wrapText="1"/>
      <protection locked="0"/>
    </xf>
    <xf numFmtId="3" fontId="68" fillId="6" borderId="39" xfId="0" applyNumberFormat="1" applyFont="1" applyFill="1" applyBorder="1" applyAlignment="1" applyProtection="1">
      <alignment vertical="center" wrapText="1"/>
      <protection locked="0"/>
    </xf>
    <xf numFmtId="3" fontId="68" fillId="6" borderId="40" xfId="0" applyNumberFormat="1" applyFont="1" applyFill="1" applyBorder="1" applyAlignment="1" applyProtection="1">
      <alignment vertical="center" wrapText="1"/>
      <protection locked="0"/>
    </xf>
    <xf numFmtId="3" fontId="68" fillId="6" borderId="46" xfId="0" applyNumberFormat="1" applyFont="1" applyFill="1" applyBorder="1" applyAlignment="1" applyProtection="1">
      <alignment vertical="center" wrapText="1"/>
      <protection locked="0"/>
    </xf>
    <xf numFmtId="3" fontId="68" fillId="6" borderId="42" xfId="0" applyNumberFormat="1" applyFont="1" applyFill="1" applyBorder="1" applyAlignment="1" applyProtection="1">
      <alignment vertical="center" wrapText="1"/>
      <protection locked="0"/>
    </xf>
    <xf numFmtId="3" fontId="68" fillId="6" borderId="43" xfId="0" applyNumberFormat="1" applyFont="1" applyFill="1" applyBorder="1" applyAlignment="1" applyProtection="1">
      <alignment vertical="center" wrapText="1"/>
      <protection locked="0"/>
    </xf>
    <xf numFmtId="3" fontId="68" fillId="6" borderId="47" xfId="0" applyNumberFormat="1" applyFont="1" applyFill="1" applyBorder="1" applyAlignment="1" applyProtection="1">
      <alignment vertical="center" wrapText="1"/>
      <protection locked="0"/>
    </xf>
    <xf numFmtId="3" fontId="68" fillId="7" borderId="52" xfId="0" applyNumberFormat="1" applyFont="1" applyFill="1" applyBorder="1" applyAlignment="1" applyProtection="1">
      <alignment vertical="center" wrapText="1"/>
      <protection locked="0"/>
    </xf>
    <xf numFmtId="3" fontId="68" fillId="7" borderId="53" xfId="0" applyNumberFormat="1" applyFont="1" applyFill="1" applyBorder="1" applyAlignment="1" applyProtection="1">
      <alignment vertical="center" wrapText="1"/>
      <protection locked="0"/>
    </xf>
    <xf numFmtId="3" fontId="68" fillId="7" borderId="54" xfId="0" applyNumberFormat="1" applyFont="1" applyFill="1" applyBorder="1" applyAlignment="1" applyProtection="1">
      <alignment vertical="center" wrapText="1"/>
      <protection locked="0"/>
    </xf>
    <xf numFmtId="3" fontId="68" fillId="7" borderId="39" xfId="0" applyNumberFormat="1" applyFont="1" applyFill="1" applyBorder="1" applyAlignment="1" applyProtection="1">
      <alignment vertical="center" wrapText="1"/>
      <protection locked="0"/>
    </xf>
    <xf numFmtId="3" fontId="68" fillId="7" borderId="40" xfId="0" applyNumberFormat="1" applyFont="1" applyFill="1" applyBorder="1" applyAlignment="1" applyProtection="1">
      <alignment vertical="center" wrapText="1"/>
      <protection locked="0"/>
    </xf>
    <xf numFmtId="3" fontId="68" fillId="7" borderId="46" xfId="0" applyNumberFormat="1" applyFont="1" applyFill="1" applyBorder="1" applyAlignment="1" applyProtection="1">
      <alignment vertical="center" wrapText="1"/>
      <protection locked="0"/>
    </xf>
    <xf numFmtId="3" fontId="68" fillId="7" borderId="59" xfId="0" applyNumberFormat="1" applyFont="1" applyFill="1" applyBorder="1" applyAlignment="1" applyProtection="1">
      <alignment vertical="center" wrapText="1"/>
      <protection locked="0"/>
    </xf>
    <xf numFmtId="3" fontId="68" fillId="7" borderId="60" xfId="0" applyNumberFormat="1" applyFont="1" applyFill="1" applyBorder="1" applyAlignment="1" applyProtection="1">
      <alignment vertical="center" wrapText="1"/>
      <protection locked="0"/>
    </xf>
    <xf numFmtId="3" fontId="68" fillId="7" borderId="61" xfId="0" applyNumberFormat="1" applyFont="1" applyFill="1" applyBorder="1" applyAlignment="1" applyProtection="1">
      <alignment vertical="center" wrapText="1"/>
      <protection locked="0"/>
    </xf>
    <xf numFmtId="3" fontId="68" fillId="6" borderId="36" xfId="0" applyNumberFormat="1" applyFont="1" applyFill="1" applyBorder="1" applyAlignment="1" applyProtection="1">
      <alignment vertical="center" wrapText="1"/>
      <protection locked="0"/>
    </xf>
    <xf numFmtId="3" fontId="68" fillId="6" borderId="37" xfId="0" applyNumberFormat="1" applyFont="1" applyFill="1" applyBorder="1" applyAlignment="1" applyProtection="1">
      <alignment vertical="center" wrapText="1"/>
      <protection locked="0"/>
    </xf>
    <xf numFmtId="3" fontId="68" fillId="6" borderId="45" xfId="0" applyNumberFormat="1" applyFont="1" applyFill="1" applyBorder="1" applyAlignment="1" applyProtection="1">
      <alignment vertical="center" wrapText="1"/>
      <protection locked="0"/>
    </xf>
    <xf numFmtId="3" fontId="68" fillId="7" borderId="42" xfId="0" applyNumberFormat="1" applyFont="1" applyFill="1" applyBorder="1" applyAlignment="1" applyProtection="1">
      <alignment vertical="center" wrapText="1"/>
      <protection locked="0"/>
    </xf>
    <xf numFmtId="3" fontId="68" fillId="7" borderId="43" xfId="0" applyNumberFormat="1" applyFont="1" applyFill="1" applyBorder="1" applyAlignment="1" applyProtection="1">
      <alignment vertical="center" wrapText="1"/>
      <protection locked="0"/>
    </xf>
    <xf numFmtId="3" fontId="68" fillId="7" borderId="47" xfId="0" applyNumberFormat="1" applyFont="1" applyFill="1" applyBorder="1" applyAlignment="1" applyProtection="1">
      <alignment vertical="center" wrapText="1"/>
      <protection locked="0"/>
    </xf>
    <xf numFmtId="0" fontId="71" fillId="6" borderId="23" xfId="0" applyFont="1" applyFill="1" applyBorder="1" applyAlignment="1" applyProtection="1">
      <alignment horizontal="left" vertical="center" shrinkToFit="1"/>
      <protection locked="0"/>
    </xf>
    <xf numFmtId="178" fontId="69" fillId="6" borderId="0" xfId="0" applyNumberFormat="1" applyFont="1" applyFill="1" applyBorder="1" applyAlignment="1" applyProtection="1">
      <alignment horizontal="left" vertical="center" shrinkToFit="1"/>
      <protection locked="0"/>
    </xf>
    <xf numFmtId="0" fontId="69" fillId="6" borderId="0" xfId="0" applyFont="1" applyFill="1" applyBorder="1" applyAlignment="1" applyProtection="1">
      <alignment horizontal="left" vertical="center" shrinkToFit="1"/>
      <protection locked="0"/>
    </xf>
    <xf numFmtId="182" fontId="69" fillId="6" borderId="0" xfId="0" applyNumberFormat="1" applyFont="1" applyFill="1" applyBorder="1" applyAlignment="1" applyProtection="1">
      <alignment horizontal="left" vertical="center" shrinkToFit="1"/>
      <protection locked="0"/>
    </xf>
    <xf numFmtId="183" fontId="69" fillId="6" borderId="0" xfId="0" applyNumberFormat="1" applyFont="1" applyFill="1" applyBorder="1" applyAlignment="1" applyProtection="1">
      <alignment horizontal="left" vertical="center" shrinkToFit="1"/>
      <protection locked="0"/>
    </xf>
    <xf numFmtId="0" fontId="69" fillId="6" borderId="24" xfId="0" applyFont="1" applyFill="1" applyBorder="1" applyAlignment="1" applyProtection="1">
      <alignment horizontal="left" vertical="center" shrinkToFit="1"/>
      <protection locked="0"/>
    </xf>
    <xf numFmtId="184" fontId="69" fillId="6" borderId="0" xfId="0" applyNumberFormat="1" applyFont="1" applyFill="1" applyBorder="1" applyAlignment="1" applyProtection="1">
      <alignment horizontal="left" vertical="center" shrinkToFit="1"/>
      <protection locked="0"/>
    </xf>
    <xf numFmtId="183" fontId="69" fillId="6" borderId="24" xfId="0" applyNumberFormat="1" applyFont="1" applyFill="1" applyBorder="1" applyAlignment="1" applyProtection="1">
      <alignment horizontal="left" vertical="center" shrinkToFit="1"/>
      <protection locked="0"/>
    </xf>
    <xf numFmtId="0" fontId="71" fillId="6" borderId="5" xfId="0" applyFont="1" applyFill="1" applyBorder="1" applyAlignment="1" applyProtection="1">
      <alignment horizontal="left" vertical="center" shrinkToFit="1"/>
      <protection locked="0"/>
    </xf>
    <xf numFmtId="0" fontId="69" fillId="6" borderId="7" xfId="0" applyFont="1" applyFill="1" applyBorder="1" applyAlignment="1" applyProtection="1">
      <alignment horizontal="left" vertical="center" shrinkToFit="1"/>
      <protection locked="0"/>
    </xf>
    <xf numFmtId="0" fontId="69" fillId="6" borderId="9" xfId="0" applyFont="1" applyFill="1" applyBorder="1" applyAlignment="1" applyProtection="1">
      <alignment horizontal="left" vertical="center" shrinkToFit="1"/>
      <protection locked="0"/>
    </xf>
    <xf numFmtId="0" fontId="69" fillId="6" borderId="74" xfId="0" applyFont="1" applyFill="1" applyBorder="1" applyAlignment="1" applyProtection="1">
      <alignment horizontal="left" vertical="center" shrinkToFit="1"/>
      <protection locked="0"/>
    </xf>
    <xf numFmtId="183" fontId="69" fillId="6" borderId="74" xfId="0" applyNumberFormat="1" applyFont="1" applyFill="1" applyBorder="1" applyAlignment="1" applyProtection="1">
      <alignment horizontal="left" vertical="center" shrinkToFit="1"/>
      <protection locked="0"/>
    </xf>
    <xf numFmtId="178" fontId="69" fillId="6" borderId="7" xfId="0" applyNumberFormat="1" applyFont="1" applyFill="1" applyBorder="1" applyAlignment="1" applyProtection="1">
      <alignment horizontal="left" vertical="center" shrinkToFit="1"/>
      <protection locked="0"/>
    </xf>
    <xf numFmtId="184" fontId="69" fillId="6" borderId="7" xfId="0" applyNumberFormat="1" applyFont="1" applyFill="1" applyBorder="1" applyAlignment="1" applyProtection="1">
      <alignment horizontal="left" vertical="center" shrinkToFit="1"/>
      <protection locked="0"/>
    </xf>
    <xf numFmtId="183" fontId="69" fillId="6" borderId="7" xfId="0" applyNumberFormat="1" applyFont="1" applyFill="1" applyBorder="1" applyAlignment="1" applyProtection="1">
      <alignment horizontal="left" vertical="center" shrinkToFit="1"/>
      <protection locked="0"/>
    </xf>
    <xf numFmtId="0" fontId="69" fillId="6" borderId="76" xfId="0" applyFont="1" applyFill="1" applyBorder="1" applyAlignment="1" applyProtection="1">
      <alignment horizontal="left" vertical="center" shrinkToFit="1"/>
      <protection locked="0"/>
    </xf>
    <xf numFmtId="0" fontId="1" fillId="0" borderId="0" xfId="0" applyFont="1" applyFill="1" applyAlignment="1">
      <alignment horizontal="justify" vertical="center"/>
    </xf>
    <xf numFmtId="0" fontId="65" fillId="6" borderId="85" xfId="0" applyNumberFormat="1" applyFont="1" applyFill="1" applyBorder="1" applyAlignment="1" applyProtection="1">
      <alignment horizontal="center" vertical="center"/>
      <protection locked="0"/>
    </xf>
    <xf numFmtId="0" fontId="65" fillId="6" borderId="79" xfId="0" applyNumberFormat="1" applyFont="1" applyFill="1" applyBorder="1" applyAlignment="1" applyProtection="1">
      <alignment horizontal="center" vertical="center"/>
      <protection locked="0"/>
    </xf>
    <xf numFmtId="0" fontId="0" fillId="0" borderId="1" xfId="0" applyFill="1" applyBorder="1" applyAlignment="1">
      <alignment horizontal="center" vertical="center" shrinkToFit="1"/>
    </xf>
    <xf numFmtId="0" fontId="6" fillId="6" borderId="0" xfId="0" applyFont="1" applyFill="1" applyAlignment="1" applyProtection="1">
      <alignment horizontal="left" vertical="center" indent="1"/>
      <protection locked="0"/>
    </xf>
    <xf numFmtId="0" fontId="69" fillId="6" borderId="11" xfId="0" applyFont="1" applyFill="1" applyBorder="1" applyAlignment="1" applyProtection="1">
      <alignment horizontal="center" vertical="center" shrinkToFit="1"/>
      <protection locked="0"/>
    </xf>
    <xf numFmtId="0" fontId="1" fillId="0" borderId="23" xfId="0"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xf>
    <xf numFmtId="0" fontId="1" fillId="0" borderId="0" xfId="0" applyFont="1" applyFill="1" applyAlignment="1" applyProtection="1">
      <alignment horizontal="justify" vertical="center"/>
    </xf>
    <xf numFmtId="0" fontId="1" fillId="0" borderId="0" xfId="0" applyFont="1" applyFill="1" applyAlignment="1" applyProtection="1">
      <alignment horizontal="left" vertical="center"/>
    </xf>
    <xf numFmtId="0" fontId="1" fillId="0" borderId="0" xfId="0" applyFont="1" applyFill="1" applyAlignment="1" applyProtection="1">
      <alignment horizontal="right" vertical="center"/>
    </xf>
    <xf numFmtId="0" fontId="1" fillId="0" borderId="10" xfId="0" applyFont="1" applyFill="1" applyBorder="1" applyAlignment="1" applyProtection="1">
      <alignment horizontal="center" vertical="center" wrapText="1"/>
    </xf>
    <xf numFmtId="0" fontId="0" fillId="0" borderId="10" xfId="0" applyFill="1" applyBorder="1" applyAlignment="1">
      <alignment horizontal="center" vertical="center" shrinkToFit="1"/>
    </xf>
    <xf numFmtId="0" fontId="0" fillId="0" borderId="96" xfId="0" applyBorder="1" applyAlignment="1">
      <alignment horizontal="center" vertical="center"/>
    </xf>
    <xf numFmtId="0" fontId="69" fillId="0" borderId="0" xfId="0" applyFont="1" applyAlignment="1">
      <alignment horizontal="center" vertical="center"/>
    </xf>
    <xf numFmtId="0" fontId="46" fillId="0" borderId="0" xfId="0" applyFont="1" applyFill="1" applyAlignment="1" applyProtection="1">
      <alignment vertical="center" shrinkToFit="1"/>
    </xf>
    <xf numFmtId="0" fontId="0" fillId="0" borderId="0" xfId="0" applyFill="1" applyAlignment="1" applyProtection="1">
      <alignment vertical="center" shrinkToFit="1"/>
    </xf>
    <xf numFmtId="0" fontId="45" fillId="0" borderId="0" xfId="0" applyFont="1" applyFill="1" applyAlignment="1" applyProtection="1">
      <alignment wrapText="1"/>
    </xf>
    <xf numFmtId="0" fontId="22" fillId="0" borderId="0" xfId="0" applyFont="1" applyFill="1" applyAlignment="1" applyProtection="1"/>
    <xf numFmtId="0" fontId="47" fillId="0" borderId="10" xfId="0" applyFont="1" applyFill="1" applyBorder="1" applyAlignment="1" applyProtection="1">
      <alignment horizontal="center" vertical="center"/>
    </xf>
    <xf numFmtId="0" fontId="0" fillId="0" borderId="12" xfId="0" applyFill="1" applyBorder="1" applyAlignment="1" applyProtection="1">
      <alignment vertical="center"/>
    </xf>
    <xf numFmtId="0" fontId="0" fillId="0" borderId="10" xfId="0" applyFill="1" applyBorder="1" applyAlignment="1" applyProtection="1">
      <alignment horizontal="center" vertical="center"/>
    </xf>
    <xf numFmtId="0" fontId="0" fillId="0" borderId="11" xfId="0" applyBorder="1" applyAlignment="1" applyProtection="1">
      <alignment horizontal="center" vertical="center"/>
    </xf>
    <xf numFmtId="0" fontId="0" fillId="0" borderId="11" xfId="0" applyFill="1" applyBorder="1" applyAlignment="1" applyProtection="1">
      <alignment horizontal="center" vertical="center"/>
    </xf>
    <xf numFmtId="0" fontId="0" fillId="0" borderId="12" xfId="0" applyBorder="1" applyAlignment="1" applyProtection="1">
      <alignment horizontal="center" vertical="center"/>
    </xf>
    <xf numFmtId="38" fontId="16" fillId="0" borderId="15" xfId="0" applyNumberFormat="1" applyFont="1" applyBorder="1" applyAlignment="1">
      <alignment horizontal="center" vertical="center"/>
    </xf>
    <xf numFmtId="0" fontId="0" fillId="0" borderId="14" xfId="0" applyFont="1" applyBorder="1" applyAlignment="1">
      <alignment horizontal="center" vertical="center"/>
    </xf>
    <xf numFmtId="185" fontId="67" fillId="6" borderId="6" xfId="0" applyNumberFormat="1" applyFont="1" applyFill="1" applyBorder="1" applyAlignment="1" applyProtection="1">
      <alignment horizontal="center" vertical="center"/>
      <protection locked="0"/>
    </xf>
    <xf numFmtId="0" fontId="23" fillId="0" borderId="0" xfId="0" applyFont="1" applyAlignment="1">
      <alignment vertical="center" shrinkToFit="1"/>
    </xf>
    <xf numFmtId="0" fontId="23" fillId="0" borderId="0" xfId="0" applyFont="1" applyAlignment="1">
      <alignment vertical="center"/>
    </xf>
    <xf numFmtId="180" fontId="23" fillId="0" borderId="0" xfId="0" applyNumberFormat="1" applyFont="1" applyAlignment="1">
      <alignment horizontal="left" vertical="center" shrinkToFit="1"/>
    </xf>
    <xf numFmtId="0" fontId="6" fillId="6" borderId="0" xfId="0" applyFont="1" applyFill="1" applyAlignment="1" applyProtection="1">
      <alignment vertical="top" wrapText="1"/>
      <protection locked="0"/>
    </xf>
    <xf numFmtId="38" fontId="16" fillId="0" borderId="15" xfId="0" applyNumberFormat="1" applyFont="1" applyBorder="1" applyAlignment="1">
      <alignment horizontal="center" vertical="center" shrinkToFit="1"/>
    </xf>
    <xf numFmtId="0" fontId="0" fillId="0" borderId="14" xfId="0" applyFont="1" applyBorder="1" applyAlignment="1">
      <alignment horizontal="center" vertical="center" shrinkToFit="1"/>
    </xf>
    <xf numFmtId="0" fontId="0" fillId="0" borderId="10" xfId="0" applyBorder="1" applyAlignment="1">
      <alignment horizontal="center" vertical="center"/>
    </xf>
    <xf numFmtId="0" fontId="0" fillId="0" borderId="12" xfId="0" applyBorder="1" applyAlignment="1">
      <alignment horizontal="center" vertical="center"/>
    </xf>
    <xf numFmtId="176" fontId="23" fillId="0" borderId="10" xfId="0" applyNumberFormat="1" applyFont="1" applyBorder="1" applyAlignment="1">
      <alignment vertical="center"/>
    </xf>
    <xf numFmtId="0" fontId="23" fillId="0" borderId="12" xfId="0" applyFont="1" applyBorder="1" applyAlignment="1">
      <alignment vertical="center"/>
    </xf>
    <xf numFmtId="0" fontId="0" fillId="0" borderId="4" xfId="0" applyBorder="1" applyAlignment="1">
      <alignment horizontal="center" vertical="center"/>
    </xf>
    <xf numFmtId="0" fontId="0" fillId="0" borderId="6" xfId="0" applyBorder="1" applyAlignment="1">
      <alignment vertical="center"/>
    </xf>
    <xf numFmtId="0" fontId="0" fillId="0" borderId="8" xfId="0" applyBorder="1" applyAlignment="1">
      <alignment vertical="center"/>
    </xf>
    <xf numFmtId="0" fontId="23" fillId="0" borderId="10" xfId="0" applyFont="1" applyBorder="1" applyAlignment="1">
      <alignment horizontal="center" vertical="center"/>
    </xf>
    <xf numFmtId="0" fontId="23" fillId="0" borderId="11" xfId="0" applyFont="1" applyBorder="1" applyAlignment="1">
      <alignment vertical="center"/>
    </xf>
    <xf numFmtId="0" fontId="0" fillId="0" borderId="0" xfId="0" applyAlignment="1">
      <alignment horizontal="left" vertical="center" indent="1"/>
    </xf>
    <xf numFmtId="0" fontId="0" fillId="0" borderId="0" xfId="0" applyAlignment="1">
      <alignment vertical="center"/>
    </xf>
    <xf numFmtId="0" fontId="6" fillId="6" borderId="0" xfId="0" applyFont="1" applyFill="1" applyAlignment="1" applyProtection="1">
      <alignment vertical="center"/>
      <protection locked="0"/>
    </xf>
    <xf numFmtId="0" fontId="20" fillId="6" borderId="0" xfId="0" applyFont="1" applyFill="1" applyAlignment="1" applyProtection="1">
      <alignment vertical="center"/>
      <protection locked="0"/>
    </xf>
    <xf numFmtId="38" fontId="16" fillId="0" borderId="10" xfId="0" applyNumberFormat="1" applyFont="1" applyBorder="1" applyAlignment="1">
      <alignment horizontal="center" vertical="center"/>
    </xf>
    <xf numFmtId="0" fontId="0" fillId="0" borderId="12" xfId="0" applyFont="1" applyBorder="1" applyAlignment="1">
      <alignment horizontal="center" vertical="center"/>
    </xf>
    <xf numFmtId="0" fontId="0" fillId="0" borderId="0" xfId="0" applyAlignment="1">
      <alignment horizontal="center" vertical="center"/>
    </xf>
    <xf numFmtId="0" fontId="6" fillId="6" borderId="10" xfId="0" applyFont="1" applyFill="1" applyBorder="1" applyAlignment="1" applyProtection="1">
      <alignment horizontal="center" vertical="center"/>
      <protection locked="0"/>
    </xf>
    <xf numFmtId="0" fontId="20" fillId="6" borderId="11" xfId="0" applyFont="1" applyFill="1" applyBorder="1" applyAlignment="1" applyProtection="1">
      <alignment horizontal="center" vertical="center"/>
      <protection locked="0"/>
    </xf>
    <xf numFmtId="0" fontId="20" fillId="6" borderId="12" xfId="0" applyFont="1" applyFill="1" applyBorder="1" applyAlignment="1" applyProtection="1">
      <alignment horizontal="center" vertical="center"/>
      <protection locked="0"/>
    </xf>
    <xf numFmtId="0" fontId="23" fillId="6" borderId="0" xfId="0" applyFont="1" applyFill="1" applyAlignment="1" applyProtection="1">
      <alignment horizontal="left" vertical="center" indent="1"/>
      <protection locked="0"/>
    </xf>
    <xf numFmtId="0" fontId="0" fillId="0" borderId="1" xfId="0" applyBorder="1" applyAlignment="1">
      <alignment horizontal="center" vertical="center"/>
    </xf>
    <xf numFmtId="0" fontId="0" fillId="0" borderId="1" xfId="0" applyBorder="1" applyAlignment="1">
      <alignment horizontal="center" vertical="center" shrinkToFit="1"/>
    </xf>
    <xf numFmtId="0" fontId="21" fillId="0" borderId="0" xfId="0" applyFont="1" applyAlignment="1">
      <alignment horizontal="left" vertical="center" indent="1" shrinkToFit="1"/>
    </xf>
    <xf numFmtId="0" fontId="23" fillId="0" borderId="0" xfId="0" applyFont="1" applyAlignment="1">
      <alignment horizontal="left" vertical="center" indent="1" shrinkToFit="1"/>
    </xf>
    <xf numFmtId="0" fontId="6" fillId="6" borderId="0" xfId="0" applyFont="1" applyFill="1" applyAlignment="1" applyProtection="1">
      <alignment horizontal="left" vertical="center" indent="1"/>
      <protection locked="0"/>
    </xf>
    <xf numFmtId="0" fontId="20" fillId="6" borderId="0" xfId="0" applyFont="1" applyFill="1" applyAlignment="1" applyProtection="1">
      <alignment horizontal="left" vertical="center" indent="1"/>
      <protection locked="0"/>
    </xf>
    <xf numFmtId="185" fontId="67" fillId="6" borderId="0" xfId="0" applyNumberFormat="1" applyFont="1" applyFill="1" applyAlignment="1" applyProtection="1">
      <alignment horizontal="center" vertical="center"/>
      <protection locked="0"/>
    </xf>
    <xf numFmtId="185" fontId="67" fillId="6" borderId="0" xfId="0" applyNumberFormat="1" applyFont="1" applyFill="1" applyAlignment="1" applyProtection="1">
      <alignment vertical="center" shrinkToFit="1"/>
      <protection locked="0"/>
    </xf>
    <xf numFmtId="185" fontId="50" fillId="6" borderId="0" xfId="0" applyNumberFormat="1" applyFont="1" applyFill="1" applyAlignment="1" applyProtection="1">
      <alignment vertical="center" shrinkToFit="1"/>
      <protection locked="0"/>
    </xf>
    <xf numFmtId="0" fontId="23" fillId="6" borderId="0" xfId="0" applyFont="1" applyFill="1" applyAlignment="1" applyProtection="1">
      <alignment vertical="center" shrinkToFit="1"/>
      <protection locked="0"/>
    </xf>
    <xf numFmtId="0" fontId="33" fillId="0" borderId="0" xfId="0" applyFont="1" applyFill="1" applyAlignment="1">
      <alignment horizontal="left" vertical="center" shrinkToFit="1"/>
    </xf>
    <xf numFmtId="0" fontId="36" fillId="0" borderId="0" xfId="0" applyFont="1" applyAlignment="1">
      <alignment horizontal="left" vertical="center" shrinkToFit="1"/>
    </xf>
    <xf numFmtId="0" fontId="0" fillId="0" borderId="0" xfId="0" applyFill="1" applyBorder="1" applyAlignment="1">
      <alignment horizontal="justify" vertical="center" wrapText="1"/>
    </xf>
    <xf numFmtId="3" fontId="69" fillId="6" borderId="10" xfId="0" applyNumberFormat="1" applyFont="1" applyFill="1" applyBorder="1" applyAlignment="1" applyProtection="1">
      <alignment horizontal="left" vertical="center" shrinkToFit="1"/>
      <protection locked="0"/>
    </xf>
    <xf numFmtId="0" fontId="69" fillId="6" borderId="11" xfId="0" applyFont="1" applyFill="1" applyBorder="1" applyAlignment="1" applyProtection="1">
      <alignment horizontal="left" vertical="center" shrinkToFit="1"/>
      <protection locked="0"/>
    </xf>
    <xf numFmtId="0" fontId="69" fillId="6" borderId="31" xfId="0" applyFont="1" applyFill="1" applyBorder="1" applyAlignment="1" applyProtection="1">
      <alignment horizontal="left" vertical="center" shrinkToFit="1"/>
      <protection locked="0"/>
    </xf>
    <xf numFmtId="0" fontId="71" fillId="6" borderId="4" xfId="0" applyFont="1" applyFill="1" applyBorder="1" applyAlignment="1" applyProtection="1">
      <alignment horizontal="left" vertical="center" shrinkToFit="1"/>
      <protection locked="0"/>
    </xf>
    <xf numFmtId="0" fontId="69" fillId="6" borderId="6" xfId="0" applyFont="1" applyFill="1" applyBorder="1" applyAlignment="1" applyProtection="1">
      <alignment horizontal="left" vertical="center" shrinkToFit="1"/>
      <protection locked="0"/>
    </xf>
    <xf numFmtId="0" fontId="69" fillId="6" borderId="8" xfId="0" applyFont="1" applyFill="1" applyBorder="1" applyAlignment="1" applyProtection="1">
      <alignment horizontal="left" vertical="center" shrinkToFit="1"/>
      <protection locked="0"/>
    </xf>
    <xf numFmtId="0" fontId="71" fillId="6" borderId="69" xfId="0" applyFont="1" applyFill="1" applyBorder="1" applyAlignment="1" applyProtection="1">
      <alignment horizontal="left" vertical="center" shrinkToFit="1"/>
      <protection locked="0"/>
    </xf>
    <xf numFmtId="0" fontId="69" fillId="6" borderId="71" xfId="0" applyFont="1" applyFill="1" applyBorder="1" applyAlignment="1" applyProtection="1">
      <alignment horizontal="left" vertical="center" shrinkToFit="1"/>
      <protection locked="0"/>
    </xf>
    <xf numFmtId="0" fontId="69" fillId="6" borderId="72" xfId="0" applyFont="1" applyFill="1" applyBorder="1" applyAlignment="1" applyProtection="1">
      <alignment horizontal="left" vertical="center" shrinkToFit="1"/>
      <protection locked="0"/>
    </xf>
    <xf numFmtId="0" fontId="69" fillId="6" borderId="12" xfId="0" applyFont="1" applyFill="1" applyBorder="1" applyAlignment="1" applyProtection="1">
      <alignment horizontal="left" vertical="center" shrinkToFit="1"/>
      <protection locked="0"/>
    </xf>
    <xf numFmtId="38" fontId="16" fillId="0" borderId="10" xfId="0" applyNumberFormat="1" applyFont="1" applyFill="1" applyBorder="1" applyAlignment="1">
      <alignment horizontal="center" vertical="center"/>
    </xf>
    <xf numFmtId="0" fontId="0" fillId="0" borderId="12" xfId="0" applyFont="1" applyFill="1" applyBorder="1" applyAlignment="1">
      <alignment horizontal="center" vertical="center"/>
    </xf>
    <xf numFmtId="0" fontId="69" fillId="6" borderId="10" xfId="0" applyFont="1" applyFill="1" applyBorder="1" applyAlignment="1" applyProtection="1">
      <alignment horizontal="left" vertical="center" shrinkToFit="1"/>
      <protection locked="0"/>
    </xf>
    <xf numFmtId="0" fontId="33" fillId="0" borderId="6" xfId="0" applyFont="1" applyFill="1" applyBorder="1" applyAlignment="1">
      <alignment vertical="center" wrapText="1"/>
    </xf>
    <xf numFmtId="0" fontId="36" fillId="0" borderId="6" xfId="0" applyFont="1" applyFill="1" applyBorder="1" applyAlignment="1">
      <alignment vertical="center" wrapText="1"/>
    </xf>
    <xf numFmtId="0" fontId="36" fillId="0" borderId="0" xfId="0" applyFont="1" applyFill="1" applyAlignment="1">
      <alignment vertical="center" wrapText="1"/>
    </xf>
    <xf numFmtId="38" fontId="16" fillId="0" borderId="15" xfId="0" applyNumberFormat="1" applyFont="1" applyFill="1" applyBorder="1" applyAlignment="1">
      <alignment horizontal="center" vertical="center"/>
    </xf>
    <xf numFmtId="0" fontId="0" fillId="0" borderId="14" xfId="0" applyFont="1" applyFill="1" applyBorder="1" applyAlignment="1">
      <alignment horizontal="center" vertical="center"/>
    </xf>
    <xf numFmtId="0" fontId="0" fillId="0" borderId="48" xfId="0" applyFill="1" applyBorder="1" applyAlignment="1">
      <alignment horizontal="center" vertical="center"/>
    </xf>
    <xf numFmtId="0" fontId="0" fillId="0" borderId="1" xfId="0" applyFill="1" applyBorder="1" applyAlignment="1">
      <alignment horizontal="center" vertical="center"/>
    </xf>
    <xf numFmtId="0" fontId="1" fillId="0" borderId="68" xfId="0" applyFont="1" applyFill="1" applyBorder="1" applyAlignment="1">
      <alignment horizontal="justify" vertical="center" wrapText="1"/>
    </xf>
    <xf numFmtId="0" fontId="1" fillId="0" borderId="73" xfId="0" applyFont="1" applyFill="1" applyBorder="1" applyAlignment="1">
      <alignment horizontal="justify" vertical="center" wrapText="1"/>
    </xf>
    <xf numFmtId="0" fontId="0" fillId="0" borderId="73" xfId="0" applyFill="1" applyBorder="1" applyAlignment="1">
      <alignment vertical="center" wrapText="1"/>
    </xf>
    <xf numFmtId="0" fontId="0" fillId="0" borderId="75" xfId="0" applyFill="1" applyBorder="1" applyAlignment="1">
      <alignment vertical="center" wrapText="1"/>
    </xf>
    <xf numFmtId="3" fontId="70" fillId="6" borderId="69" xfId="0" applyNumberFormat="1" applyFont="1" applyFill="1" applyBorder="1" applyAlignment="1" applyProtection="1">
      <alignment vertical="center" wrapText="1"/>
      <protection locked="0"/>
    </xf>
    <xf numFmtId="0" fontId="70" fillId="6" borderId="70" xfId="0" applyFont="1" applyFill="1" applyBorder="1" applyAlignment="1" applyProtection="1">
      <alignment vertical="center" wrapText="1"/>
      <protection locked="0"/>
    </xf>
    <xf numFmtId="3" fontId="70" fillId="6" borderId="23" xfId="0" applyNumberFormat="1" applyFont="1" applyFill="1" applyBorder="1" applyAlignment="1" applyProtection="1">
      <alignment vertical="center" wrapText="1"/>
      <protection locked="0"/>
    </xf>
    <xf numFmtId="0" fontId="70" fillId="6" borderId="24" xfId="0" applyFont="1" applyFill="1" applyBorder="1" applyAlignment="1" applyProtection="1">
      <alignment vertical="center" wrapText="1"/>
      <protection locked="0"/>
    </xf>
    <xf numFmtId="0" fontId="70" fillId="6" borderId="23" xfId="0" applyFont="1" applyFill="1" applyBorder="1" applyAlignment="1" applyProtection="1">
      <alignment vertical="center" wrapText="1"/>
      <protection locked="0"/>
    </xf>
    <xf numFmtId="0" fontId="70" fillId="6" borderId="5" xfId="0" applyFont="1" applyFill="1" applyBorder="1" applyAlignment="1" applyProtection="1">
      <alignment vertical="center" wrapText="1"/>
      <protection locked="0"/>
    </xf>
    <xf numFmtId="0" fontId="70" fillId="6" borderId="9" xfId="0" applyFont="1" applyFill="1" applyBorder="1" applyAlignment="1" applyProtection="1">
      <alignment vertical="center" wrapText="1"/>
      <protection locked="0"/>
    </xf>
    <xf numFmtId="3" fontId="70" fillId="6" borderId="10" xfId="0" applyNumberFormat="1" applyFont="1" applyFill="1" applyBorder="1" applyAlignment="1" applyProtection="1">
      <alignment vertical="center" wrapText="1"/>
      <protection locked="0"/>
    </xf>
    <xf numFmtId="3" fontId="70" fillId="6" borderId="12" xfId="0" applyNumberFormat="1" applyFont="1" applyFill="1" applyBorder="1" applyAlignment="1" applyProtection="1">
      <alignment vertical="center" wrapText="1"/>
      <protection locked="0"/>
    </xf>
    <xf numFmtId="3" fontId="70" fillId="6" borderId="4" xfId="0" applyNumberFormat="1" applyFont="1" applyFill="1" applyBorder="1" applyAlignment="1" applyProtection="1">
      <alignment vertical="center" wrapText="1"/>
      <protection locked="0"/>
    </xf>
    <xf numFmtId="3" fontId="70" fillId="6" borderId="8" xfId="0" applyNumberFormat="1" applyFont="1" applyFill="1" applyBorder="1" applyAlignment="1" applyProtection="1">
      <alignment vertical="center" wrapText="1"/>
      <protection locked="0"/>
    </xf>
    <xf numFmtId="179" fontId="48" fillId="0" borderId="5" xfId="0" applyNumberFormat="1" applyFont="1" applyFill="1" applyBorder="1" applyAlignment="1" applyProtection="1">
      <alignment vertical="center" wrapText="1"/>
    </xf>
    <xf numFmtId="179" fontId="48" fillId="0" borderId="9" xfId="0" applyNumberFormat="1" applyFont="1" applyFill="1" applyBorder="1" applyAlignment="1" applyProtection="1">
      <alignment vertical="center" wrapText="1"/>
    </xf>
    <xf numFmtId="0" fontId="0" fillId="0" borderId="5" xfId="0" applyFill="1" applyBorder="1" applyAlignment="1" applyProtection="1">
      <alignment horizontal="justify" vertical="center" wrapText="1"/>
    </xf>
    <xf numFmtId="0" fontId="0" fillId="0" borderId="7" xfId="0" applyFill="1" applyBorder="1" applyAlignment="1" applyProtection="1">
      <alignment horizontal="justify" vertical="center" wrapText="1"/>
    </xf>
    <xf numFmtId="0" fontId="0" fillId="0" borderId="9" xfId="0" applyFill="1" applyBorder="1" applyAlignment="1" applyProtection="1">
      <alignment horizontal="justify" vertical="center" wrapText="1"/>
    </xf>
    <xf numFmtId="0" fontId="1" fillId="0" borderId="10" xfId="0" applyFont="1" applyFill="1" applyBorder="1" applyAlignment="1" applyProtection="1">
      <alignment horizontal="center" vertical="center" wrapText="1"/>
    </xf>
    <xf numFmtId="0" fontId="0" fillId="0" borderId="12" xfId="0" applyFill="1" applyBorder="1" applyAlignment="1" applyProtection="1">
      <alignment horizontal="center" vertical="center" wrapText="1"/>
    </xf>
    <xf numFmtId="0" fontId="1" fillId="0" borderId="11" xfId="0" applyFont="1" applyFill="1" applyBorder="1" applyAlignment="1" applyProtection="1">
      <alignment horizontal="center" vertical="center" wrapText="1"/>
    </xf>
    <xf numFmtId="0" fontId="0" fillId="0" borderId="11" xfId="0" applyFill="1" applyBorder="1" applyAlignment="1" applyProtection="1">
      <alignment horizontal="center" vertical="center" wrapText="1"/>
    </xf>
    <xf numFmtId="3" fontId="70" fillId="6" borderId="26" xfId="0" applyNumberFormat="1" applyFont="1" applyFill="1" applyBorder="1" applyAlignment="1" applyProtection="1">
      <alignment vertical="center" wrapText="1"/>
      <protection locked="0"/>
    </xf>
    <xf numFmtId="3" fontId="70" fillId="6" borderId="27" xfId="0" applyNumberFormat="1" applyFont="1" applyFill="1" applyBorder="1" applyAlignment="1" applyProtection="1">
      <alignment vertical="center" wrapText="1"/>
      <protection locked="0"/>
    </xf>
    <xf numFmtId="0" fontId="0" fillId="0" borderId="23" xfId="0" applyFill="1" applyBorder="1" applyAlignment="1">
      <alignment horizontal="justify" vertical="center" wrapText="1"/>
    </xf>
    <xf numFmtId="0" fontId="0" fillId="0" borderId="24" xfId="0" applyFill="1" applyBorder="1" applyAlignment="1">
      <alignment horizontal="justify" vertical="center" wrapText="1"/>
    </xf>
    <xf numFmtId="0" fontId="0" fillId="0" borderId="10" xfId="0" applyFill="1" applyBorder="1" applyAlignment="1">
      <alignment horizontal="center" vertical="center"/>
    </xf>
    <xf numFmtId="0" fontId="0" fillId="0" borderId="12" xfId="0" applyFill="1" applyBorder="1" applyAlignment="1">
      <alignment horizontal="center" vertical="center"/>
    </xf>
    <xf numFmtId="38" fontId="16" fillId="0" borderId="15" xfId="0" applyNumberFormat="1" applyFont="1" applyFill="1" applyBorder="1" applyAlignment="1">
      <alignment horizontal="center" vertical="center" shrinkToFit="1"/>
    </xf>
    <xf numFmtId="0" fontId="0" fillId="0" borderId="14" xfId="0" applyFont="1" applyFill="1" applyBorder="1" applyAlignment="1">
      <alignment horizontal="center" vertical="center" shrinkToFit="1"/>
    </xf>
    <xf numFmtId="179" fontId="56" fillId="0" borderId="4" xfId="0" applyNumberFormat="1" applyFont="1" applyFill="1" applyBorder="1" applyAlignment="1">
      <alignment vertical="center" wrapText="1"/>
    </xf>
    <xf numFmtId="179" fontId="56" fillId="0" borderId="5" xfId="0" applyNumberFormat="1" applyFont="1" applyFill="1" applyBorder="1" applyAlignment="1">
      <alignment vertical="center" wrapText="1"/>
    </xf>
    <xf numFmtId="3" fontId="56" fillId="0" borderId="4" xfId="0" applyNumberFormat="1" applyFont="1" applyFill="1" applyBorder="1" applyAlignment="1">
      <alignment vertical="center"/>
    </xf>
    <xf numFmtId="3" fontId="56" fillId="0" borderId="8" xfId="0" applyNumberFormat="1" applyFont="1" applyFill="1" applyBorder="1" applyAlignment="1">
      <alignment vertical="center"/>
    </xf>
    <xf numFmtId="3" fontId="56" fillId="0" borderId="5" xfId="0" applyNumberFormat="1" applyFont="1" applyFill="1" applyBorder="1" applyAlignment="1">
      <alignment vertical="center"/>
    </xf>
    <xf numFmtId="3" fontId="56" fillId="0" borderId="9" xfId="0" applyNumberFormat="1" applyFont="1" applyFill="1" applyBorder="1" applyAlignment="1">
      <alignment vertical="center"/>
    </xf>
    <xf numFmtId="0" fontId="21" fillId="0" borderId="6" xfId="0" applyFont="1" applyFill="1" applyBorder="1" applyAlignment="1">
      <alignment vertical="center"/>
    </xf>
    <xf numFmtId="0" fontId="21" fillId="0" borderId="8" xfId="0" applyFont="1" applyFill="1" applyBorder="1" applyAlignment="1">
      <alignment vertical="center"/>
    </xf>
    <xf numFmtId="0" fontId="21" fillId="0" borderId="5" xfId="0" applyFont="1" applyFill="1" applyBorder="1" applyAlignment="1">
      <alignment vertical="center"/>
    </xf>
    <xf numFmtId="0" fontId="21" fillId="0" borderId="7" xfId="0" applyFont="1" applyFill="1" applyBorder="1" applyAlignment="1">
      <alignment vertical="center"/>
    </xf>
    <xf numFmtId="0" fontId="21" fillId="0" borderId="9" xfId="0" applyFont="1" applyFill="1" applyBorder="1" applyAlignment="1">
      <alignment vertical="center"/>
    </xf>
    <xf numFmtId="0" fontId="37" fillId="0" borderId="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1" fillId="0" borderId="7" xfId="0" applyFont="1" applyFill="1" applyBorder="1" applyAlignment="1">
      <alignment horizontal="justify" vertical="center"/>
    </xf>
    <xf numFmtId="0" fontId="0" fillId="0" borderId="7" xfId="0" applyFill="1" applyBorder="1" applyAlignment="1">
      <alignment vertical="center"/>
    </xf>
    <xf numFmtId="3" fontId="48" fillId="0" borderId="5" xfId="0" applyNumberFormat="1" applyFont="1" applyFill="1" applyBorder="1" applyAlignment="1">
      <alignment vertical="center"/>
    </xf>
    <xf numFmtId="0" fontId="48" fillId="0" borderId="9" xfId="0" applyFont="1" applyFill="1" applyBorder="1" applyAlignment="1">
      <alignment vertical="center"/>
    </xf>
    <xf numFmtId="0" fontId="0" fillId="0" borderId="5" xfId="0" applyFill="1" applyBorder="1" applyAlignment="1">
      <alignment horizontal="justify" vertical="center" wrapText="1"/>
    </xf>
    <xf numFmtId="0" fontId="0" fillId="0" borderId="7" xfId="0" applyFill="1" applyBorder="1" applyAlignment="1">
      <alignment horizontal="justify" vertical="center" wrapText="1"/>
    </xf>
    <xf numFmtId="0" fontId="0" fillId="0" borderId="9" xfId="0" applyFill="1" applyBorder="1" applyAlignment="1">
      <alignment horizontal="justify" vertical="center" wrapText="1"/>
    </xf>
    <xf numFmtId="0" fontId="1" fillId="0" borderId="0" xfId="0" applyFont="1" applyFill="1" applyBorder="1" applyAlignment="1">
      <alignment horizontal="justify" vertical="center"/>
    </xf>
    <xf numFmtId="0" fontId="0" fillId="0" borderId="0" xfId="0" applyFill="1" applyBorder="1" applyAlignment="1">
      <alignment vertical="center"/>
    </xf>
    <xf numFmtId="0" fontId="1" fillId="0" borderId="0" xfId="0" applyFont="1" applyFill="1" applyAlignment="1">
      <alignment horizontal="justify" vertical="center"/>
    </xf>
    <xf numFmtId="0" fontId="0" fillId="0" borderId="0" xfId="0" applyFill="1" applyAlignment="1">
      <alignment vertical="center"/>
    </xf>
    <xf numFmtId="3" fontId="70" fillId="6" borderId="20" xfId="0" applyNumberFormat="1" applyFont="1" applyFill="1" applyBorder="1" applyAlignment="1" applyProtection="1">
      <alignment vertical="center" wrapText="1"/>
      <protection locked="0"/>
    </xf>
    <xf numFmtId="3" fontId="70" fillId="6" borderId="21" xfId="0" applyNumberFormat="1" applyFont="1" applyFill="1" applyBorder="1" applyAlignment="1" applyProtection="1">
      <alignment vertical="center" wrapText="1"/>
      <protection locked="0"/>
    </xf>
    <xf numFmtId="0" fontId="69" fillId="6" borderId="20" xfId="0" applyFont="1" applyFill="1" applyBorder="1" applyAlignment="1" applyProtection="1">
      <alignment horizontal="left" vertical="center" shrinkToFit="1"/>
      <protection locked="0"/>
    </xf>
    <xf numFmtId="0" fontId="69" fillId="6" borderId="22" xfId="0" applyFont="1" applyFill="1" applyBorder="1" applyAlignment="1" applyProtection="1">
      <alignment horizontal="left" vertical="center" shrinkToFit="1"/>
      <protection locked="0"/>
    </xf>
    <xf numFmtId="0" fontId="69" fillId="6" borderId="33" xfId="0" applyFont="1" applyFill="1" applyBorder="1" applyAlignment="1" applyProtection="1">
      <alignment horizontal="left" vertical="center" shrinkToFit="1"/>
      <protection locked="0"/>
    </xf>
    <xf numFmtId="3" fontId="48" fillId="0" borderId="23" xfId="0" applyNumberFormat="1" applyFont="1" applyFill="1" applyBorder="1" applyAlignment="1">
      <alignment vertical="center"/>
    </xf>
    <xf numFmtId="0" fontId="48" fillId="0" borderId="24" xfId="0" applyFont="1" applyFill="1" applyBorder="1" applyAlignment="1">
      <alignment vertical="center"/>
    </xf>
    <xf numFmtId="179" fontId="48" fillId="0" borderId="23" xfId="0" applyNumberFormat="1" applyFont="1" applyFill="1" applyBorder="1" applyAlignment="1" applyProtection="1">
      <alignment vertical="center" wrapText="1"/>
    </xf>
    <xf numFmtId="179" fontId="48" fillId="0" borderId="24" xfId="0" applyNumberFormat="1" applyFont="1" applyFill="1" applyBorder="1" applyAlignment="1" applyProtection="1">
      <alignment vertical="center" wrapText="1"/>
    </xf>
    <xf numFmtId="0" fontId="0" fillId="0" borderId="23" xfId="0" applyFill="1" applyBorder="1" applyAlignment="1" applyProtection="1">
      <alignment horizontal="justify" vertical="center" wrapText="1"/>
    </xf>
    <xf numFmtId="0" fontId="0" fillId="0" borderId="0" xfId="0" applyFill="1" applyBorder="1" applyAlignment="1" applyProtection="1">
      <alignment horizontal="justify" vertical="center" wrapText="1"/>
    </xf>
    <xf numFmtId="0" fontId="0" fillId="0" borderId="24" xfId="0" applyFill="1" applyBorder="1" applyAlignment="1" applyProtection="1">
      <alignment horizontal="justify" vertical="center" wrapText="1"/>
    </xf>
    <xf numFmtId="3" fontId="70" fillId="6" borderId="88" xfId="0" applyNumberFormat="1" applyFont="1" applyFill="1" applyBorder="1" applyAlignment="1" applyProtection="1">
      <alignment vertical="center" wrapText="1"/>
      <protection locked="0"/>
    </xf>
    <xf numFmtId="3" fontId="70" fillId="6" borderId="89" xfId="0" applyNumberFormat="1" applyFont="1" applyFill="1" applyBorder="1" applyAlignment="1" applyProtection="1">
      <alignment vertical="center" wrapText="1"/>
      <protection locked="0"/>
    </xf>
    <xf numFmtId="0" fontId="69" fillId="6" borderId="4" xfId="0" applyFont="1" applyFill="1" applyBorder="1" applyAlignment="1" applyProtection="1">
      <alignment horizontal="left" vertical="center" shrinkToFit="1"/>
      <protection locked="0"/>
    </xf>
    <xf numFmtId="0" fontId="1" fillId="0" borderId="3" xfId="0" applyFont="1" applyFill="1" applyBorder="1" applyAlignment="1">
      <alignment horizontal="justify" vertical="center" wrapText="1"/>
    </xf>
    <xf numFmtId="0" fontId="1" fillId="0" borderId="34" xfId="0" applyFont="1" applyFill="1" applyBorder="1" applyAlignment="1">
      <alignment horizontal="justify" vertical="center" wrapText="1"/>
    </xf>
    <xf numFmtId="0" fontId="0" fillId="0" borderId="34" xfId="0" applyFill="1" applyBorder="1" applyAlignment="1">
      <alignment vertical="center" wrapText="1"/>
    </xf>
    <xf numFmtId="0" fontId="0" fillId="0" borderId="2" xfId="0" applyFill="1" applyBorder="1" applyAlignment="1">
      <alignment vertical="center" wrapText="1"/>
    </xf>
    <xf numFmtId="0" fontId="70" fillId="6" borderId="8" xfId="0" applyFont="1" applyFill="1" applyBorder="1" applyAlignment="1" applyProtection="1">
      <alignment vertical="center" wrapText="1"/>
      <protection locked="0"/>
    </xf>
    <xf numFmtId="38" fontId="41" fillId="0" borderId="77" xfId="0" applyNumberFormat="1" applyFont="1" applyFill="1" applyBorder="1" applyAlignment="1">
      <alignment vertical="center"/>
    </xf>
    <xf numFmtId="0" fontId="41" fillId="0" borderId="83" xfId="0" applyFont="1" applyBorder="1" applyAlignment="1">
      <alignment vertical="center"/>
    </xf>
    <xf numFmtId="0" fontId="41" fillId="0" borderId="78" xfId="0" applyFont="1" applyBorder="1" applyAlignment="1">
      <alignment vertical="center"/>
    </xf>
    <xf numFmtId="38" fontId="41" fillId="0" borderId="1" xfId="0" applyNumberFormat="1" applyFont="1" applyFill="1" applyBorder="1" applyAlignment="1">
      <alignment vertical="center"/>
    </xf>
    <xf numFmtId="0" fontId="41" fillId="0" borderId="1" xfId="0" applyFont="1" applyBorder="1" applyAlignment="1">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10" xfId="0" applyFont="1" applyFill="1" applyBorder="1" applyAlignment="1">
      <alignment horizontal="center" vertical="center" wrapText="1"/>
    </xf>
    <xf numFmtId="0" fontId="0" fillId="0" borderId="12" xfId="0" applyFill="1" applyBorder="1" applyAlignment="1">
      <alignment horizontal="center" vertical="center" wrapText="1"/>
    </xf>
    <xf numFmtId="0" fontId="1" fillId="0" borderId="11" xfId="0" applyFont="1" applyFill="1" applyBorder="1" applyAlignment="1">
      <alignment horizontal="center" vertical="center" wrapText="1"/>
    </xf>
    <xf numFmtId="0" fontId="0" fillId="0" borderId="11" xfId="0" applyFill="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right" vertical="center"/>
    </xf>
    <xf numFmtId="185" fontId="0" fillId="0" borderId="0" xfId="0" applyNumberFormat="1" applyFont="1" applyAlignment="1">
      <alignment vertical="center" shrinkToFit="1"/>
    </xf>
    <xf numFmtId="0" fontId="0" fillId="0" borderId="0" xfId="0" applyFont="1" applyAlignment="1">
      <alignment vertical="center"/>
    </xf>
    <xf numFmtId="0" fontId="0" fillId="6" borderId="0" xfId="0" applyFill="1" applyAlignment="1" applyProtection="1">
      <alignment vertical="center"/>
      <protection locked="0"/>
    </xf>
    <xf numFmtId="0" fontId="21" fillId="0" borderId="10" xfId="0" applyFont="1" applyBorder="1" applyAlignment="1">
      <alignment horizontal="center" vertical="center"/>
    </xf>
    <xf numFmtId="0" fontId="21" fillId="0" borderId="11" xfId="0" applyFont="1" applyBorder="1" applyAlignment="1">
      <alignment vertical="center"/>
    </xf>
    <xf numFmtId="0" fontId="21" fillId="0" borderId="12" xfId="0" applyFont="1" applyBorder="1" applyAlignment="1">
      <alignment vertical="center"/>
    </xf>
    <xf numFmtId="0" fontId="0" fillId="0" borderId="0" xfId="0" applyAlignment="1">
      <alignment horizontal="right" vertical="center"/>
    </xf>
    <xf numFmtId="0" fontId="0" fillId="0" borderId="24" xfId="0" applyBorder="1" applyAlignment="1">
      <alignment horizontal="right" vertical="center"/>
    </xf>
    <xf numFmtId="3" fontId="66" fillId="6" borderId="10" xfId="0" applyNumberFormat="1" applyFont="1" applyFill="1" applyBorder="1" applyAlignment="1" applyProtection="1">
      <alignment vertical="center" wrapText="1"/>
      <protection locked="0"/>
    </xf>
    <xf numFmtId="3" fontId="66" fillId="6" borderId="12" xfId="0" applyNumberFormat="1" applyFont="1" applyFill="1" applyBorder="1" applyAlignment="1" applyProtection="1">
      <alignment vertical="center" wrapText="1"/>
      <protection locked="0"/>
    </xf>
    <xf numFmtId="0" fontId="20" fillId="6" borderId="10" xfId="0" applyFont="1" applyFill="1" applyBorder="1" applyAlignment="1" applyProtection="1">
      <alignment horizontal="left" vertical="center" shrinkToFit="1"/>
      <protection locked="0"/>
    </xf>
    <xf numFmtId="0" fontId="20" fillId="6" borderId="11" xfId="0" applyFont="1" applyFill="1" applyBorder="1" applyAlignment="1" applyProtection="1">
      <alignment horizontal="left" vertical="center" shrinkToFit="1"/>
      <protection locked="0"/>
    </xf>
    <xf numFmtId="0" fontId="20" fillId="6" borderId="12" xfId="0" applyFont="1" applyFill="1" applyBorder="1" applyAlignment="1" applyProtection="1">
      <alignment horizontal="left" vertical="center" shrinkToFit="1"/>
      <protection locked="0"/>
    </xf>
    <xf numFmtId="0" fontId="1" fillId="0" borderId="0" xfId="0" applyFont="1" applyAlignment="1">
      <alignment horizontal="justify" vertical="center"/>
    </xf>
    <xf numFmtId="0" fontId="1" fillId="0" borderId="0" xfId="0" applyFont="1" applyAlignment="1">
      <alignment horizontal="center" vertical="center"/>
    </xf>
    <xf numFmtId="0" fontId="1" fillId="0" borderId="10" xfId="0" applyFont="1" applyBorder="1" applyAlignment="1">
      <alignment horizontal="center" vertical="center" wrapText="1"/>
    </xf>
    <xf numFmtId="0" fontId="0" fillId="0" borderId="12" xfId="0" applyBorder="1" applyAlignment="1">
      <alignment horizontal="center" vertical="center" wrapText="1"/>
    </xf>
    <xf numFmtId="0" fontId="1" fillId="0" borderId="11" xfId="0" applyFont="1" applyBorder="1" applyAlignment="1">
      <alignment horizontal="center" vertical="center" wrapText="1"/>
    </xf>
    <xf numFmtId="0" fontId="0" fillId="0" borderId="11" xfId="0" applyBorder="1" applyAlignment="1">
      <alignment horizontal="center" vertical="center" wrapText="1"/>
    </xf>
    <xf numFmtId="0" fontId="1" fillId="0" borderId="3" xfId="0" applyFont="1" applyBorder="1" applyAlignment="1">
      <alignment horizontal="justify" vertical="center" wrapText="1"/>
    </xf>
    <xf numFmtId="0" fontId="1" fillId="0" borderId="34" xfId="0" applyFont="1" applyBorder="1" applyAlignment="1">
      <alignment horizontal="justify" vertical="center" wrapText="1"/>
    </xf>
    <xf numFmtId="0" fontId="0" fillId="0" borderId="34" xfId="0" applyBorder="1" applyAlignment="1">
      <alignment vertical="center" wrapText="1"/>
    </xf>
    <xf numFmtId="0" fontId="0" fillId="0" borderId="2" xfId="0" applyBorder="1" applyAlignment="1">
      <alignment vertical="center" wrapText="1"/>
    </xf>
    <xf numFmtId="3" fontId="66" fillId="6" borderId="4" xfId="0" applyNumberFormat="1" applyFont="1" applyFill="1" applyBorder="1" applyAlignment="1" applyProtection="1">
      <alignment vertical="center" wrapText="1"/>
      <protection locked="0"/>
    </xf>
    <xf numFmtId="0" fontId="66" fillId="6" borderId="8" xfId="0" applyFont="1" applyFill="1" applyBorder="1" applyAlignment="1" applyProtection="1">
      <alignment vertical="center" wrapText="1"/>
      <protection locked="0"/>
    </xf>
    <xf numFmtId="3" fontId="66" fillId="6" borderId="23" xfId="0" applyNumberFormat="1" applyFont="1" applyFill="1" applyBorder="1" applyAlignment="1" applyProtection="1">
      <alignment vertical="center" wrapText="1"/>
      <protection locked="0"/>
    </xf>
    <xf numFmtId="0" fontId="66" fillId="6" borderId="24" xfId="0" applyFont="1" applyFill="1" applyBorder="1" applyAlignment="1" applyProtection="1">
      <alignment vertical="center" wrapText="1"/>
      <protection locked="0"/>
    </xf>
    <xf numFmtId="0" fontId="66" fillId="6" borderId="23" xfId="0" applyFont="1" applyFill="1" applyBorder="1" applyAlignment="1" applyProtection="1">
      <alignment vertical="center" wrapText="1"/>
      <protection locked="0"/>
    </xf>
    <xf numFmtId="0" fontId="66" fillId="6" borderId="5" xfId="0" applyFont="1" applyFill="1" applyBorder="1" applyAlignment="1" applyProtection="1">
      <alignment vertical="center" wrapText="1"/>
      <protection locked="0"/>
    </xf>
    <xf numFmtId="0" fontId="66" fillId="6" borderId="9" xfId="0" applyFont="1" applyFill="1" applyBorder="1" applyAlignment="1" applyProtection="1">
      <alignment vertical="center" wrapText="1"/>
      <protection locked="0"/>
    </xf>
    <xf numFmtId="0" fontId="68" fillId="6" borderId="4" xfId="0" applyFont="1" applyFill="1" applyBorder="1" applyAlignment="1" applyProtection="1">
      <alignment horizontal="left" vertical="center" shrinkToFit="1"/>
      <protection locked="0"/>
    </xf>
    <xf numFmtId="0" fontId="20" fillId="6" borderId="6" xfId="0" applyFont="1" applyFill="1" applyBorder="1" applyAlignment="1" applyProtection="1">
      <alignment horizontal="left" vertical="center" shrinkToFit="1"/>
      <protection locked="0"/>
    </xf>
    <xf numFmtId="0" fontId="20" fillId="6" borderId="8" xfId="0" applyFont="1" applyFill="1" applyBorder="1" applyAlignment="1" applyProtection="1">
      <alignment horizontal="left" vertical="center" shrinkToFit="1"/>
      <protection locked="0"/>
    </xf>
    <xf numFmtId="3" fontId="66" fillId="6" borderId="8" xfId="0" applyNumberFormat="1" applyFont="1" applyFill="1" applyBorder="1" applyAlignment="1" applyProtection="1">
      <alignment vertical="center" wrapText="1"/>
      <protection locked="0"/>
    </xf>
    <xf numFmtId="0" fontId="20" fillId="6" borderId="4" xfId="0" applyFont="1" applyFill="1" applyBorder="1" applyAlignment="1" applyProtection="1">
      <alignment horizontal="left" vertical="center" shrinkToFit="1"/>
      <protection locked="0"/>
    </xf>
    <xf numFmtId="0" fontId="1" fillId="0" borderId="68" xfId="0" applyFont="1" applyBorder="1" applyAlignment="1">
      <alignment horizontal="justify" vertical="center" wrapText="1"/>
    </xf>
    <xf numFmtId="0" fontId="1" fillId="0" borderId="73" xfId="0" applyFont="1" applyBorder="1" applyAlignment="1">
      <alignment horizontal="justify" vertical="center" wrapText="1"/>
    </xf>
    <xf numFmtId="0" fontId="0" fillId="0" borderId="73" xfId="0" applyBorder="1" applyAlignment="1">
      <alignment vertical="center" wrapText="1"/>
    </xf>
    <xf numFmtId="0" fontId="0" fillId="0" borderId="75" xfId="0" applyBorder="1" applyAlignment="1">
      <alignment vertical="center" wrapText="1"/>
    </xf>
    <xf numFmtId="3" fontId="66" fillId="6" borderId="69" xfId="0" applyNumberFormat="1" applyFont="1" applyFill="1" applyBorder="1" applyAlignment="1" applyProtection="1">
      <alignment vertical="center" wrapText="1"/>
      <protection locked="0"/>
    </xf>
    <xf numFmtId="0" fontId="66" fillId="6" borderId="70" xfId="0" applyFont="1" applyFill="1" applyBorder="1" applyAlignment="1" applyProtection="1">
      <alignment vertical="center" wrapText="1"/>
      <protection locked="0"/>
    </xf>
    <xf numFmtId="0" fontId="20" fillId="6" borderId="31" xfId="0" applyFont="1" applyFill="1" applyBorder="1" applyAlignment="1" applyProtection="1">
      <alignment horizontal="left" vertical="center" shrinkToFit="1"/>
      <protection locked="0"/>
    </xf>
    <xf numFmtId="0" fontId="68" fillId="6" borderId="69" xfId="0" applyFont="1" applyFill="1" applyBorder="1" applyAlignment="1" applyProtection="1">
      <alignment horizontal="left" vertical="center" shrinkToFit="1"/>
      <protection locked="0"/>
    </xf>
    <xf numFmtId="0" fontId="20" fillId="6" borderId="71" xfId="0" applyFont="1" applyFill="1" applyBorder="1" applyAlignment="1" applyProtection="1">
      <alignment horizontal="left" vertical="center" shrinkToFit="1"/>
      <protection locked="0"/>
    </xf>
    <xf numFmtId="0" fontId="20" fillId="6" borderId="72" xfId="0" applyFont="1" applyFill="1" applyBorder="1" applyAlignment="1" applyProtection="1">
      <alignment horizontal="left" vertical="center" shrinkToFit="1"/>
      <protection locked="0"/>
    </xf>
    <xf numFmtId="3" fontId="66" fillId="6" borderId="20" xfId="0" applyNumberFormat="1" applyFont="1" applyFill="1" applyBorder="1" applyAlignment="1" applyProtection="1">
      <alignment vertical="center" wrapText="1"/>
      <protection locked="0"/>
    </xf>
    <xf numFmtId="3" fontId="66" fillId="6" borderId="21" xfId="0" applyNumberFormat="1" applyFont="1" applyFill="1" applyBorder="1" applyAlignment="1" applyProtection="1">
      <alignment vertical="center" wrapText="1"/>
      <protection locked="0"/>
    </xf>
    <xf numFmtId="0" fontId="20" fillId="6" borderId="20" xfId="0" applyFont="1" applyFill="1" applyBorder="1" applyAlignment="1" applyProtection="1">
      <alignment horizontal="left" vertical="center" shrinkToFit="1"/>
      <protection locked="0"/>
    </xf>
    <xf numFmtId="0" fontId="20" fillId="6" borderId="22" xfId="0" applyFont="1" applyFill="1" applyBorder="1" applyAlignment="1" applyProtection="1">
      <alignment horizontal="left" vertical="center" shrinkToFit="1"/>
      <protection locked="0"/>
    </xf>
    <xf numFmtId="0" fontId="20" fillId="6" borderId="21" xfId="0" applyFont="1" applyFill="1" applyBorder="1" applyAlignment="1" applyProtection="1">
      <alignment horizontal="left" vertical="center" shrinkToFit="1"/>
      <protection locked="0"/>
    </xf>
    <xf numFmtId="179" fontId="48" fillId="0" borderId="23" xfId="0" applyNumberFormat="1" applyFont="1" applyBorder="1" applyAlignment="1">
      <alignment vertical="center" wrapText="1"/>
    </xf>
    <xf numFmtId="179" fontId="48" fillId="0" borderId="24" xfId="0" applyNumberFormat="1" applyFont="1" applyBorder="1" applyAlignment="1">
      <alignment vertical="center" wrapText="1"/>
    </xf>
    <xf numFmtId="0" fontId="0" fillId="0" borderId="23" xfId="0" applyBorder="1" applyAlignment="1">
      <alignment horizontal="justify" vertical="center" wrapText="1"/>
    </xf>
    <xf numFmtId="0" fontId="0" fillId="0" borderId="0" xfId="0" applyBorder="1" applyAlignment="1">
      <alignment horizontal="justify" vertical="center" wrapText="1"/>
    </xf>
    <xf numFmtId="0" fontId="0" fillId="0" borderId="24" xfId="0" applyBorder="1" applyAlignment="1">
      <alignment horizontal="justify" vertical="center" wrapText="1"/>
    </xf>
    <xf numFmtId="179" fontId="48" fillId="0" borderId="5" xfId="0" applyNumberFormat="1" applyFont="1" applyBorder="1" applyAlignment="1">
      <alignment vertical="center" wrapText="1"/>
    </xf>
    <xf numFmtId="179" fontId="48" fillId="0" borderId="9" xfId="0" applyNumberFormat="1" applyFont="1" applyBorder="1" applyAlignment="1">
      <alignment vertical="center" wrapText="1"/>
    </xf>
    <xf numFmtId="0" fontId="0" fillId="0" borderId="5" xfId="0" applyBorder="1" applyAlignment="1">
      <alignment horizontal="justify" vertical="center" wrapText="1"/>
    </xf>
    <xf numFmtId="0" fontId="0" fillId="0" borderId="7" xfId="0" applyBorder="1" applyAlignment="1">
      <alignment horizontal="justify" vertical="center" wrapText="1"/>
    </xf>
    <xf numFmtId="0" fontId="0" fillId="0" borderId="9" xfId="0" applyBorder="1" applyAlignment="1">
      <alignment horizontal="justify" vertical="center" wrapText="1"/>
    </xf>
    <xf numFmtId="3" fontId="66" fillId="6" borderId="88" xfId="0" applyNumberFormat="1" applyFont="1" applyFill="1" applyBorder="1" applyAlignment="1" applyProtection="1">
      <alignment vertical="center" wrapText="1"/>
      <protection locked="0"/>
    </xf>
    <xf numFmtId="3" fontId="66" fillId="6" borderId="89" xfId="0" applyNumberFormat="1" applyFont="1" applyFill="1" applyBorder="1" applyAlignment="1" applyProtection="1">
      <alignment vertical="center" wrapText="1"/>
      <protection locked="0"/>
    </xf>
    <xf numFmtId="0" fontId="20" fillId="6" borderId="33" xfId="0" applyFont="1" applyFill="1" applyBorder="1" applyAlignment="1" applyProtection="1">
      <alignment horizontal="left" vertical="center" shrinkToFit="1"/>
      <protection locked="0"/>
    </xf>
    <xf numFmtId="3" fontId="20" fillId="6" borderId="10" xfId="0" applyNumberFormat="1" applyFont="1" applyFill="1" applyBorder="1" applyAlignment="1" applyProtection="1">
      <alignment horizontal="left" vertical="center" shrinkToFit="1"/>
      <protection locked="0"/>
    </xf>
    <xf numFmtId="3" fontId="66" fillId="6" borderId="26" xfId="0" applyNumberFormat="1" applyFont="1" applyFill="1" applyBorder="1" applyAlignment="1" applyProtection="1">
      <alignment vertical="center" wrapText="1"/>
      <protection locked="0"/>
    </xf>
    <xf numFmtId="3" fontId="66" fillId="6" borderId="27" xfId="0" applyNumberFormat="1" applyFont="1" applyFill="1" applyBorder="1" applyAlignment="1" applyProtection="1">
      <alignment vertical="center" wrapText="1"/>
      <protection locked="0"/>
    </xf>
    <xf numFmtId="3" fontId="20" fillId="6" borderId="26" xfId="0" applyNumberFormat="1" applyFont="1" applyFill="1" applyBorder="1" applyAlignment="1" applyProtection="1">
      <alignment horizontal="left" vertical="center" shrinkToFit="1"/>
      <protection locked="0"/>
    </xf>
    <xf numFmtId="0" fontId="20" fillId="6" borderId="28" xfId="0" applyFont="1" applyFill="1" applyBorder="1" applyAlignment="1" applyProtection="1">
      <alignment horizontal="left" vertical="center" shrinkToFit="1"/>
      <protection locked="0"/>
    </xf>
    <xf numFmtId="0" fontId="20" fillId="6" borderId="29" xfId="0" applyFont="1" applyFill="1" applyBorder="1" applyAlignment="1" applyProtection="1">
      <alignment horizontal="left" vertical="center" shrinkToFit="1"/>
      <protection locked="0"/>
    </xf>
    <xf numFmtId="0" fontId="0" fillId="0" borderId="48" xfId="0" applyBorder="1" applyAlignment="1">
      <alignment horizontal="center" vertical="center"/>
    </xf>
    <xf numFmtId="3" fontId="48" fillId="0" borderId="23" xfId="0" applyNumberFormat="1" applyFont="1" applyBorder="1" applyAlignment="1">
      <alignment vertical="center"/>
    </xf>
    <xf numFmtId="0" fontId="48" fillId="0" borderId="24" xfId="0" applyFont="1" applyBorder="1" applyAlignment="1">
      <alignment vertical="center"/>
    </xf>
    <xf numFmtId="3" fontId="48" fillId="0" borderId="5" xfId="0" applyNumberFormat="1" applyFont="1" applyBorder="1" applyAlignment="1">
      <alignment vertical="center"/>
    </xf>
    <xf numFmtId="0" fontId="48" fillId="0" borderId="9" xfId="0" applyFont="1" applyBorder="1" applyAlignment="1">
      <alignment vertical="center"/>
    </xf>
    <xf numFmtId="0" fontId="1" fillId="0" borderId="0" xfId="0" applyFont="1" applyBorder="1" applyAlignment="1">
      <alignment horizontal="justify" vertical="center"/>
    </xf>
    <xf numFmtId="0" fontId="0" fillId="0" borderId="0" xfId="0" applyBorder="1" applyAlignment="1">
      <alignment vertical="center"/>
    </xf>
    <xf numFmtId="0" fontId="33" fillId="0" borderId="6" xfId="0" applyFont="1" applyBorder="1" applyAlignment="1">
      <alignment vertical="center" wrapText="1"/>
    </xf>
    <xf numFmtId="0" fontId="36" fillId="0" borderId="6" xfId="0" applyFont="1" applyBorder="1" applyAlignment="1">
      <alignment vertical="center" wrapText="1"/>
    </xf>
    <xf numFmtId="0" fontId="36" fillId="0" borderId="0" xfId="0" applyFont="1" applyAlignment="1">
      <alignment vertical="center" wrapText="1"/>
    </xf>
    <xf numFmtId="0" fontId="1" fillId="0" borderId="7" xfId="0" applyFont="1" applyBorder="1" applyAlignment="1">
      <alignment horizontal="justify" vertical="center"/>
    </xf>
    <xf numFmtId="0" fontId="0" fillId="0" borderId="7" xfId="0" applyBorder="1" applyAlignment="1">
      <alignment vertical="center"/>
    </xf>
    <xf numFmtId="179" fontId="56" fillId="0" borderId="4" xfId="0" applyNumberFormat="1" applyFont="1" applyBorder="1" applyAlignment="1">
      <alignment vertical="center" wrapText="1"/>
    </xf>
    <xf numFmtId="179" fontId="56" fillId="0" borderId="5" xfId="0" applyNumberFormat="1" applyFont="1" applyBorder="1" applyAlignment="1">
      <alignment vertical="center" wrapText="1"/>
    </xf>
    <xf numFmtId="0" fontId="37" fillId="0" borderId="3" xfId="0" applyFont="1" applyBorder="1" applyAlignment="1">
      <alignment horizontal="center" vertical="center" wrapText="1"/>
    </xf>
    <xf numFmtId="0" fontId="21" fillId="0" borderId="2" xfId="0" applyFont="1" applyBorder="1" applyAlignment="1">
      <alignment horizontal="center" vertical="center" wrapText="1"/>
    </xf>
    <xf numFmtId="3" fontId="56" fillId="0" borderId="4" xfId="0" applyNumberFormat="1" applyFont="1" applyBorder="1" applyAlignment="1">
      <alignment vertical="center"/>
    </xf>
    <xf numFmtId="3" fontId="56" fillId="0" borderId="8" xfId="0" applyNumberFormat="1" applyFont="1" applyBorder="1" applyAlignment="1">
      <alignment vertical="center"/>
    </xf>
    <xf numFmtId="3" fontId="56" fillId="0" borderId="5" xfId="0" applyNumberFormat="1" applyFont="1" applyBorder="1" applyAlignment="1">
      <alignment vertical="center"/>
    </xf>
    <xf numFmtId="3" fontId="56" fillId="0" borderId="9" xfId="0" applyNumberFormat="1" applyFont="1" applyBorder="1" applyAlignment="1">
      <alignment vertical="center"/>
    </xf>
    <xf numFmtId="0" fontId="21" fillId="0" borderId="6" xfId="0" applyFont="1" applyBorder="1" applyAlignment="1">
      <alignment vertical="center"/>
    </xf>
    <xf numFmtId="0" fontId="21" fillId="0" borderId="8" xfId="0" applyFont="1" applyBorder="1" applyAlignment="1">
      <alignment vertical="center"/>
    </xf>
    <xf numFmtId="0" fontId="21" fillId="0" borderId="5" xfId="0" applyFont="1" applyBorder="1" applyAlignment="1">
      <alignment vertical="center"/>
    </xf>
    <xf numFmtId="0" fontId="21" fillId="0" borderId="7" xfId="0" applyFont="1" applyBorder="1" applyAlignment="1">
      <alignment vertical="center"/>
    </xf>
    <xf numFmtId="0" fontId="21" fillId="0" borderId="9" xfId="0" applyFont="1" applyBorder="1" applyAlignment="1">
      <alignment vertical="center"/>
    </xf>
    <xf numFmtId="0" fontId="0" fillId="6" borderId="0" xfId="0" applyFill="1" applyAlignment="1" applyProtection="1">
      <alignment horizontal="left" vertical="center"/>
      <protection locked="0"/>
    </xf>
    <xf numFmtId="0" fontId="6" fillId="6" borderId="0" xfId="0" applyFont="1" applyFill="1" applyAlignment="1" applyProtection="1">
      <alignment horizontal="left" vertical="center" wrapText="1"/>
      <protection locked="0"/>
    </xf>
    <xf numFmtId="0" fontId="0" fillId="6" borderId="0" xfId="0" applyFill="1" applyAlignment="1" applyProtection="1">
      <alignment horizontal="left" vertical="center" wrapText="1"/>
      <protection locked="0"/>
    </xf>
    <xf numFmtId="186" fontId="0" fillId="0" borderId="0" xfId="0" applyNumberFormat="1" applyFont="1" applyAlignment="1">
      <alignment horizontal="left" vertical="center"/>
    </xf>
    <xf numFmtId="0" fontId="0" fillId="0" borderId="0" xfId="0" applyAlignment="1">
      <alignment horizontal="left" vertical="center"/>
    </xf>
    <xf numFmtId="0" fontId="0" fillId="0" borderId="0" xfId="0" applyAlignment="1">
      <alignment vertical="center" shrinkToFit="1"/>
    </xf>
    <xf numFmtId="186" fontId="0" fillId="0" borderId="0" xfId="0" applyNumberFormat="1" applyAlignment="1">
      <alignment horizontal="left" vertical="center"/>
    </xf>
    <xf numFmtId="180" fontId="21" fillId="0" borderId="0" xfId="0" applyNumberFormat="1" applyFont="1" applyAlignment="1">
      <alignment horizontal="left" vertical="center"/>
    </xf>
    <xf numFmtId="176" fontId="21" fillId="0" borderId="10" xfId="0" applyNumberFormat="1" applyFont="1" applyBorder="1" applyAlignment="1">
      <alignment vertical="center"/>
    </xf>
    <xf numFmtId="180" fontId="21" fillId="0" borderId="0" xfId="0" applyNumberFormat="1" applyFont="1" applyAlignment="1">
      <alignment horizontal="left" vertical="center" shrinkToFit="1"/>
    </xf>
    <xf numFmtId="0" fontId="23" fillId="6" borderId="0" xfId="0" applyFont="1" applyFill="1" applyAlignment="1" applyProtection="1">
      <alignment vertical="center"/>
      <protection locked="0"/>
    </xf>
    <xf numFmtId="0" fontId="21" fillId="6" borderId="0" xfId="0" applyFont="1" applyFill="1" applyAlignment="1" applyProtection="1">
      <alignment vertical="center"/>
      <protection locked="0"/>
    </xf>
    <xf numFmtId="0" fontId="38" fillId="0" borderId="10" xfId="0" applyFont="1" applyBorder="1" applyAlignment="1">
      <alignment vertical="center"/>
    </xf>
    <xf numFmtId="0" fontId="39" fillId="0" borderId="11" xfId="0" applyFont="1" applyBorder="1" applyAlignment="1">
      <alignment vertical="center"/>
    </xf>
    <xf numFmtId="0" fontId="39" fillId="0" borderId="12" xfId="0" applyFont="1" applyBorder="1" applyAlignment="1">
      <alignment vertical="center"/>
    </xf>
    <xf numFmtId="0" fontId="0" fillId="6" borderId="10" xfId="0" applyFill="1" applyBorder="1" applyAlignment="1" applyProtection="1">
      <alignment vertical="center"/>
      <protection locked="0"/>
    </xf>
    <xf numFmtId="0" fontId="0" fillId="6" borderId="11" xfId="0" applyFill="1" applyBorder="1" applyAlignment="1" applyProtection="1">
      <alignment vertical="center"/>
      <protection locked="0"/>
    </xf>
    <xf numFmtId="0" fontId="0" fillId="6" borderId="12" xfId="0" applyFill="1" applyBorder="1" applyAlignment="1" applyProtection="1">
      <alignment vertical="center"/>
      <protection locked="0"/>
    </xf>
    <xf numFmtId="0" fontId="0" fillId="0" borderId="1" xfId="0" applyBorder="1" applyAlignment="1">
      <alignment vertical="center"/>
    </xf>
    <xf numFmtId="0" fontId="0" fillId="0" borderId="1" xfId="0" applyBorder="1" applyAlignment="1">
      <alignment horizontal="right" vertical="center"/>
    </xf>
    <xf numFmtId="0" fontId="7" fillId="0" borderId="1" xfId="0" applyFont="1" applyBorder="1" applyAlignment="1">
      <alignment horizontal="center" vertical="center"/>
    </xf>
    <xf numFmtId="0" fontId="41" fillId="0" borderId="0" xfId="0" applyFont="1" applyAlignment="1">
      <alignment horizontal="center" vertical="center"/>
    </xf>
    <xf numFmtId="0" fontId="40" fillId="0" borderId="0" xfId="0" applyFont="1" applyAlignment="1">
      <alignment horizontal="center" vertical="center"/>
    </xf>
    <xf numFmtId="0" fontId="7" fillId="0" borderId="1" xfId="0" applyFont="1" applyBorder="1" applyAlignment="1">
      <alignment horizontal="center" vertical="center" wrapText="1"/>
    </xf>
    <xf numFmtId="0" fontId="20" fillId="6" borderId="10" xfId="0" applyFont="1" applyFill="1" applyBorder="1" applyAlignment="1" applyProtection="1">
      <alignment horizontal="center" vertical="center"/>
      <protection locked="0"/>
    </xf>
    <xf numFmtId="185" fontId="67" fillId="6" borderId="0" xfId="0" applyNumberFormat="1" applyFont="1" applyFill="1" applyBorder="1" applyAlignment="1" applyProtection="1">
      <alignment horizontal="center" vertical="center"/>
      <protection locked="0"/>
    </xf>
    <xf numFmtId="0" fontId="6" fillId="0" borderId="0" xfId="0" applyFont="1" applyAlignment="1" applyProtection="1">
      <alignment vertical="center"/>
      <protection locked="0"/>
    </xf>
    <xf numFmtId="38" fontId="51" fillId="0" borderId="83" xfId="0" applyNumberFormat="1" applyFont="1" applyBorder="1" applyAlignment="1">
      <alignment horizontal="center" vertical="center"/>
    </xf>
    <xf numFmtId="0" fontId="21" fillId="0" borderId="83" xfId="0" applyFont="1" applyBorder="1" applyAlignment="1">
      <alignment horizontal="center" vertical="center"/>
    </xf>
    <xf numFmtId="0" fontId="44" fillId="0" borderId="77" xfId="0" applyFont="1" applyBorder="1" applyAlignment="1">
      <alignment horizontal="center" vertical="center"/>
    </xf>
    <xf numFmtId="0" fontId="0" fillId="0" borderId="80" xfId="0" applyBorder="1" applyAlignment="1">
      <alignment horizontal="center" vertical="center"/>
    </xf>
    <xf numFmtId="38" fontId="52" fillId="0" borderId="1" xfId="0" applyNumberFormat="1" applyFont="1" applyBorder="1" applyAlignment="1">
      <alignment horizontal="right" vertical="center" indent="1"/>
    </xf>
    <xf numFmtId="0" fontId="52" fillId="0" borderId="1" xfId="0" applyFont="1" applyBorder="1" applyAlignment="1">
      <alignment horizontal="right" vertical="center" indent="1"/>
    </xf>
    <xf numFmtId="0" fontId="52" fillId="0" borderId="10" xfId="0" applyFont="1" applyBorder="1" applyAlignment="1">
      <alignment horizontal="right" vertical="center" indent="1"/>
    </xf>
    <xf numFmtId="0" fontId="69" fillId="6" borderId="10" xfId="0" applyFont="1" applyFill="1" applyBorder="1" applyAlignment="1" applyProtection="1">
      <alignment horizontal="center" vertical="center" shrinkToFit="1"/>
      <protection locked="0"/>
    </xf>
    <xf numFmtId="0" fontId="69" fillId="6" borderId="11" xfId="0" applyFont="1" applyFill="1" applyBorder="1" applyAlignment="1" applyProtection="1">
      <alignment horizontal="center" vertical="center" shrinkToFit="1"/>
      <protection locked="0"/>
    </xf>
    <xf numFmtId="0" fontId="39" fillId="0" borderId="10" xfId="0" applyFont="1" applyBorder="1" applyAlignment="1">
      <alignment vertical="center" wrapText="1"/>
    </xf>
    <xf numFmtId="0" fontId="21" fillId="0" borderId="0" xfId="0" applyFont="1" applyAlignment="1">
      <alignment vertical="center" shrinkToFit="1"/>
    </xf>
    <xf numFmtId="0" fontId="21" fillId="0" borderId="0" xfId="0" applyFont="1" applyAlignment="1">
      <alignment vertical="center"/>
    </xf>
    <xf numFmtId="0" fontId="1" fillId="0" borderId="1" xfId="0" applyFont="1" applyBorder="1" applyAlignment="1">
      <alignment horizontal="justify" vertical="center" wrapText="1"/>
    </xf>
    <xf numFmtId="0" fontId="1" fillId="0" borderId="10" xfId="0" applyFont="1" applyBorder="1" applyAlignment="1">
      <alignment horizontal="justify" vertical="center" wrapText="1"/>
    </xf>
    <xf numFmtId="0" fontId="0" fillId="0" borderId="0" xfId="0" applyBorder="1" applyAlignment="1">
      <alignment horizontal="right" vertical="center"/>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textRotation="255" wrapText="1"/>
    </xf>
    <xf numFmtId="0" fontId="1" fillId="0" borderId="10" xfId="0" applyFont="1" applyBorder="1" applyAlignment="1">
      <alignment horizontal="center" vertical="center" textRotation="255" wrapText="1"/>
    </xf>
    <xf numFmtId="0" fontId="1" fillId="0" borderId="4" xfId="0" applyFont="1" applyBorder="1" applyAlignment="1">
      <alignment horizontal="center" vertical="center" textRotation="255" wrapText="1"/>
    </xf>
    <xf numFmtId="0" fontId="1" fillId="0" borderId="3" xfId="0" applyFont="1" applyBorder="1" applyAlignment="1">
      <alignment horizontal="center" vertical="center" textRotation="255" wrapText="1"/>
    </xf>
    <xf numFmtId="0" fontId="0" fillId="0" borderId="23" xfId="0" applyBorder="1" applyAlignment="1">
      <alignment horizontal="center" vertical="center" wrapText="1"/>
    </xf>
    <xf numFmtId="0" fontId="0" fillId="0" borderId="5" xfId="0" applyBorder="1" applyAlignment="1">
      <alignment horizontal="center" vertical="center" wrapText="1"/>
    </xf>
    <xf numFmtId="0" fontId="0" fillId="0" borderId="10" xfId="0" applyFont="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22" fillId="0" borderId="7" xfId="0" applyFont="1" applyBorder="1" applyAlignment="1">
      <alignment vertical="center"/>
    </xf>
    <xf numFmtId="0" fontId="19" fillId="0" borderId="7" xfId="0" applyFont="1" applyBorder="1" applyAlignment="1">
      <alignment vertical="center"/>
    </xf>
    <xf numFmtId="0" fontId="31" fillId="0" borderId="7" xfId="0" applyFont="1" applyBorder="1" applyAlignment="1">
      <alignment vertical="center"/>
    </xf>
    <xf numFmtId="178" fontId="11" fillId="0" borderId="1" xfId="2" applyNumberFormat="1" applyFont="1" applyBorder="1" applyAlignment="1">
      <alignment horizontal="center" vertical="center"/>
    </xf>
    <xf numFmtId="178" fontId="11" fillId="0" borderId="1" xfId="2" applyNumberFormat="1" applyFont="1" applyBorder="1" applyAlignment="1">
      <alignment horizontal="center" vertical="center" wrapText="1"/>
    </xf>
    <xf numFmtId="178" fontId="11" fillId="3" borderId="1" xfId="2" applyNumberFormat="1" applyFont="1" applyFill="1" applyBorder="1" applyAlignment="1">
      <alignment horizontal="center" vertical="center"/>
    </xf>
    <xf numFmtId="178" fontId="11" fillId="2" borderId="1" xfId="2" applyNumberFormat="1" applyFont="1" applyFill="1" applyBorder="1" applyAlignment="1">
      <alignment horizontal="center" vertical="center"/>
    </xf>
    <xf numFmtId="178" fontId="11" fillId="2" borderId="1" xfId="2" applyNumberFormat="1" applyFont="1" applyFill="1" applyBorder="1" applyAlignment="1">
      <alignment horizontal="center" vertical="center" wrapText="1"/>
    </xf>
    <xf numFmtId="178" fontId="12" fillId="2" borderId="1" xfId="2" applyNumberFormat="1" applyFont="1" applyFill="1" applyBorder="1" applyAlignment="1">
      <alignment horizontal="center" vertical="center"/>
    </xf>
  </cellXfs>
  <cellStyles count="6">
    <cellStyle name="標準" xfId="0" builtinId="0"/>
    <cellStyle name="標準 2" xfId="1"/>
    <cellStyle name="標準 2 2" xfId="2"/>
    <cellStyle name="標準 3" xfId="3"/>
    <cellStyle name="標準 4" xfId="4"/>
    <cellStyle name="標準 5" xfId="5"/>
  </cellStyles>
  <dxfs count="0"/>
  <tableStyles count="0" defaultTableStyle="TableStyleMedium2" defaultPivotStyle="PivotStyleLight16"/>
  <colors>
    <mruColors>
      <color rgb="FFCCFFCC"/>
      <color rgb="FFCCFF99"/>
      <color rgb="FFFFFFCC"/>
      <color rgb="FFFFFF99"/>
      <color rgb="FFFCE4D6"/>
      <color rgb="FFFFFF66"/>
      <color rgb="FFCCFF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123825</xdr:colOff>
      <xdr:row>36</xdr:row>
      <xdr:rowOff>19050</xdr:rowOff>
    </xdr:from>
    <xdr:to>
      <xdr:col>8</xdr:col>
      <xdr:colOff>532765</xdr:colOff>
      <xdr:row>37</xdr:row>
      <xdr:rowOff>0</xdr:rowOff>
    </xdr:to>
    <xdr:sp macro="" textlink="">
      <xdr:nvSpPr>
        <xdr:cNvPr id="10" name="テキスト ボックス 1"/>
        <xdr:cNvSpPr txBox="1"/>
      </xdr:nvSpPr>
      <xdr:spPr>
        <a:xfrm>
          <a:off x="2724150" y="9963150"/>
          <a:ext cx="2466340" cy="561975"/>
        </a:xfrm>
        <a:prstGeom prst="rect">
          <a:avLst/>
        </a:prstGeom>
        <a:noFill/>
        <a:ln w="6350">
          <a:noFill/>
        </a:ln>
      </xdr:spPr>
      <xdr:txBody>
        <a:bodyPr rot="0" spcFirstLastPara="0" vert="horz" wrap="none" lIns="91440" tIns="45720" rIns="91440" bIns="45720" numCol="1" spcCol="0" rtlCol="0" fromWordArt="0" anchor="t" anchorCtr="0" forceAA="0" compatLnSpc="1">
          <a:prstTxWarp prst="textNoShape">
            <a:avLst/>
          </a:prstTxWarp>
          <a:noAutofit/>
        </a:bodyPr>
        <a:lstStyle/>
        <a:p>
          <a:pPr algn="just">
            <a:spcAft>
              <a:spcPts val="0"/>
            </a:spcAft>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53</xdr:row>
      <xdr:rowOff>285749</xdr:rowOff>
    </xdr:from>
    <xdr:to>
      <xdr:col>1</xdr:col>
      <xdr:colOff>285750</xdr:colOff>
      <xdr:row>55</xdr:row>
      <xdr:rowOff>57149</xdr:rowOff>
    </xdr:to>
    <xdr:sp macro="" textlink="">
      <xdr:nvSpPr>
        <xdr:cNvPr id="2" name="テキスト ボックス 1"/>
        <xdr:cNvSpPr txBox="1"/>
      </xdr:nvSpPr>
      <xdr:spPr>
        <a:xfrm>
          <a:off x="104775" y="8829674"/>
          <a:ext cx="3048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A</a:t>
          </a:r>
          <a:endParaRPr kumimoji="1" lang="ja-JP" altLang="en-US" sz="1200"/>
        </a:p>
      </xdr:txBody>
    </xdr:sp>
    <xdr:clientData/>
  </xdr:twoCellAnchor>
  <xdr:twoCellAnchor>
    <xdr:from>
      <xdr:col>3</xdr:col>
      <xdr:colOff>0</xdr:colOff>
      <xdr:row>54</xdr:row>
      <xdr:rowOff>1</xdr:rowOff>
    </xdr:from>
    <xdr:to>
      <xdr:col>3</xdr:col>
      <xdr:colOff>285750</xdr:colOff>
      <xdr:row>55</xdr:row>
      <xdr:rowOff>38101</xdr:rowOff>
    </xdr:to>
    <xdr:sp macro="" textlink="">
      <xdr:nvSpPr>
        <xdr:cNvPr id="3" name="テキスト ボックス 2"/>
        <xdr:cNvSpPr txBox="1"/>
      </xdr:nvSpPr>
      <xdr:spPr>
        <a:xfrm>
          <a:off x="2438400" y="8829676"/>
          <a:ext cx="2857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B</a:t>
          </a:r>
          <a:endParaRPr kumimoji="1" lang="ja-JP" altLang="en-US" sz="1200"/>
        </a:p>
      </xdr:txBody>
    </xdr:sp>
    <xdr:clientData/>
  </xdr:twoCellAnchor>
  <xdr:twoCellAnchor>
    <xdr:from>
      <xdr:col>6</xdr:col>
      <xdr:colOff>0</xdr:colOff>
      <xdr:row>54</xdr:row>
      <xdr:rowOff>0</xdr:rowOff>
    </xdr:from>
    <xdr:to>
      <xdr:col>6</xdr:col>
      <xdr:colOff>257175</xdr:colOff>
      <xdr:row>55</xdr:row>
      <xdr:rowOff>85725</xdr:rowOff>
    </xdr:to>
    <xdr:sp macro="" textlink="">
      <xdr:nvSpPr>
        <xdr:cNvPr id="4" name="テキスト ボックス 3"/>
        <xdr:cNvSpPr txBox="1"/>
      </xdr:nvSpPr>
      <xdr:spPr>
        <a:xfrm>
          <a:off x="4800600" y="8829675"/>
          <a:ext cx="2571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C</a:t>
          </a:r>
          <a:endParaRPr kumimoji="1" lang="ja-JP" altLang="en-US" sz="1200"/>
        </a:p>
      </xdr:txBody>
    </xdr:sp>
    <xdr:clientData/>
  </xdr:twoCellAnchor>
  <xdr:twoCellAnchor>
    <xdr:from>
      <xdr:col>2</xdr:col>
      <xdr:colOff>0</xdr:colOff>
      <xdr:row>45</xdr:row>
      <xdr:rowOff>222251</xdr:rowOff>
    </xdr:from>
    <xdr:to>
      <xdr:col>2</xdr:col>
      <xdr:colOff>230187</xdr:colOff>
      <xdr:row>47</xdr:row>
      <xdr:rowOff>15876</xdr:rowOff>
    </xdr:to>
    <xdr:sp macro="" textlink="">
      <xdr:nvSpPr>
        <xdr:cNvPr id="5" name="テキスト ボックス 4"/>
        <xdr:cNvSpPr txBox="1"/>
      </xdr:nvSpPr>
      <xdr:spPr>
        <a:xfrm>
          <a:off x="1687512" y="6946901"/>
          <a:ext cx="266700" cy="288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B</a:t>
          </a:r>
          <a:endParaRPr kumimoji="1" lang="ja-JP" altLang="en-US" sz="1100"/>
        </a:p>
      </xdr:txBody>
    </xdr:sp>
    <xdr:clientData/>
  </xdr:twoCellAnchor>
  <xdr:twoCellAnchor>
    <xdr:from>
      <xdr:col>2</xdr:col>
      <xdr:colOff>0</xdr:colOff>
      <xdr:row>34</xdr:row>
      <xdr:rowOff>0</xdr:rowOff>
    </xdr:from>
    <xdr:to>
      <xdr:col>2</xdr:col>
      <xdr:colOff>269875</xdr:colOff>
      <xdr:row>35</xdr:row>
      <xdr:rowOff>39688</xdr:rowOff>
    </xdr:to>
    <xdr:sp macro="" textlink="">
      <xdr:nvSpPr>
        <xdr:cNvPr id="6" name="テキスト ボックス 5"/>
        <xdr:cNvSpPr txBox="1"/>
      </xdr:nvSpPr>
      <xdr:spPr>
        <a:xfrm>
          <a:off x="1724025" y="4610100"/>
          <a:ext cx="269875" cy="287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a:t>
          </a:r>
          <a:endParaRPr kumimoji="1" lang="ja-JP" altLang="en-US" sz="1100"/>
        </a:p>
      </xdr:txBody>
    </xdr:sp>
    <xdr:clientData/>
  </xdr:twoCellAnchor>
  <xdr:twoCellAnchor>
    <xdr:from>
      <xdr:col>1</xdr:col>
      <xdr:colOff>47625</xdr:colOff>
      <xdr:row>49</xdr:row>
      <xdr:rowOff>23813</xdr:rowOff>
    </xdr:from>
    <xdr:to>
      <xdr:col>1</xdr:col>
      <xdr:colOff>563563</xdr:colOff>
      <xdr:row>49</xdr:row>
      <xdr:rowOff>214313</xdr:rowOff>
    </xdr:to>
    <xdr:sp macro="" textlink="">
      <xdr:nvSpPr>
        <xdr:cNvPr id="7" name="正方形/長方形 6"/>
        <xdr:cNvSpPr/>
      </xdr:nvSpPr>
      <xdr:spPr>
        <a:xfrm>
          <a:off x="174625" y="9675813"/>
          <a:ext cx="515938" cy="19050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66676</xdr:colOff>
      <xdr:row>18</xdr:row>
      <xdr:rowOff>9525</xdr:rowOff>
    </xdr:from>
    <xdr:to>
      <xdr:col>6</xdr:col>
      <xdr:colOff>85725</xdr:colOff>
      <xdr:row>18</xdr:row>
      <xdr:rowOff>276225</xdr:rowOff>
    </xdr:to>
    <xdr:sp macro="" textlink="">
      <xdr:nvSpPr>
        <xdr:cNvPr id="2" name="テキスト ボックス 1"/>
        <xdr:cNvSpPr txBox="1"/>
      </xdr:nvSpPr>
      <xdr:spPr>
        <a:xfrm>
          <a:off x="2514601" y="4953000"/>
          <a:ext cx="523874"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百万</a:t>
          </a:r>
        </a:p>
      </xdr:txBody>
    </xdr:sp>
    <xdr:clientData/>
  </xdr:twoCellAnchor>
  <xdr:twoCellAnchor>
    <xdr:from>
      <xdr:col>8</xdr:col>
      <xdr:colOff>200024</xdr:colOff>
      <xdr:row>18</xdr:row>
      <xdr:rowOff>9525</xdr:rowOff>
    </xdr:from>
    <xdr:to>
      <xdr:col>9</xdr:col>
      <xdr:colOff>0</xdr:colOff>
      <xdr:row>18</xdr:row>
      <xdr:rowOff>266701</xdr:rowOff>
    </xdr:to>
    <xdr:sp macro="" textlink="">
      <xdr:nvSpPr>
        <xdr:cNvPr id="3" name="テキスト ボックス 2"/>
        <xdr:cNvSpPr txBox="1"/>
      </xdr:nvSpPr>
      <xdr:spPr>
        <a:xfrm>
          <a:off x="4162424" y="4953000"/>
          <a:ext cx="304801"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千</a:t>
          </a:r>
          <a:endParaRPr kumimoji="1" lang="en-US" altLang="ja-JP" sz="1000"/>
        </a:p>
        <a:p>
          <a:endParaRPr kumimoji="1" lang="ja-JP" altLang="en-US" sz="1100"/>
        </a:p>
      </xdr:txBody>
    </xdr:sp>
    <xdr:clientData/>
  </xdr:twoCellAnchor>
  <xdr:twoCellAnchor>
    <xdr:from>
      <xdr:col>11</xdr:col>
      <xdr:colOff>171450</xdr:colOff>
      <xdr:row>17</xdr:row>
      <xdr:rowOff>266700</xdr:rowOff>
    </xdr:from>
    <xdr:to>
      <xdr:col>11</xdr:col>
      <xdr:colOff>476251</xdr:colOff>
      <xdr:row>18</xdr:row>
      <xdr:rowOff>247651</xdr:rowOff>
    </xdr:to>
    <xdr:sp macro="" textlink="">
      <xdr:nvSpPr>
        <xdr:cNvPr id="5" name="テキスト ボックス 4"/>
        <xdr:cNvSpPr txBox="1"/>
      </xdr:nvSpPr>
      <xdr:spPr>
        <a:xfrm>
          <a:off x="5648325" y="4933950"/>
          <a:ext cx="304801"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円</a:t>
          </a:r>
          <a:endParaRPr kumimoji="1" lang="en-US" altLang="ja-JP" sz="1000"/>
        </a:p>
        <a:p>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123825</xdr:colOff>
      <xdr:row>37</xdr:row>
      <xdr:rowOff>19050</xdr:rowOff>
    </xdr:from>
    <xdr:to>
      <xdr:col>8</xdr:col>
      <xdr:colOff>532765</xdr:colOff>
      <xdr:row>38</xdr:row>
      <xdr:rowOff>0</xdr:rowOff>
    </xdr:to>
    <xdr:sp macro="" textlink="">
      <xdr:nvSpPr>
        <xdr:cNvPr id="2" name="テキスト ボックス 1"/>
        <xdr:cNvSpPr txBox="1"/>
      </xdr:nvSpPr>
      <xdr:spPr>
        <a:xfrm>
          <a:off x="2724150" y="9801225"/>
          <a:ext cx="2542540" cy="257175"/>
        </a:xfrm>
        <a:prstGeom prst="rect">
          <a:avLst/>
        </a:prstGeom>
        <a:noFill/>
        <a:ln w="6350">
          <a:noFill/>
        </a:ln>
      </xdr:spPr>
      <xdr:txBody>
        <a:bodyPr rot="0" spcFirstLastPara="0" vert="horz" wrap="none" lIns="91440" tIns="45720" rIns="91440" bIns="45720" numCol="1" spcCol="0" rtlCol="0" fromWordArt="0" anchor="t" anchorCtr="0" forceAA="0" compatLnSpc="1">
          <a:prstTxWarp prst="textNoShape">
            <a:avLst/>
          </a:prstTxWarp>
          <a:noAutofit/>
        </a:bodyPr>
        <a:lstStyle/>
        <a:p>
          <a:pPr algn="just">
            <a:spcAft>
              <a:spcPts val="0"/>
            </a:spcAft>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104775</xdr:colOff>
      <xdr:row>53</xdr:row>
      <xdr:rowOff>285749</xdr:rowOff>
    </xdr:from>
    <xdr:to>
      <xdr:col>1</xdr:col>
      <xdr:colOff>285750</xdr:colOff>
      <xdr:row>55</xdr:row>
      <xdr:rowOff>57149</xdr:rowOff>
    </xdr:to>
    <xdr:sp macro="" textlink="">
      <xdr:nvSpPr>
        <xdr:cNvPr id="2" name="テキスト ボックス 1"/>
        <xdr:cNvSpPr txBox="1"/>
      </xdr:nvSpPr>
      <xdr:spPr>
        <a:xfrm>
          <a:off x="95250" y="9248774"/>
          <a:ext cx="2857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A</a:t>
          </a:r>
          <a:endParaRPr kumimoji="1" lang="ja-JP" altLang="en-US" sz="1200"/>
        </a:p>
      </xdr:txBody>
    </xdr:sp>
    <xdr:clientData/>
  </xdr:twoCellAnchor>
  <xdr:twoCellAnchor>
    <xdr:from>
      <xdr:col>3</xdr:col>
      <xdr:colOff>0</xdr:colOff>
      <xdr:row>54</xdr:row>
      <xdr:rowOff>1</xdr:rowOff>
    </xdr:from>
    <xdr:to>
      <xdr:col>3</xdr:col>
      <xdr:colOff>285750</xdr:colOff>
      <xdr:row>55</xdr:row>
      <xdr:rowOff>38101</xdr:rowOff>
    </xdr:to>
    <xdr:sp macro="" textlink="">
      <xdr:nvSpPr>
        <xdr:cNvPr id="3" name="テキスト ボックス 2"/>
        <xdr:cNvSpPr txBox="1"/>
      </xdr:nvSpPr>
      <xdr:spPr>
        <a:xfrm>
          <a:off x="2743200" y="9248776"/>
          <a:ext cx="2857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B</a:t>
          </a:r>
          <a:endParaRPr kumimoji="1" lang="ja-JP" altLang="en-US" sz="1200"/>
        </a:p>
      </xdr:txBody>
    </xdr:sp>
    <xdr:clientData/>
  </xdr:twoCellAnchor>
  <xdr:twoCellAnchor>
    <xdr:from>
      <xdr:col>6</xdr:col>
      <xdr:colOff>0</xdr:colOff>
      <xdr:row>54</xdr:row>
      <xdr:rowOff>0</xdr:rowOff>
    </xdr:from>
    <xdr:to>
      <xdr:col>6</xdr:col>
      <xdr:colOff>257175</xdr:colOff>
      <xdr:row>55</xdr:row>
      <xdr:rowOff>85725</xdr:rowOff>
    </xdr:to>
    <xdr:sp macro="" textlink="">
      <xdr:nvSpPr>
        <xdr:cNvPr id="4" name="テキスト ボックス 3"/>
        <xdr:cNvSpPr txBox="1"/>
      </xdr:nvSpPr>
      <xdr:spPr>
        <a:xfrm>
          <a:off x="4924425" y="9248775"/>
          <a:ext cx="2571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C</a:t>
          </a:r>
          <a:endParaRPr kumimoji="1" lang="ja-JP" altLang="en-US" sz="1200"/>
        </a:p>
      </xdr:txBody>
    </xdr:sp>
    <xdr:clientData/>
  </xdr:twoCellAnchor>
  <xdr:twoCellAnchor>
    <xdr:from>
      <xdr:col>2</xdr:col>
      <xdr:colOff>0</xdr:colOff>
      <xdr:row>45</xdr:row>
      <xdr:rowOff>222251</xdr:rowOff>
    </xdr:from>
    <xdr:to>
      <xdr:col>2</xdr:col>
      <xdr:colOff>230187</xdr:colOff>
      <xdr:row>47</xdr:row>
      <xdr:rowOff>15876</xdr:rowOff>
    </xdr:to>
    <xdr:sp macro="" textlink="">
      <xdr:nvSpPr>
        <xdr:cNvPr id="5" name="テキスト ボックス 4"/>
        <xdr:cNvSpPr txBox="1"/>
      </xdr:nvSpPr>
      <xdr:spPr>
        <a:xfrm>
          <a:off x="2085975" y="7747001"/>
          <a:ext cx="230187" cy="203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B</a:t>
          </a:r>
          <a:endParaRPr kumimoji="1" lang="ja-JP" altLang="en-US" sz="1100"/>
        </a:p>
      </xdr:txBody>
    </xdr:sp>
    <xdr:clientData/>
  </xdr:twoCellAnchor>
  <xdr:twoCellAnchor>
    <xdr:from>
      <xdr:col>2</xdr:col>
      <xdr:colOff>0</xdr:colOff>
      <xdr:row>34</xdr:row>
      <xdr:rowOff>0</xdr:rowOff>
    </xdr:from>
    <xdr:to>
      <xdr:col>2</xdr:col>
      <xdr:colOff>269875</xdr:colOff>
      <xdr:row>35</xdr:row>
      <xdr:rowOff>39688</xdr:rowOff>
    </xdr:to>
    <xdr:sp macro="" textlink="">
      <xdr:nvSpPr>
        <xdr:cNvPr id="6" name="テキスト ボックス 5"/>
        <xdr:cNvSpPr txBox="1"/>
      </xdr:nvSpPr>
      <xdr:spPr>
        <a:xfrm>
          <a:off x="2085975" y="5581650"/>
          <a:ext cx="269875" cy="230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a:t>
          </a:r>
          <a:endParaRPr kumimoji="1" lang="ja-JP" altLang="en-US" sz="1100"/>
        </a:p>
      </xdr:txBody>
    </xdr:sp>
    <xdr:clientData/>
  </xdr:twoCellAnchor>
  <xdr:twoCellAnchor>
    <xdr:from>
      <xdr:col>1</xdr:col>
      <xdr:colOff>47625</xdr:colOff>
      <xdr:row>49</xdr:row>
      <xdr:rowOff>23813</xdr:rowOff>
    </xdr:from>
    <xdr:to>
      <xdr:col>1</xdr:col>
      <xdr:colOff>563563</xdr:colOff>
      <xdr:row>49</xdr:row>
      <xdr:rowOff>214313</xdr:rowOff>
    </xdr:to>
    <xdr:sp macro="" textlink="">
      <xdr:nvSpPr>
        <xdr:cNvPr id="7" name="正方形/長方形 6"/>
        <xdr:cNvSpPr/>
      </xdr:nvSpPr>
      <xdr:spPr>
        <a:xfrm>
          <a:off x="142875" y="8358188"/>
          <a:ext cx="515938" cy="18097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66676</xdr:colOff>
      <xdr:row>18</xdr:row>
      <xdr:rowOff>9525</xdr:rowOff>
    </xdr:from>
    <xdr:to>
      <xdr:col>6</xdr:col>
      <xdr:colOff>161925</xdr:colOff>
      <xdr:row>18</xdr:row>
      <xdr:rowOff>276225</xdr:rowOff>
    </xdr:to>
    <xdr:sp macro="" textlink="">
      <xdr:nvSpPr>
        <xdr:cNvPr id="2" name="テキスト ボックス 1"/>
        <xdr:cNvSpPr txBox="1"/>
      </xdr:nvSpPr>
      <xdr:spPr>
        <a:xfrm>
          <a:off x="2514601" y="4562475"/>
          <a:ext cx="600074"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百万</a:t>
          </a:r>
        </a:p>
      </xdr:txBody>
    </xdr:sp>
    <xdr:clientData/>
  </xdr:twoCellAnchor>
  <xdr:twoCellAnchor>
    <xdr:from>
      <xdr:col>8</xdr:col>
      <xdr:colOff>200024</xdr:colOff>
      <xdr:row>18</xdr:row>
      <xdr:rowOff>9525</xdr:rowOff>
    </xdr:from>
    <xdr:to>
      <xdr:col>9</xdr:col>
      <xdr:colOff>0</xdr:colOff>
      <xdr:row>18</xdr:row>
      <xdr:rowOff>266701</xdr:rowOff>
    </xdr:to>
    <xdr:sp macro="" textlink="">
      <xdr:nvSpPr>
        <xdr:cNvPr id="3" name="テキスト ボックス 2"/>
        <xdr:cNvSpPr txBox="1"/>
      </xdr:nvSpPr>
      <xdr:spPr>
        <a:xfrm>
          <a:off x="4162424" y="4953000"/>
          <a:ext cx="304801"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千</a:t>
          </a:r>
          <a:endParaRPr kumimoji="1" lang="en-US" altLang="ja-JP" sz="1000"/>
        </a:p>
        <a:p>
          <a:endParaRPr kumimoji="1" lang="ja-JP" altLang="en-US" sz="1100"/>
        </a:p>
      </xdr:txBody>
    </xdr:sp>
    <xdr:clientData/>
  </xdr:twoCellAnchor>
  <xdr:twoCellAnchor>
    <xdr:from>
      <xdr:col>11</xdr:col>
      <xdr:colOff>171450</xdr:colOff>
      <xdr:row>17</xdr:row>
      <xdr:rowOff>266700</xdr:rowOff>
    </xdr:from>
    <xdr:to>
      <xdr:col>11</xdr:col>
      <xdr:colOff>476251</xdr:colOff>
      <xdr:row>18</xdr:row>
      <xdr:rowOff>247651</xdr:rowOff>
    </xdr:to>
    <xdr:sp macro="" textlink="">
      <xdr:nvSpPr>
        <xdr:cNvPr id="4" name="テキスト ボックス 3"/>
        <xdr:cNvSpPr txBox="1"/>
      </xdr:nvSpPr>
      <xdr:spPr>
        <a:xfrm>
          <a:off x="5648325" y="4933950"/>
          <a:ext cx="304801"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円</a:t>
          </a:r>
          <a:endParaRPr kumimoji="1" lang="en-US" altLang="ja-JP" sz="1000"/>
        </a:p>
        <a:p>
          <a:endParaRPr kumimoji="1" lang="ja-JP" altLang="en-US" sz="1100"/>
        </a:p>
      </xdr:txBody>
    </xdr:sp>
    <xdr:clientData/>
  </xdr:twoCellAnchor>
  <xdr:twoCellAnchor>
    <xdr:from>
      <xdr:col>5</xdr:col>
      <xdr:colOff>66676</xdr:colOff>
      <xdr:row>18</xdr:row>
      <xdr:rowOff>9525</xdr:rowOff>
    </xdr:from>
    <xdr:to>
      <xdr:col>6</xdr:col>
      <xdr:colOff>85725</xdr:colOff>
      <xdr:row>18</xdr:row>
      <xdr:rowOff>276225</xdr:rowOff>
    </xdr:to>
    <xdr:sp macro="" textlink="">
      <xdr:nvSpPr>
        <xdr:cNvPr id="5" name="テキスト ボックス 4"/>
        <xdr:cNvSpPr txBox="1"/>
      </xdr:nvSpPr>
      <xdr:spPr>
        <a:xfrm>
          <a:off x="2514601" y="4953000"/>
          <a:ext cx="523874"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百万</a:t>
          </a:r>
        </a:p>
      </xdr:txBody>
    </xdr:sp>
    <xdr:clientData/>
  </xdr:twoCellAnchor>
  <xdr:twoCellAnchor>
    <xdr:from>
      <xdr:col>8</xdr:col>
      <xdr:colOff>200024</xdr:colOff>
      <xdr:row>18</xdr:row>
      <xdr:rowOff>9525</xdr:rowOff>
    </xdr:from>
    <xdr:to>
      <xdr:col>9</xdr:col>
      <xdr:colOff>0</xdr:colOff>
      <xdr:row>18</xdr:row>
      <xdr:rowOff>266701</xdr:rowOff>
    </xdr:to>
    <xdr:sp macro="" textlink="">
      <xdr:nvSpPr>
        <xdr:cNvPr id="6" name="テキスト ボックス 5"/>
        <xdr:cNvSpPr txBox="1"/>
      </xdr:nvSpPr>
      <xdr:spPr>
        <a:xfrm>
          <a:off x="4162424" y="4953000"/>
          <a:ext cx="304801"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千</a:t>
          </a:r>
          <a:endParaRPr kumimoji="1" lang="en-US" altLang="ja-JP" sz="1000"/>
        </a:p>
        <a:p>
          <a:endParaRPr kumimoji="1" lang="ja-JP" altLang="en-US" sz="1100"/>
        </a:p>
      </xdr:txBody>
    </xdr:sp>
    <xdr:clientData/>
  </xdr:twoCellAnchor>
  <xdr:twoCellAnchor>
    <xdr:from>
      <xdr:col>11</xdr:col>
      <xdr:colOff>171450</xdr:colOff>
      <xdr:row>17</xdr:row>
      <xdr:rowOff>266700</xdr:rowOff>
    </xdr:from>
    <xdr:to>
      <xdr:col>11</xdr:col>
      <xdr:colOff>476251</xdr:colOff>
      <xdr:row>18</xdr:row>
      <xdr:rowOff>247651</xdr:rowOff>
    </xdr:to>
    <xdr:sp macro="" textlink="">
      <xdr:nvSpPr>
        <xdr:cNvPr id="7" name="テキスト ボックス 6"/>
        <xdr:cNvSpPr txBox="1"/>
      </xdr:nvSpPr>
      <xdr:spPr>
        <a:xfrm>
          <a:off x="5648325" y="4933950"/>
          <a:ext cx="304801"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円</a:t>
          </a:r>
          <a:endParaRPr kumimoji="1" lang="en-US" altLang="ja-JP" sz="1000"/>
        </a:p>
        <a:p>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123825</xdr:colOff>
      <xdr:row>41</xdr:row>
      <xdr:rowOff>19050</xdr:rowOff>
    </xdr:from>
    <xdr:to>
      <xdr:col>8</xdr:col>
      <xdr:colOff>532765</xdr:colOff>
      <xdr:row>42</xdr:row>
      <xdr:rowOff>0</xdr:rowOff>
    </xdr:to>
    <xdr:sp macro="" textlink="">
      <xdr:nvSpPr>
        <xdr:cNvPr id="2" name="テキスト ボックス 1"/>
        <xdr:cNvSpPr txBox="1"/>
      </xdr:nvSpPr>
      <xdr:spPr>
        <a:xfrm>
          <a:off x="2724150" y="9801225"/>
          <a:ext cx="2399665" cy="257175"/>
        </a:xfrm>
        <a:prstGeom prst="rect">
          <a:avLst/>
        </a:prstGeom>
        <a:noFill/>
        <a:ln w="6350">
          <a:noFill/>
        </a:ln>
      </xdr:spPr>
      <xdr:txBody>
        <a:bodyPr rot="0" spcFirstLastPara="0" vert="horz" wrap="none" lIns="91440" tIns="45720" rIns="91440" bIns="45720" numCol="1" spcCol="0" rtlCol="0" fromWordArt="0" anchor="t" anchorCtr="0" forceAA="0" compatLnSpc="1">
          <a:prstTxWarp prst="textNoShape">
            <a:avLst/>
          </a:prstTxWarp>
          <a:noAutofit/>
        </a:bodyPr>
        <a:lstStyle/>
        <a:p>
          <a:pPr algn="just">
            <a:spcAft>
              <a:spcPts val="0"/>
            </a:spcAft>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104775</xdr:colOff>
      <xdr:row>53</xdr:row>
      <xdr:rowOff>285749</xdr:rowOff>
    </xdr:from>
    <xdr:to>
      <xdr:col>1</xdr:col>
      <xdr:colOff>285750</xdr:colOff>
      <xdr:row>55</xdr:row>
      <xdr:rowOff>57149</xdr:rowOff>
    </xdr:to>
    <xdr:sp macro="" textlink="">
      <xdr:nvSpPr>
        <xdr:cNvPr id="2" name="テキスト ボックス 1"/>
        <xdr:cNvSpPr txBox="1"/>
      </xdr:nvSpPr>
      <xdr:spPr>
        <a:xfrm>
          <a:off x="95250" y="9048749"/>
          <a:ext cx="2857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A</a:t>
          </a:r>
          <a:endParaRPr kumimoji="1" lang="ja-JP" altLang="en-US" sz="1200"/>
        </a:p>
      </xdr:txBody>
    </xdr:sp>
    <xdr:clientData/>
  </xdr:twoCellAnchor>
  <xdr:twoCellAnchor>
    <xdr:from>
      <xdr:col>3</xdr:col>
      <xdr:colOff>0</xdr:colOff>
      <xdr:row>54</xdr:row>
      <xdr:rowOff>1</xdr:rowOff>
    </xdr:from>
    <xdr:to>
      <xdr:col>3</xdr:col>
      <xdr:colOff>285750</xdr:colOff>
      <xdr:row>55</xdr:row>
      <xdr:rowOff>38101</xdr:rowOff>
    </xdr:to>
    <xdr:sp macro="" textlink="">
      <xdr:nvSpPr>
        <xdr:cNvPr id="3" name="テキスト ボックス 2"/>
        <xdr:cNvSpPr txBox="1"/>
      </xdr:nvSpPr>
      <xdr:spPr>
        <a:xfrm>
          <a:off x="2743200" y="9048751"/>
          <a:ext cx="2857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B</a:t>
          </a:r>
          <a:endParaRPr kumimoji="1" lang="ja-JP" altLang="en-US" sz="1200"/>
        </a:p>
      </xdr:txBody>
    </xdr:sp>
    <xdr:clientData/>
  </xdr:twoCellAnchor>
  <xdr:twoCellAnchor>
    <xdr:from>
      <xdr:col>6</xdr:col>
      <xdr:colOff>0</xdr:colOff>
      <xdr:row>54</xdr:row>
      <xdr:rowOff>0</xdr:rowOff>
    </xdr:from>
    <xdr:to>
      <xdr:col>6</xdr:col>
      <xdr:colOff>257175</xdr:colOff>
      <xdr:row>55</xdr:row>
      <xdr:rowOff>85725</xdr:rowOff>
    </xdr:to>
    <xdr:sp macro="" textlink="">
      <xdr:nvSpPr>
        <xdr:cNvPr id="4" name="テキスト ボックス 3"/>
        <xdr:cNvSpPr txBox="1"/>
      </xdr:nvSpPr>
      <xdr:spPr>
        <a:xfrm>
          <a:off x="4924425" y="9048750"/>
          <a:ext cx="2571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C</a:t>
          </a:r>
          <a:endParaRPr kumimoji="1" lang="ja-JP" altLang="en-US" sz="1200"/>
        </a:p>
      </xdr:txBody>
    </xdr:sp>
    <xdr:clientData/>
  </xdr:twoCellAnchor>
  <xdr:twoCellAnchor>
    <xdr:from>
      <xdr:col>2</xdr:col>
      <xdr:colOff>0</xdr:colOff>
      <xdr:row>45</xdr:row>
      <xdr:rowOff>222251</xdr:rowOff>
    </xdr:from>
    <xdr:to>
      <xdr:col>2</xdr:col>
      <xdr:colOff>230187</xdr:colOff>
      <xdr:row>47</xdr:row>
      <xdr:rowOff>15876</xdr:rowOff>
    </xdr:to>
    <xdr:sp macro="" textlink="">
      <xdr:nvSpPr>
        <xdr:cNvPr id="5" name="テキスト ボックス 4"/>
        <xdr:cNvSpPr txBox="1"/>
      </xdr:nvSpPr>
      <xdr:spPr>
        <a:xfrm>
          <a:off x="2085975" y="7480301"/>
          <a:ext cx="230187" cy="222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B</a:t>
          </a:r>
          <a:endParaRPr kumimoji="1" lang="ja-JP" altLang="en-US" sz="1100"/>
        </a:p>
      </xdr:txBody>
    </xdr:sp>
    <xdr:clientData/>
  </xdr:twoCellAnchor>
  <xdr:twoCellAnchor>
    <xdr:from>
      <xdr:col>2</xdr:col>
      <xdr:colOff>0</xdr:colOff>
      <xdr:row>34</xdr:row>
      <xdr:rowOff>0</xdr:rowOff>
    </xdr:from>
    <xdr:to>
      <xdr:col>2</xdr:col>
      <xdr:colOff>269875</xdr:colOff>
      <xdr:row>35</xdr:row>
      <xdr:rowOff>39688</xdr:rowOff>
    </xdr:to>
    <xdr:sp macro="" textlink="">
      <xdr:nvSpPr>
        <xdr:cNvPr id="6" name="テキスト ボックス 5"/>
        <xdr:cNvSpPr txBox="1"/>
      </xdr:nvSpPr>
      <xdr:spPr>
        <a:xfrm>
          <a:off x="2085975" y="5448300"/>
          <a:ext cx="269875" cy="2492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a:t>
          </a:r>
          <a:endParaRPr kumimoji="1" lang="ja-JP" altLang="en-US" sz="1100"/>
        </a:p>
      </xdr:txBody>
    </xdr:sp>
    <xdr:clientData/>
  </xdr:twoCellAnchor>
  <xdr:twoCellAnchor>
    <xdr:from>
      <xdr:col>1</xdr:col>
      <xdr:colOff>47625</xdr:colOff>
      <xdr:row>49</xdr:row>
      <xdr:rowOff>23813</xdr:rowOff>
    </xdr:from>
    <xdr:to>
      <xdr:col>1</xdr:col>
      <xdr:colOff>563563</xdr:colOff>
      <xdr:row>49</xdr:row>
      <xdr:rowOff>214313</xdr:rowOff>
    </xdr:to>
    <xdr:sp macro="" textlink="">
      <xdr:nvSpPr>
        <xdr:cNvPr id="7" name="正方形/長方形 6"/>
        <xdr:cNvSpPr/>
      </xdr:nvSpPr>
      <xdr:spPr>
        <a:xfrm>
          <a:off x="142875" y="8129588"/>
          <a:ext cx="515938" cy="18097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66675</xdr:colOff>
      <xdr:row>18</xdr:row>
      <xdr:rowOff>9525</xdr:rowOff>
    </xdr:from>
    <xdr:to>
      <xdr:col>6</xdr:col>
      <xdr:colOff>133349</xdr:colOff>
      <xdr:row>18</xdr:row>
      <xdr:rowOff>276225</xdr:rowOff>
    </xdr:to>
    <xdr:sp macro="" textlink="">
      <xdr:nvSpPr>
        <xdr:cNvPr id="2" name="テキスト ボックス 1"/>
        <xdr:cNvSpPr txBox="1"/>
      </xdr:nvSpPr>
      <xdr:spPr>
        <a:xfrm>
          <a:off x="2514600" y="4953000"/>
          <a:ext cx="571499"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百万</a:t>
          </a:r>
        </a:p>
      </xdr:txBody>
    </xdr:sp>
    <xdr:clientData/>
  </xdr:twoCellAnchor>
  <xdr:twoCellAnchor>
    <xdr:from>
      <xdr:col>8</xdr:col>
      <xdr:colOff>200024</xdr:colOff>
      <xdr:row>18</xdr:row>
      <xdr:rowOff>9525</xdr:rowOff>
    </xdr:from>
    <xdr:to>
      <xdr:col>9</xdr:col>
      <xdr:colOff>0</xdr:colOff>
      <xdr:row>18</xdr:row>
      <xdr:rowOff>266701</xdr:rowOff>
    </xdr:to>
    <xdr:sp macro="" textlink="">
      <xdr:nvSpPr>
        <xdr:cNvPr id="3" name="テキスト ボックス 2"/>
        <xdr:cNvSpPr txBox="1"/>
      </xdr:nvSpPr>
      <xdr:spPr>
        <a:xfrm>
          <a:off x="4162424" y="4953000"/>
          <a:ext cx="304801"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千</a:t>
          </a:r>
          <a:endParaRPr kumimoji="1" lang="en-US" altLang="ja-JP" sz="1000"/>
        </a:p>
        <a:p>
          <a:endParaRPr kumimoji="1" lang="ja-JP" altLang="en-US" sz="1100"/>
        </a:p>
      </xdr:txBody>
    </xdr:sp>
    <xdr:clientData/>
  </xdr:twoCellAnchor>
  <xdr:twoCellAnchor>
    <xdr:from>
      <xdr:col>11</xdr:col>
      <xdr:colOff>171450</xdr:colOff>
      <xdr:row>17</xdr:row>
      <xdr:rowOff>266700</xdr:rowOff>
    </xdr:from>
    <xdr:to>
      <xdr:col>11</xdr:col>
      <xdr:colOff>476251</xdr:colOff>
      <xdr:row>18</xdr:row>
      <xdr:rowOff>247651</xdr:rowOff>
    </xdr:to>
    <xdr:sp macro="" textlink="">
      <xdr:nvSpPr>
        <xdr:cNvPr id="4" name="テキスト ボックス 3"/>
        <xdr:cNvSpPr txBox="1"/>
      </xdr:nvSpPr>
      <xdr:spPr>
        <a:xfrm>
          <a:off x="5648325" y="4933950"/>
          <a:ext cx="304801"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円</a:t>
          </a:r>
          <a:endParaRPr kumimoji="1" lang="en-US" altLang="ja-JP" sz="1000"/>
        </a:p>
        <a:p>
          <a:endParaRPr kumimoji="1" lang="ja-JP" altLang="en-US" sz="1100"/>
        </a:p>
      </xdr:txBody>
    </xdr:sp>
    <xdr:clientData/>
  </xdr:twoCellAnchor>
  <xdr:twoCellAnchor>
    <xdr:from>
      <xdr:col>5</xdr:col>
      <xdr:colOff>66676</xdr:colOff>
      <xdr:row>18</xdr:row>
      <xdr:rowOff>9525</xdr:rowOff>
    </xdr:from>
    <xdr:to>
      <xdr:col>6</xdr:col>
      <xdr:colOff>85725</xdr:colOff>
      <xdr:row>18</xdr:row>
      <xdr:rowOff>276225</xdr:rowOff>
    </xdr:to>
    <xdr:sp macro="" textlink="">
      <xdr:nvSpPr>
        <xdr:cNvPr id="5" name="テキスト ボックス 4"/>
        <xdr:cNvSpPr txBox="1"/>
      </xdr:nvSpPr>
      <xdr:spPr>
        <a:xfrm>
          <a:off x="2514601" y="4953000"/>
          <a:ext cx="523874"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百万</a:t>
          </a:r>
        </a:p>
      </xdr:txBody>
    </xdr:sp>
    <xdr:clientData/>
  </xdr:twoCellAnchor>
  <xdr:twoCellAnchor>
    <xdr:from>
      <xdr:col>8</xdr:col>
      <xdr:colOff>200024</xdr:colOff>
      <xdr:row>18</xdr:row>
      <xdr:rowOff>9525</xdr:rowOff>
    </xdr:from>
    <xdr:to>
      <xdr:col>9</xdr:col>
      <xdr:colOff>0</xdr:colOff>
      <xdr:row>18</xdr:row>
      <xdr:rowOff>266701</xdr:rowOff>
    </xdr:to>
    <xdr:sp macro="" textlink="">
      <xdr:nvSpPr>
        <xdr:cNvPr id="6" name="テキスト ボックス 5"/>
        <xdr:cNvSpPr txBox="1"/>
      </xdr:nvSpPr>
      <xdr:spPr>
        <a:xfrm>
          <a:off x="4162424" y="4953000"/>
          <a:ext cx="304801"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千</a:t>
          </a:r>
          <a:endParaRPr kumimoji="1" lang="en-US" altLang="ja-JP" sz="1000"/>
        </a:p>
        <a:p>
          <a:endParaRPr kumimoji="1" lang="ja-JP" altLang="en-US" sz="1100"/>
        </a:p>
      </xdr:txBody>
    </xdr:sp>
    <xdr:clientData/>
  </xdr:twoCellAnchor>
  <xdr:twoCellAnchor>
    <xdr:from>
      <xdr:col>11</xdr:col>
      <xdr:colOff>171450</xdr:colOff>
      <xdr:row>17</xdr:row>
      <xdr:rowOff>266700</xdr:rowOff>
    </xdr:from>
    <xdr:to>
      <xdr:col>11</xdr:col>
      <xdr:colOff>476251</xdr:colOff>
      <xdr:row>18</xdr:row>
      <xdr:rowOff>247651</xdr:rowOff>
    </xdr:to>
    <xdr:sp macro="" textlink="">
      <xdr:nvSpPr>
        <xdr:cNvPr id="7" name="テキスト ボックス 6"/>
        <xdr:cNvSpPr txBox="1"/>
      </xdr:nvSpPr>
      <xdr:spPr>
        <a:xfrm>
          <a:off x="5648325" y="4933950"/>
          <a:ext cx="304801"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円</a:t>
          </a:r>
          <a:endParaRPr kumimoji="1" lang="en-US" altLang="ja-JP" sz="1000"/>
        </a:p>
        <a:p>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371475</xdr:colOff>
      <xdr:row>14</xdr:row>
      <xdr:rowOff>238125</xdr:rowOff>
    </xdr:from>
    <xdr:to>
      <xdr:col>6</xdr:col>
      <xdr:colOff>38100</xdr:colOff>
      <xdr:row>14</xdr:row>
      <xdr:rowOff>476250</xdr:rowOff>
    </xdr:to>
    <xdr:sp macro="" textlink="">
      <xdr:nvSpPr>
        <xdr:cNvPr id="2" name="楕円 1"/>
        <xdr:cNvSpPr/>
      </xdr:nvSpPr>
      <xdr:spPr>
        <a:xfrm>
          <a:off x="2819400" y="5324475"/>
          <a:ext cx="666750" cy="238125"/>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7</xdr:col>
      <xdr:colOff>47625</xdr:colOff>
      <xdr:row>14</xdr:row>
      <xdr:rowOff>333375</xdr:rowOff>
    </xdr:from>
    <xdr:to>
      <xdr:col>7</xdr:col>
      <xdr:colOff>619125</xdr:colOff>
      <xdr:row>14</xdr:row>
      <xdr:rowOff>533400</xdr:rowOff>
    </xdr:to>
    <xdr:sp macro="" textlink="">
      <xdr:nvSpPr>
        <xdr:cNvPr id="6" name="楕円 5"/>
        <xdr:cNvSpPr/>
      </xdr:nvSpPr>
      <xdr:spPr>
        <a:xfrm>
          <a:off x="4114800" y="5419725"/>
          <a:ext cx="571500" cy="200025"/>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7</xdr:col>
      <xdr:colOff>666750</xdr:colOff>
      <xdr:row>14</xdr:row>
      <xdr:rowOff>228601</xdr:rowOff>
    </xdr:from>
    <xdr:to>
      <xdr:col>8</xdr:col>
      <xdr:colOff>466725</xdr:colOff>
      <xdr:row>14</xdr:row>
      <xdr:rowOff>457201</xdr:rowOff>
    </xdr:to>
    <xdr:sp macro="" textlink="">
      <xdr:nvSpPr>
        <xdr:cNvPr id="7" name="楕円 6"/>
        <xdr:cNvSpPr/>
      </xdr:nvSpPr>
      <xdr:spPr>
        <a:xfrm>
          <a:off x="4733925" y="5314951"/>
          <a:ext cx="485775" cy="228600"/>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15</xdr:col>
      <xdr:colOff>495300</xdr:colOff>
      <xdr:row>1</xdr:row>
      <xdr:rowOff>47625</xdr:rowOff>
    </xdr:from>
    <xdr:to>
      <xdr:col>15</xdr:col>
      <xdr:colOff>790575</xdr:colOff>
      <xdr:row>1</xdr:row>
      <xdr:rowOff>266700</xdr:rowOff>
    </xdr:to>
    <xdr:sp macro="" textlink="">
      <xdr:nvSpPr>
        <xdr:cNvPr id="3" name="下矢印 2"/>
        <xdr:cNvSpPr/>
      </xdr:nvSpPr>
      <xdr:spPr>
        <a:xfrm rot="10800000">
          <a:off x="8505825" y="361950"/>
          <a:ext cx="295275" cy="219075"/>
        </a:xfrm>
        <a:prstGeom prst="down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66676</xdr:colOff>
      <xdr:row>18</xdr:row>
      <xdr:rowOff>9525</xdr:rowOff>
    </xdr:from>
    <xdr:to>
      <xdr:col>6</xdr:col>
      <xdr:colOff>161925</xdr:colOff>
      <xdr:row>18</xdr:row>
      <xdr:rowOff>276225</xdr:rowOff>
    </xdr:to>
    <xdr:sp macro="" textlink="">
      <xdr:nvSpPr>
        <xdr:cNvPr id="2" name="テキスト ボックス 1"/>
        <xdr:cNvSpPr txBox="1"/>
      </xdr:nvSpPr>
      <xdr:spPr>
        <a:xfrm>
          <a:off x="2514601" y="4562475"/>
          <a:ext cx="600074"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百万</a:t>
          </a:r>
        </a:p>
      </xdr:txBody>
    </xdr:sp>
    <xdr:clientData/>
  </xdr:twoCellAnchor>
  <xdr:twoCellAnchor>
    <xdr:from>
      <xdr:col>8</xdr:col>
      <xdr:colOff>200024</xdr:colOff>
      <xdr:row>18</xdr:row>
      <xdr:rowOff>9525</xdr:rowOff>
    </xdr:from>
    <xdr:to>
      <xdr:col>9</xdr:col>
      <xdr:colOff>0</xdr:colOff>
      <xdr:row>18</xdr:row>
      <xdr:rowOff>266701</xdr:rowOff>
    </xdr:to>
    <xdr:sp macro="" textlink="">
      <xdr:nvSpPr>
        <xdr:cNvPr id="3" name="テキスト ボックス 2"/>
        <xdr:cNvSpPr txBox="1"/>
      </xdr:nvSpPr>
      <xdr:spPr>
        <a:xfrm>
          <a:off x="4162424" y="4562475"/>
          <a:ext cx="304801"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千</a:t>
          </a:r>
          <a:endParaRPr kumimoji="1" lang="en-US" altLang="ja-JP" sz="1000"/>
        </a:p>
        <a:p>
          <a:endParaRPr kumimoji="1" lang="ja-JP" altLang="en-US" sz="1100"/>
        </a:p>
      </xdr:txBody>
    </xdr:sp>
    <xdr:clientData/>
  </xdr:twoCellAnchor>
  <xdr:twoCellAnchor>
    <xdr:from>
      <xdr:col>11</xdr:col>
      <xdr:colOff>171450</xdr:colOff>
      <xdr:row>17</xdr:row>
      <xdr:rowOff>266700</xdr:rowOff>
    </xdr:from>
    <xdr:to>
      <xdr:col>11</xdr:col>
      <xdr:colOff>476251</xdr:colOff>
      <xdr:row>18</xdr:row>
      <xdr:rowOff>247651</xdr:rowOff>
    </xdr:to>
    <xdr:sp macro="" textlink="">
      <xdr:nvSpPr>
        <xdr:cNvPr id="4" name="テキスト ボックス 3"/>
        <xdr:cNvSpPr txBox="1"/>
      </xdr:nvSpPr>
      <xdr:spPr>
        <a:xfrm>
          <a:off x="5648325" y="4543425"/>
          <a:ext cx="304801"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円</a:t>
          </a:r>
          <a:endParaRPr kumimoji="1" lang="en-US" altLang="ja-JP" sz="1000"/>
        </a:p>
        <a:p>
          <a:endParaRPr kumimoji="1" lang="ja-JP" altLang="en-US" sz="1100"/>
        </a:p>
      </xdr:txBody>
    </xdr:sp>
    <xdr:clientData/>
  </xdr:twoCellAnchor>
  <xdr:twoCellAnchor>
    <xdr:from>
      <xdr:col>5</xdr:col>
      <xdr:colOff>66675</xdr:colOff>
      <xdr:row>18</xdr:row>
      <xdr:rowOff>9525</xdr:rowOff>
    </xdr:from>
    <xdr:to>
      <xdr:col>6</xdr:col>
      <xdr:colOff>133349</xdr:colOff>
      <xdr:row>18</xdr:row>
      <xdr:rowOff>276225</xdr:rowOff>
    </xdr:to>
    <xdr:sp macro="" textlink="">
      <xdr:nvSpPr>
        <xdr:cNvPr id="5" name="テキスト ボックス 4"/>
        <xdr:cNvSpPr txBox="1"/>
      </xdr:nvSpPr>
      <xdr:spPr>
        <a:xfrm>
          <a:off x="2571750" y="4953000"/>
          <a:ext cx="571499"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百万</a:t>
          </a:r>
        </a:p>
      </xdr:txBody>
    </xdr:sp>
    <xdr:clientData/>
  </xdr:twoCellAnchor>
  <xdr:twoCellAnchor>
    <xdr:from>
      <xdr:col>8</xdr:col>
      <xdr:colOff>200024</xdr:colOff>
      <xdr:row>18</xdr:row>
      <xdr:rowOff>9525</xdr:rowOff>
    </xdr:from>
    <xdr:to>
      <xdr:col>9</xdr:col>
      <xdr:colOff>0</xdr:colOff>
      <xdr:row>18</xdr:row>
      <xdr:rowOff>266701</xdr:rowOff>
    </xdr:to>
    <xdr:sp macro="" textlink="">
      <xdr:nvSpPr>
        <xdr:cNvPr id="6" name="テキスト ボックス 5"/>
        <xdr:cNvSpPr txBox="1"/>
      </xdr:nvSpPr>
      <xdr:spPr>
        <a:xfrm>
          <a:off x="4219574" y="4953000"/>
          <a:ext cx="304801"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千</a:t>
          </a:r>
          <a:endParaRPr kumimoji="1" lang="en-US" altLang="ja-JP" sz="1000"/>
        </a:p>
        <a:p>
          <a:endParaRPr kumimoji="1" lang="ja-JP" altLang="en-US" sz="1100"/>
        </a:p>
      </xdr:txBody>
    </xdr:sp>
    <xdr:clientData/>
  </xdr:twoCellAnchor>
  <xdr:twoCellAnchor>
    <xdr:from>
      <xdr:col>11</xdr:col>
      <xdr:colOff>171450</xdr:colOff>
      <xdr:row>17</xdr:row>
      <xdr:rowOff>266700</xdr:rowOff>
    </xdr:from>
    <xdr:to>
      <xdr:col>11</xdr:col>
      <xdr:colOff>476251</xdr:colOff>
      <xdr:row>18</xdr:row>
      <xdr:rowOff>247651</xdr:rowOff>
    </xdr:to>
    <xdr:sp macro="" textlink="">
      <xdr:nvSpPr>
        <xdr:cNvPr id="7" name="テキスト ボックス 6"/>
        <xdr:cNvSpPr txBox="1"/>
      </xdr:nvSpPr>
      <xdr:spPr>
        <a:xfrm>
          <a:off x="5705475" y="4933950"/>
          <a:ext cx="304801"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円</a:t>
          </a:r>
          <a:endParaRPr kumimoji="1" lang="en-US" altLang="ja-JP" sz="1000"/>
        </a:p>
        <a:p>
          <a:endParaRPr kumimoji="1" lang="ja-JP" altLang="en-US" sz="1100"/>
        </a:p>
      </xdr:txBody>
    </xdr:sp>
    <xdr:clientData/>
  </xdr:twoCellAnchor>
  <xdr:twoCellAnchor>
    <xdr:from>
      <xdr:col>5</xdr:col>
      <xdr:colOff>66676</xdr:colOff>
      <xdr:row>18</xdr:row>
      <xdr:rowOff>9525</xdr:rowOff>
    </xdr:from>
    <xdr:to>
      <xdr:col>6</xdr:col>
      <xdr:colOff>85725</xdr:colOff>
      <xdr:row>18</xdr:row>
      <xdr:rowOff>276225</xdr:rowOff>
    </xdr:to>
    <xdr:sp macro="" textlink="">
      <xdr:nvSpPr>
        <xdr:cNvPr id="8" name="テキスト ボックス 7"/>
        <xdr:cNvSpPr txBox="1"/>
      </xdr:nvSpPr>
      <xdr:spPr>
        <a:xfrm>
          <a:off x="2571751" y="4953000"/>
          <a:ext cx="523874"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百万</a:t>
          </a:r>
        </a:p>
      </xdr:txBody>
    </xdr:sp>
    <xdr:clientData/>
  </xdr:twoCellAnchor>
  <xdr:twoCellAnchor>
    <xdr:from>
      <xdr:col>8</xdr:col>
      <xdr:colOff>200024</xdr:colOff>
      <xdr:row>18</xdr:row>
      <xdr:rowOff>9525</xdr:rowOff>
    </xdr:from>
    <xdr:to>
      <xdr:col>9</xdr:col>
      <xdr:colOff>0</xdr:colOff>
      <xdr:row>18</xdr:row>
      <xdr:rowOff>266701</xdr:rowOff>
    </xdr:to>
    <xdr:sp macro="" textlink="">
      <xdr:nvSpPr>
        <xdr:cNvPr id="9" name="テキスト ボックス 8"/>
        <xdr:cNvSpPr txBox="1"/>
      </xdr:nvSpPr>
      <xdr:spPr>
        <a:xfrm>
          <a:off x="4219574" y="4953000"/>
          <a:ext cx="304801"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千</a:t>
          </a:r>
          <a:endParaRPr kumimoji="1" lang="en-US" altLang="ja-JP" sz="1000"/>
        </a:p>
        <a:p>
          <a:endParaRPr kumimoji="1" lang="ja-JP" altLang="en-US" sz="1100"/>
        </a:p>
      </xdr:txBody>
    </xdr:sp>
    <xdr:clientData/>
  </xdr:twoCellAnchor>
  <xdr:twoCellAnchor>
    <xdr:from>
      <xdr:col>11</xdr:col>
      <xdr:colOff>171450</xdr:colOff>
      <xdr:row>17</xdr:row>
      <xdr:rowOff>266700</xdr:rowOff>
    </xdr:from>
    <xdr:to>
      <xdr:col>11</xdr:col>
      <xdr:colOff>476251</xdr:colOff>
      <xdr:row>18</xdr:row>
      <xdr:rowOff>247651</xdr:rowOff>
    </xdr:to>
    <xdr:sp macro="" textlink="">
      <xdr:nvSpPr>
        <xdr:cNvPr id="10" name="テキスト ボックス 9"/>
        <xdr:cNvSpPr txBox="1"/>
      </xdr:nvSpPr>
      <xdr:spPr>
        <a:xfrm>
          <a:off x="5705475" y="4933950"/>
          <a:ext cx="304801"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円</a:t>
          </a:r>
          <a:endParaRPr kumimoji="1" lang="en-US" altLang="ja-JP" sz="1000"/>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16.bin"/><Relationship Id="rId4" Type="http://schemas.openxmlformats.org/officeDocument/2006/relationships/comments" Target="../comments3.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2:M18"/>
  <sheetViews>
    <sheetView showGridLines="0" zoomScale="120" zoomScaleNormal="120" workbookViewId="0">
      <selection activeCell="L5" sqref="L5"/>
    </sheetView>
  </sheetViews>
  <sheetFormatPr defaultRowHeight="13.5"/>
  <cols>
    <col min="1" max="1" width="2.5" style="259" customWidth="1"/>
    <col min="2" max="2" width="5.75" style="259" customWidth="1"/>
    <col min="3" max="16384" width="9" style="259"/>
  </cols>
  <sheetData>
    <row r="2" spans="2:13" ht="30" customHeight="1">
      <c r="B2" s="261" t="s">
        <v>465</v>
      </c>
    </row>
    <row r="3" spans="2:13" ht="15" customHeight="1"/>
    <row r="4" spans="2:13" ht="20.100000000000001" customHeight="1">
      <c r="B4" s="262" t="s">
        <v>454</v>
      </c>
      <c r="C4" s="263" t="s">
        <v>457</v>
      </c>
      <c r="D4" s="263"/>
      <c r="E4" s="263"/>
      <c r="F4" s="263"/>
      <c r="G4" s="263"/>
      <c r="H4" s="263"/>
      <c r="I4" s="263"/>
      <c r="J4" s="263"/>
      <c r="K4" s="263"/>
      <c r="L4" s="263"/>
      <c r="M4" s="263"/>
    </row>
    <row r="5" spans="2:13" ht="20.100000000000001" customHeight="1">
      <c r="B5" s="262"/>
      <c r="C5" s="263" t="s">
        <v>456</v>
      </c>
      <c r="D5" s="263"/>
      <c r="E5" s="263"/>
      <c r="F5" s="263"/>
      <c r="G5" s="263"/>
      <c r="H5" s="263"/>
      <c r="I5" s="263"/>
      <c r="J5" s="263"/>
      <c r="K5" s="263"/>
      <c r="L5" s="263"/>
      <c r="M5" s="263"/>
    </row>
    <row r="6" spans="2:13" ht="20.100000000000001" customHeight="1">
      <c r="B6" s="262"/>
      <c r="C6" s="263"/>
      <c r="D6" s="263"/>
      <c r="E6" s="263"/>
      <c r="F6" s="263"/>
      <c r="G6" s="263"/>
      <c r="H6" s="263"/>
      <c r="I6" s="263"/>
      <c r="J6" s="263"/>
      <c r="K6" s="263"/>
      <c r="L6" s="263"/>
      <c r="M6" s="263"/>
    </row>
    <row r="7" spans="2:13" ht="20.100000000000001" customHeight="1">
      <c r="B7" s="262" t="s">
        <v>455</v>
      </c>
      <c r="C7" s="263" t="s">
        <v>458</v>
      </c>
      <c r="D7" s="263"/>
      <c r="E7" s="263"/>
      <c r="F7" s="263"/>
      <c r="G7" s="263"/>
      <c r="H7" s="263"/>
      <c r="I7" s="263"/>
      <c r="J7" s="263"/>
      <c r="K7" s="263"/>
      <c r="L7" s="263"/>
      <c r="M7" s="263"/>
    </row>
    <row r="8" spans="2:13" ht="20.100000000000001" customHeight="1">
      <c r="B8" s="262"/>
      <c r="C8" s="263" t="s">
        <v>460</v>
      </c>
      <c r="D8" s="263"/>
      <c r="E8" s="263"/>
      <c r="F8" s="263"/>
      <c r="G8" s="263"/>
      <c r="H8" s="263"/>
      <c r="I8" s="263"/>
      <c r="J8" s="263"/>
      <c r="K8" s="263"/>
      <c r="L8" s="263"/>
      <c r="M8" s="263"/>
    </row>
    <row r="9" spans="2:13" ht="20.100000000000001" customHeight="1">
      <c r="B9" s="262"/>
      <c r="C9" s="263" t="s">
        <v>464</v>
      </c>
      <c r="D9" s="263"/>
      <c r="E9" s="263"/>
      <c r="F9" s="263"/>
      <c r="G9" s="263"/>
      <c r="H9" s="263"/>
      <c r="I9" s="263"/>
      <c r="J9" s="263"/>
      <c r="K9" s="263"/>
      <c r="L9" s="263"/>
      <c r="M9" s="263"/>
    </row>
    <row r="10" spans="2:13" ht="20.100000000000001" customHeight="1">
      <c r="B10" s="262"/>
      <c r="C10" s="263"/>
      <c r="D10" s="263"/>
      <c r="E10" s="263"/>
      <c r="F10" s="263"/>
      <c r="G10" s="263"/>
      <c r="H10" s="263"/>
      <c r="I10" s="263"/>
      <c r="J10" s="263"/>
      <c r="K10" s="263"/>
      <c r="L10" s="263"/>
      <c r="M10" s="263"/>
    </row>
    <row r="11" spans="2:13" ht="20.100000000000001" customHeight="1">
      <c r="B11" s="262" t="s">
        <v>459</v>
      </c>
      <c r="C11" s="263" t="s">
        <v>461</v>
      </c>
      <c r="D11" s="263"/>
      <c r="E11" s="263"/>
      <c r="F11" s="263"/>
      <c r="G11" s="263"/>
      <c r="H11" s="263"/>
      <c r="I11" s="263"/>
      <c r="J11" s="263"/>
      <c r="K11" s="263"/>
      <c r="L11" s="263"/>
      <c r="M11" s="263"/>
    </row>
    <row r="12" spans="2:13" ht="20.100000000000001" customHeight="1">
      <c r="B12" s="262"/>
      <c r="C12" s="263"/>
      <c r="D12" s="263"/>
      <c r="E12" s="263"/>
      <c r="F12" s="263"/>
      <c r="G12" s="263"/>
      <c r="H12" s="263"/>
      <c r="I12" s="263"/>
      <c r="J12" s="263"/>
      <c r="K12" s="263"/>
      <c r="L12" s="263"/>
      <c r="M12" s="263"/>
    </row>
    <row r="13" spans="2:13" ht="20.100000000000001" customHeight="1">
      <c r="B13" s="262" t="s">
        <v>462</v>
      </c>
      <c r="C13" s="263" t="s">
        <v>463</v>
      </c>
      <c r="D13" s="263"/>
      <c r="E13" s="263"/>
      <c r="F13" s="263"/>
      <c r="G13" s="263"/>
      <c r="H13" s="263"/>
      <c r="I13" s="263"/>
      <c r="J13" s="263"/>
      <c r="K13" s="263"/>
      <c r="L13" s="263"/>
      <c r="M13" s="263"/>
    </row>
    <row r="14" spans="2:13" ht="20.100000000000001" customHeight="1">
      <c r="B14" s="264"/>
      <c r="C14" s="265"/>
      <c r="D14" s="265"/>
      <c r="E14" s="265"/>
      <c r="F14" s="265"/>
      <c r="G14" s="265"/>
      <c r="H14" s="265"/>
      <c r="I14" s="265"/>
      <c r="J14" s="265"/>
      <c r="K14" s="265"/>
      <c r="L14" s="265"/>
      <c r="M14" s="265"/>
    </row>
    <row r="15" spans="2:13" ht="20.100000000000001" customHeight="1">
      <c r="B15" s="260"/>
    </row>
    <row r="16" spans="2:13" ht="20.100000000000001" customHeight="1">
      <c r="B16" s="260"/>
    </row>
    <row r="17" spans="2:2" ht="20.100000000000001" customHeight="1">
      <c r="B17" s="260"/>
    </row>
    <row r="18" spans="2:2" ht="20.100000000000001" customHeight="1">
      <c r="B18" s="260"/>
    </row>
  </sheetData>
  <phoneticPr fontId="3"/>
  <pageMargins left="0.70866141732283472" right="0.70866141732283472" top="0.74803149606299213" bottom="0.74803149606299213" header="0.31496062992125984" footer="0.31496062992125984"/>
  <pageSetup paperSize="9" orientation="landscape" blackAndWhite="1"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B1:V20"/>
  <sheetViews>
    <sheetView showGridLines="0" tabSelected="1" workbookViewId="0">
      <selection activeCell="G5" sqref="G5"/>
    </sheetView>
  </sheetViews>
  <sheetFormatPr defaultRowHeight="13.5"/>
  <cols>
    <col min="1" max="1" width="2.125" style="203" customWidth="1"/>
    <col min="2" max="2" width="4" style="203" customWidth="1"/>
    <col min="3" max="3" width="27.875" style="203" customWidth="1"/>
    <col min="4" max="4" width="33.75" style="203" customWidth="1"/>
    <col min="5" max="5" width="2.125" style="203" customWidth="1"/>
    <col min="6" max="6" width="6.125" style="203" customWidth="1"/>
    <col min="7" max="7" width="19" style="203" customWidth="1"/>
    <col min="8" max="8" width="9" style="203"/>
    <col min="9" max="20" width="4.625" style="203" customWidth="1"/>
    <col min="21" max="21" width="8.125" style="203" customWidth="1"/>
    <col min="22" max="22" width="4.25" style="203" customWidth="1"/>
    <col min="23" max="16384" width="9" style="203"/>
  </cols>
  <sheetData>
    <row r="1" spans="2:22" ht="9.75" customHeight="1"/>
    <row r="2" spans="2:22" ht="38.25" customHeight="1">
      <c r="B2" s="354" t="s">
        <v>392</v>
      </c>
      <c r="C2" s="355"/>
      <c r="D2" s="355"/>
      <c r="E2" s="355"/>
      <c r="F2" s="355"/>
      <c r="G2" s="355"/>
      <c r="H2" s="355"/>
      <c r="I2" s="355"/>
      <c r="J2" s="355"/>
      <c r="K2" s="355"/>
      <c r="L2" s="355"/>
      <c r="M2" s="356" t="s">
        <v>469</v>
      </c>
      <c r="N2" s="357"/>
      <c r="O2" s="357"/>
    </row>
    <row r="3" spans="2:22" ht="12" customHeight="1" thickBot="1"/>
    <row r="4" spans="2:22" ht="30" customHeight="1" thickBot="1">
      <c r="B4" s="204">
        <v>1</v>
      </c>
      <c r="C4" s="205" t="s">
        <v>397</v>
      </c>
      <c r="D4" s="266">
        <v>1000</v>
      </c>
      <c r="E4" s="206"/>
      <c r="F4" s="204">
        <v>6</v>
      </c>
      <c r="G4" s="207" t="s">
        <v>30</v>
      </c>
      <c r="H4" s="271" t="s">
        <v>69</v>
      </c>
      <c r="J4" s="207">
        <v>10</v>
      </c>
      <c r="K4" s="358" t="s">
        <v>416</v>
      </c>
      <c r="L4" s="359"/>
      <c r="M4" s="360" t="s">
        <v>417</v>
      </c>
      <c r="N4" s="361"/>
      <c r="O4" s="272">
        <v>8</v>
      </c>
      <c r="P4" s="362" t="s">
        <v>415</v>
      </c>
      <c r="Q4" s="363"/>
    </row>
    <row r="5" spans="2:22" ht="30" customHeight="1" thickBot="1">
      <c r="B5" s="208"/>
      <c r="C5" s="209"/>
      <c r="D5" s="210"/>
      <c r="F5" s="208"/>
      <c r="G5" s="211"/>
      <c r="H5" s="212"/>
    </row>
    <row r="6" spans="2:22" ht="30" customHeight="1" thickBot="1">
      <c r="B6" s="204">
        <v>2</v>
      </c>
      <c r="C6" s="205" t="s">
        <v>178</v>
      </c>
      <c r="D6" s="267" t="s">
        <v>400</v>
      </c>
      <c r="E6" s="213"/>
      <c r="F6" s="204">
        <v>7</v>
      </c>
      <c r="G6" s="207" t="s">
        <v>16</v>
      </c>
      <c r="H6" s="214">
        <f>IF(ISERROR(ROUNDUP(H7/V7,0)),"",(ROUNDUP(H7/V7,0)))</f>
        <v>20</v>
      </c>
      <c r="I6" s="212" t="s">
        <v>395</v>
      </c>
      <c r="J6" s="212" t="s">
        <v>396</v>
      </c>
      <c r="K6" s="212" t="s">
        <v>147</v>
      </c>
      <c r="L6" s="212" t="s">
        <v>148</v>
      </c>
      <c r="M6" s="212" t="s">
        <v>149</v>
      </c>
      <c r="N6" s="212" t="s">
        <v>150</v>
      </c>
      <c r="O6" s="212" t="s">
        <v>151</v>
      </c>
      <c r="P6" s="212" t="s">
        <v>152</v>
      </c>
      <c r="Q6" s="212" t="s">
        <v>153</v>
      </c>
      <c r="R6" s="212" t="s">
        <v>154</v>
      </c>
      <c r="S6" s="212" t="s">
        <v>155</v>
      </c>
      <c r="T6" s="212" t="s">
        <v>156</v>
      </c>
    </row>
    <row r="7" spans="2:22" ht="30" customHeight="1" thickBot="1">
      <c r="B7" s="208"/>
      <c r="C7" s="215" t="s">
        <v>403</v>
      </c>
      <c r="D7" s="268"/>
      <c r="F7" s="208"/>
      <c r="G7" s="215" t="s">
        <v>402</v>
      </c>
      <c r="H7" s="216">
        <f>SUM(I7:T7)</f>
        <v>120</v>
      </c>
      <c r="I7" s="224"/>
      <c r="J7" s="223"/>
      <c r="K7" s="223"/>
      <c r="L7" s="223"/>
      <c r="M7" s="223"/>
      <c r="N7" s="222">
        <v>20</v>
      </c>
      <c r="O7" s="222">
        <v>20</v>
      </c>
      <c r="P7" s="222">
        <v>20</v>
      </c>
      <c r="Q7" s="222">
        <v>20</v>
      </c>
      <c r="R7" s="222">
        <v>20</v>
      </c>
      <c r="S7" s="273">
        <v>20</v>
      </c>
      <c r="T7" s="217"/>
      <c r="V7" s="203">
        <f>COUNTA(I7:S7)-COUNTIF(I7:S7,0)</f>
        <v>6</v>
      </c>
    </row>
    <row r="8" spans="2:22" ht="30" customHeight="1" thickBot="1">
      <c r="B8" s="204">
        <v>3</v>
      </c>
      <c r="C8" s="205" t="s">
        <v>393</v>
      </c>
      <c r="D8" s="269" t="s">
        <v>401</v>
      </c>
      <c r="E8" s="213"/>
      <c r="F8" s="208"/>
      <c r="G8" s="218" t="s">
        <v>398</v>
      </c>
      <c r="H8" s="214" t="str">
        <f>IF(ISERROR(ROUNDUP(H9/V9,0)),"",(ROUNDUP(H9/V9,0)))</f>
        <v/>
      </c>
      <c r="I8" s="212" t="s">
        <v>395</v>
      </c>
      <c r="J8" s="212" t="s">
        <v>396</v>
      </c>
      <c r="K8" s="212" t="s">
        <v>147</v>
      </c>
      <c r="L8" s="212" t="s">
        <v>148</v>
      </c>
      <c r="M8" s="212" t="s">
        <v>149</v>
      </c>
      <c r="N8" s="212" t="s">
        <v>150</v>
      </c>
      <c r="O8" s="212" t="s">
        <v>151</v>
      </c>
      <c r="P8" s="212" t="s">
        <v>152</v>
      </c>
      <c r="Q8" s="212" t="s">
        <v>153</v>
      </c>
      <c r="R8" s="212" t="s">
        <v>154</v>
      </c>
      <c r="S8" s="212" t="s">
        <v>155</v>
      </c>
      <c r="T8" s="212" t="s">
        <v>156</v>
      </c>
    </row>
    <row r="9" spans="2:22" ht="30" customHeight="1" thickBot="1">
      <c r="B9" s="208"/>
      <c r="C9" s="209"/>
      <c r="D9" s="219"/>
      <c r="F9" s="208"/>
      <c r="G9" s="215" t="s">
        <v>402</v>
      </c>
      <c r="H9" s="216">
        <f>SUM(I9:T9)</f>
        <v>0</v>
      </c>
      <c r="I9" s="221"/>
      <c r="J9" s="222"/>
      <c r="K9" s="222"/>
      <c r="L9" s="222"/>
      <c r="M9" s="222"/>
      <c r="N9" s="222"/>
      <c r="O9" s="222"/>
      <c r="P9" s="222"/>
      <c r="Q9" s="222"/>
      <c r="R9" s="222"/>
      <c r="S9" s="222"/>
      <c r="T9" s="217"/>
      <c r="V9" s="203">
        <f>COUNTA(I9:S9)-COUNTIF(I9:S9,0)</f>
        <v>0</v>
      </c>
    </row>
    <row r="10" spans="2:22" ht="30" customHeight="1" thickBot="1">
      <c r="B10" s="204">
        <v>4</v>
      </c>
      <c r="C10" s="205" t="s">
        <v>394</v>
      </c>
      <c r="D10" s="269" t="s">
        <v>180</v>
      </c>
      <c r="E10" s="213"/>
      <c r="F10" s="204">
        <v>8</v>
      </c>
      <c r="G10" s="207" t="s">
        <v>17</v>
      </c>
      <c r="H10" s="340">
        <v>2</v>
      </c>
      <c r="I10" s="203" t="s">
        <v>471</v>
      </c>
    </row>
    <row r="11" spans="2:22" ht="30" customHeight="1" thickBot="1">
      <c r="B11" s="208"/>
      <c r="C11" s="209"/>
      <c r="D11" s="219"/>
      <c r="F11" s="208"/>
      <c r="G11" s="215" t="s">
        <v>404</v>
      </c>
      <c r="H11" s="341">
        <v>2</v>
      </c>
      <c r="I11" s="203" t="s">
        <v>471</v>
      </c>
    </row>
    <row r="12" spans="2:22" ht="30" customHeight="1" thickBot="1">
      <c r="B12" s="204">
        <v>5</v>
      </c>
      <c r="C12" s="205" t="s">
        <v>399</v>
      </c>
      <c r="D12" s="270">
        <v>9012345678</v>
      </c>
      <c r="E12" s="220"/>
      <c r="F12" s="204">
        <v>9</v>
      </c>
      <c r="G12" s="207" t="s">
        <v>18</v>
      </c>
      <c r="H12" s="340">
        <v>4</v>
      </c>
      <c r="I12" s="203" t="s">
        <v>470</v>
      </c>
    </row>
    <row r="13" spans="2:22" ht="30" customHeight="1"/>
    <row r="14" spans="2:22" ht="20.100000000000001" customHeight="1"/>
    <row r="15" spans="2:22" ht="20.100000000000001" customHeight="1"/>
    <row r="16" spans="2:22" ht="20.100000000000001" customHeight="1"/>
    <row r="17" ht="20.100000000000001" customHeight="1"/>
    <row r="18" ht="20.100000000000001" customHeight="1"/>
    <row r="19" ht="20.100000000000001" customHeight="1"/>
    <row r="20" ht="20.100000000000001" customHeight="1"/>
  </sheetData>
  <mergeCells count="5">
    <mergeCell ref="B2:L2"/>
    <mergeCell ref="M2:O2"/>
    <mergeCell ref="K4:L4"/>
    <mergeCell ref="M4:N4"/>
    <mergeCell ref="P4:Q4"/>
  </mergeCells>
  <phoneticPr fontId="3"/>
  <dataValidations count="2">
    <dataValidation type="list" allowBlank="1" showInputMessage="1" showErrorMessage="1" sqref="H4">
      <formula1>"スポーツ,文化"</formula1>
    </dataValidation>
    <dataValidation type="list" allowBlank="1" showInputMessage="1" showErrorMessage="1" sqref="H12">
      <formula1>"1,2,3,4"</formula1>
    </dataValidation>
  </dataValidations>
  <pageMargins left="0.70866141732283472" right="0.70866141732283472" top="0.74803149606299213" bottom="0.74803149606299213" header="0.31496062992125984" footer="0.31496062992125984"/>
  <pageSetup paperSize="9" scale="8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Y54"/>
  <sheetViews>
    <sheetView workbookViewId="0">
      <selection activeCell="P44" sqref="P44"/>
    </sheetView>
  </sheetViews>
  <sheetFormatPr defaultRowHeight="13.5"/>
  <cols>
    <col min="1" max="1" width="7.75" customWidth="1"/>
    <col min="4" max="4" width="8.375" customWidth="1"/>
    <col min="5" max="5" width="4.125" customWidth="1"/>
    <col min="6" max="6" width="7.875" customWidth="1"/>
    <col min="7" max="7" width="5.125" customWidth="1"/>
    <col min="8" max="8" width="10.875" customWidth="1"/>
    <col min="9" max="9" width="15" customWidth="1"/>
    <col min="10" max="10" width="17.625" customWidth="1"/>
    <col min="11" max="11" width="0.875" customWidth="1"/>
    <col min="16" max="16" width="9.625" bestFit="1" customWidth="1"/>
    <col min="17" max="17" width="3.375" customWidth="1"/>
    <col min="18" max="18" width="24.75" customWidth="1"/>
  </cols>
  <sheetData>
    <row r="1" spans="1:11" ht="24.95" customHeight="1">
      <c r="A1" t="s">
        <v>351</v>
      </c>
      <c r="I1" s="161" t="s">
        <v>409</v>
      </c>
      <c r="J1" s="162"/>
      <c r="K1" s="3"/>
    </row>
    <row r="2" spans="1:11" ht="24.95" customHeight="1">
      <c r="I2" s="62" t="s">
        <v>29</v>
      </c>
      <c r="J2" s="163">
        <f>基本データ!D4</f>
        <v>1000</v>
      </c>
    </row>
    <row r="3" spans="1:11" ht="21.95" customHeight="1">
      <c r="I3" s="366">
        <v>46275</v>
      </c>
      <c r="J3" s="366"/>
    </row>
    <row r="4" spans="1:11" ht="15.75" customHeight="1"/>
    <row r="5" spans="1:11" ht="21.95" customHeight="1">
      <c r="A5" t="s">
        <v>28</v>
      </c>
    </row>
    <row r="6" spans="1:11" ht="17.25" customHeight="1"/>
    <row r="7" spans="1:11" ht="21.95" customHeight="1">
      <c r="A7" t="s">
        <v>33</v>
      </c>
      <c r="F7" t="s">
        <v>35</v>
      </c>
      <c r="H7" s="367" t="str">
        <f>基本データ!D10</f>
        <v>浜松市□□区〇〇町１－２</v>
      </c>
      <c r="I7" s="367"/>
      <c r="J7" s="367"/>
    </row>
    <row r="8" spans="1:11" ht="21.95" customHeight="1">
      <c r="A8" t="s">
        <v>36</v>
      </c>
      <c r="D8" s="382" t="s">
        <v>37</v>
      </c>
      <c r="E8" s="382"/>
      <c r="F8" t="s">
        <v>178</v>
      </c>
      <c r="H8" s="367" t="str">
        <f>基本データ!D6</f>
        <v>〇〇中学校▲▲クラブ</v>
      </c>
      <c r="I8" s="367"/>
      <c r="J8" s="367"/>
    </row>
    <row r="9" spans="1:11" ht="21.95" customHeight="1">
      <c r="A9" t="s">
        <v>33</v>
      </c>
      <c r="F9" t="s">
        <v>34</v>
      </c>
      <c r="H9" s="368" t="str">
        <f>基本データ!D8</f>
        <v>浜　来代</v>
      </c>
      <c r="I9" s="368"/>
      <c r="J9" t="s">
        <v>346</v>
      </c>
    </row>
    <row r="10" spans="1:11" ht="21.95" customHeight="1">
      <c r="A10" t="s">
        <v>32</v>
      </c>
      <c r="F10" t="s">
        <v>38</v>
      </c>
      <c r="H10" s="369">
        <f>基本データ!D12</f>
        <v>9012345678</v>
      </c>
      <c r="I10" s="369"/>
    </row>
    <row r="11" spans="1:11" ht="21.95" customHeight="1">
      <c r="F11" s="149" t="s">
        <v>352</v>
      </c>
    </row>
    <row r="12" spans="1:11" ht="21.95" customHeight="1">
      <c r="F12" s="149"/>
    </row>
    <row r="13" spans="1:11" ht="21.95" customHeight="1">
      <c r="A13" s="388" t="s">
        <v>315</v>
      </c>
      <c r="B13" s="388"/>
      <c r="C13" s="388"/>
      <c r="D13" s="388"/>
      <c r="E13" s="388"/>
      <c r="F13" s="388"/>
      <c r="G13" s="388"/>
      <c r="H13" s="388"/>
      <c r="I13" s="388"/>
      <c r="J13" s="388"/>
      <c r="K13" s="2"/>
    </row>
    <row r="14" spans="1:11" ht="21.95" customHeight="1"/>
    <row r="15" spans="1:11" ht="21.95" customHeight="1">
      <c r="A15" s="234" t="str">
        <f>"令和"&amp;DBCS(基本データ!O4)</f>
        <v>令和８</v>
      </c>
      <c r="B15" s="383" t="s">
        <v>316</v>
      </c>
      <c r="C15" s="383"/>
      <c r="D15" s="383"/>
      <c r="E15" s="383"/>
      <c r="F15" s="383"/>
      <c r="G15" s="383"/>
      <c r="H15" s="383"/>
      <c r="I15" s="383"/>
      <c r="J15" s="383"/>
      <c r="K15" s="3"/>
    </row>
    <row r="16" spans="1:11" ht="21.95" customHeight="1">
      <c r="A16" t="s">
        <v>27</v>
      </c>
    </row>
    <row r="17" spans="1:25" ht="21.95" customHeight="1">
      <c r="A17" s="388" t="s">
        <v>11</v>
      </c>
      <c r="B17" s="388"/>
      <c r="C17" s="388"/>
      <c r="D17" s="388"/>
      <c r="E17" s="388"/>
      <c r="F17" s="388"/>
      <c r="G17" s="388"/>
      <c r="H17" s="388"/>
      <c r="I17" s="388"/>
      <c r="J17" s="388"/>
    </row>
    <row r="18" spans="1:25" ht="21.95" customHeight="1">
      <c r="A18" t="s">
        <v>12</v>
      </c>
    </row>
    <row r="19" spans="1:25" ht="21.95" customHeight="1">
      <c r="A19" t="s">
        <v>13</v>
      </c>
      <c r="B19" s="370" t="s">
        <v>80</v>
      </c>
      <c r="C19" s="370"/>
      <c r="D19" s="370"/>
      <c r="E19" s="370"/>
      <c r="F19" s="370"/>
      <c r="G19" s="370"/>
      <c r="H19" s="370"/>
      <c r="I19" s="370"/>
    </row>
    <row r="20" spans="1:25" ht="21.95" customHeight="1">
      <c r="B20" s="370"/>
      <c r="C20" s="370"/>
      <c r="D20" s="370"/>
      <c r="E20" s="370"/>
      <c r="F20" s="370"/>
      <c r="G20" s="370"/>
      <c r="H20" s="370"/>
      <c r="I20" s="370"/>
    </row>
    <row r="21" spans="1:25" ht="21.95" customHeight="1">
      <c r="B21" s="370"/>
      <c r="C21" s="370"/>
      <c r="D21" s="370"/>
      <c r="E21" s="370"/>
      <c r="F21" s="370"/>
      <c r="G21" s="370"/>
      <c r="H21" s="370"/>
      <c r="I21" s="370"/>
    </row>
    <row r="22" spans="1:25" ht="21.95" customHeight="1">
      <c r="A22" t="s">
        <v>14</v>
      </c>
    </row>
    <row r="23" spans="1:25" ht="21.95" customHeight="1">
      <c r="A23" t="s">
        <v>79</v>
      </c>
      <c r="B23" s="384" t="s">
        <v>81</v>
      </c>
      <c r="C23" s="385"/>
      <c r="D23" s="385"/>
    </row>
    <row r="24" spans="1:25" ht="21.95" customHeight="1"/>
    <row r="25" spans="1:25" ht="21.95" customHeight="1">
      <c r="A25" t="s">
        <v>15</v>
      </c>
    </row>
    <row r="26" spans="1:25" ht="21.95" customHeight="1">
      <c r="A26" t="s">
        <v>39</v>
      </c>
      <c r="D26" s="154">
        <f>P44</f>
        <v>222000</v>
      </c>
      <c r="E26" s="61" t="s">
        <v>179</v>
      </c>
      <c r="F26" t="s">
        <v>344</v>
      </c>
    </row>
    <row r="27" spans="1:25" ht="21.95" customHeight="1">
      <c r="A27" t="s">
        <v>183</v>
      </c>
      <c r="I27" s="155">
        <f>第3号!G55</f>
        <v>222400</v>
      </c>
      <c r="J27" t="s">
        <v>41</v>
      </c>
    </row>
    <row r="28" spans="1:25" ht="21.95" customHeight="1">
      <c r="A28" t="s">
        <v>357</v>
      </c>
      <c r="I28" s="155">
        <f>Y32</f>
        <v>288000</v>
      </c>
      <c r="J28" t="s">
        <v>41</v>
      </c>
    </row>
    <row r="29" spans="1:25" ht="21.95" customHeight="1">
      <c r="A29" s="383" t="s">
        <v>358</v>
      </c>
      <c r="B29" s="383"/>
      <c r="C29" s="383"/>
      <c r="D29" s="383"/>
      <c r="E29" s="383"/>
      <c r="F29" s="383"/>
      <c r="G29" s="383"/>
      <c r="H29" s="383"/>
      <c r="I29" s="155">
        <f>P43</f>
        <v>291700</v>
      </c>
      <c r="J29" t="s">
        <v>41</v>
      </c>
    </row>
    <row r="30" spans="1:25" ht="21.95" customHeight="1">
      <c r="D30" t="s">
        <v>31</v>
      </c>
      <c r="S30" t="s">
        <v>16</v>
      </c>
      <c r="T30" t="s">
        <v>17</v>
      </c>
      <c r="U30" t="s">
        <v>67</v>
      </c>
      <c r="V30" t="s">
        <v>68</v>
      </c>
    </row>
    <row r="31" spans="1:25" ht="24.95" customHeight="1">
      <c r="D31" s="377" t="s">
        <v>30</v>
      </c>
      <c r="E31" s="378"/>
      <c r="F31" s="379"/>
      <c r="G31" s="373" t="s">
        <v>16</v>
      </c>
      <c r="H31" s="374"/>
      <c r="I31" s="13" t="s">
        <v>17</v>
      </c>
      <c r="J31" s="13" t="s">
        <v>18</v>
      </c>
      <c r="S31" s="31">
        <f>G32</f>
        <v>20</v>
      </c>
      <c r="T31" s="31">
        <f>I32</f>
        <v>2</v>
      </c>
      <c r="U31" t="str">
        <f>D32</f>
        <v>スポーツ</v>
      </c>
      <c r="V31" s="32">
        <f>J32</f>
        <v>4</v>
      </c>
    </row>
    <row r="32" spans="1:25" ht="24.95" customHeight="1">
      <c r="D32" s="380" t="str">
        <f>基本データ!H4</f>
        <v>スポーツ</v>
      </c>
      <c r="E32" s="381"/>
      <c r="F32" s="376"/>
      <c r="G32" s="375">
        <f>基本データ!H6</f>
        <v>20</v>
      </c>
      <c r="H32" s="376"/>
      <c r="I32" s="156">
        <f>基本データ!H10</f>
        <v>2</v>
      </c>
      <c r="J32" s="157">
        <f>基本データ!H12</f>
        <v>4</v>
      </c>
      <c r="S32">
        <f>IF(S31&gt;26,1,IF(S31&gt;12,2,IF(S31&gt;4,3,4)))</f>
        <v>2</v>
      </c>
      <c r="T32">
        <f>IF(T31&gt;2,1,IF(T31&gt;1,2,3))</f>
        <v>2</v>
      </c>
      <c r="U32">
        <f>IF(U31="スポーツ",1,2)</f>
        <v>1</v>
      </c>
      <c r="V32">
        <f>IF(V31=4,1,IF(V31=3,2,IF(V31=2,3,4)))</f>
        <v>1</v>
      </c>
      <c r="X32">
        <f>VALUE(S32&amp;T32&amp;U32&amp;V32)</f>
        <v>2211</v>
      </c>
      <c r="Y32">
        <f>VLOOKUP(X32,単価データ!B3:E98,2,FALSE)</f>
        <v>288000</v>
      </c>
    </row>
    <row r="33" spans="1:17" ht="13.5" customHeight="1"/>
    <row r="34" spans="1:17" ht="21.95" customHeight="1">
      <c r="A34" t="s">
        <v>20</v>
      </c>
    </row>
    <row r="35" spans="1:17" ht="21.95" customHeight="1">
      <c r="A35" s="343" t="s">
        <v>466</v>
      </c>
      <c r="B35" s="197" t="s">
        <v>427</v>
      </c>
      <c r="C35" s="197"/>
      <c r="D35" s="197"/>
      <c r="E35" s="197"/>
      <c r="F35" s="197"/>
      <c r="G35" s="197"/>
      <c r="H35" s="197"/>
      <c r="I35" s="197"/>
      <c r="J35" s="197"/>
      <c r="K35" s="197"/>
    </row>
    <row r="36" spans="1:17" ht="21.95" customHeight="1">
      <c r="A36" t="s">
        <v>79</v>
      </c>
      <c r="B36" t="s">
        <v>419</v>
      </c>
    </row>
    <row r="37" spans="1:17" ht="21.95" customHeight="1">
      <c r="J37" s="2" t="s">
        <v>49</v>
      </c>
    </row>
    <row r="38" spans="1:17" ht="24.95" customHeight="1"/>
    <row r="39" spans="1:17" ht="24.95" customHeight="1">
      <c r="A39" t="s">
        <v>21</v>
      </c>
      <c r="N39" s="386" t="s">
        <v>70</v>
      </c>
      <c r="O39" s="387"/>
      <c r="P39" s="33">
        <f>第3号!D55</f>
        <v>361000</v>
      </c>
      <c r="Q39" s="34" t="s">
        <v>40</v>
      </c>
    </row>
    <row r="40" spans="1:17" ht="24.95" customHeight="1">
      <c r="A40" s="343" t="s">
        <v>466</v>
      </c>
      <c r="B40" t="s">
        <v>420</v>
      </c>
      <c r="N40" s="371" t="s">
        <v>71</v>
      </c>
      <c r="O40" s="365"/>
      <c r="P40" s="35">
        <f>第3号!B55</f>
        <v>583400</v>
      </c>
      <c r="Q40" s="34" t="s">
        <v>40</v>
      </c>
    </row>
    <row r="41" spans="1:17" ht="24.95" customHeight="1">
      <c r="A41" t="s">
        <v>79</v>
      </c>
      <c r="B41" t="s">
        <v>342</v>
      </c>
      <c r="N41" s="364" t="s">
        <v>72</v>
      </c>
      <c r="O41" s="365"/>
      <c r="P41" s="36">
        <f>P40-P39</f>
        <v>222400</v>
      </c>
      <c r="Q41" s="37" t="s">
        <v>40</v>
      </c>
    </row>
    <row r="42" spans="1:17" ht="24.95" customHeight="1">
      <c r="A42" t="s">
        <v>22</v>
      </c>
      <c r="N42" s="364" t="s">
        <v>73</v>
      </c>
      <c r="O42" s="365"/>
      <c r="P42" s="38">
        <f>Y32</f>
        <v>288000</v>
      </c>
      <c r="Q42" s="34" t="s">
        <v>40</v>
      </c>
    </row>
    <row r="43" spans="1:17" ht="24.95" customHeight="1">
      <c r="A43" t="s">
        <v>42</v>
      </c>
      <c r="N43" s="371" t="s">
        <v>74</v>
      </c>
      <c r="O43" s="372"/>
      <c r="P43" s="38">
        <f>ROUNDDOWN(P40/2,0)</f>
        <v>291700</v>
      </c>
      <c r="Q43" s="34" t="s">
        <v>40</v>
      </c>
    </row>
    <row r="44" spans="1:17" ht="24.95" customHeight="1">
      <c r="B44" t="s">
        <v>43</v>
      </c>
      <c r="N44" s="364" t="s">
        <v>75</v>
      </c>
      <c r="O44" s="365"/>
      <c r="P44" s="39">
        <f>IF(P42="対象外",0,ROUNDDOWN(MAX(0,MIN(P41:P43)),-3))</f>
        <v>222000</v>
      </c>
      <c r="Q44" s="40" t="s">
        <v>40</v>
      </c>
    </row>
    <row r="45" spans="1:17" ht="24.95" customHeight="1">
      <c r="A45" t="s">
        <v>23</v>
      </c>
    </row>
    <row r="46" spans="1:17" ht="24.95" customHeight="1">
      <c r="A46" t="s">
        <v>24</v>
      </c>
    </row>
    <row r="47" spans="1:17" ht="24.95" customHeight="1">
      <c r="A47" t="s">
        <v>44</v>
      </c>
    </row>
    <row r="48" spans="1:17" ht="24.95" customHeight="1">
      <c r="B48" t="s">
        <v>45</v>
      </c>
    </row>
    <row r="49" spans="1:2" ht="24.95" customHeight="1">
      <c r="B49" t="s">
        <v>46</v>
      </c>
    </row>
    <row r="50" spans="1:2" ht="24.95" customHeight="1">
      <c r="A50" t="s">
        <v>47</v>
      </c>
    </row>
    <row r="51" spans="1:2" ht="24.95" customHeight="1">
      <c r="B51" t="s">
        <v>48</v>
      </c>
    </row>
    <row r="52" spans="1:2" ht="24.95" customHeight="1"/>
    <row r="53" spans="1:2" ht="24.95" customHeight="1">
      <c r="A53" t="s">
        <v>25</v>
      </c>
    </row>
    <row r="54" spans="1:2" ht="24.95" customHeight="1">
      <c r="A54" t="s">
        <v>26</v>
      </c>
    </row>
  </sheetData>
  <mergeCells count="22">
    <mergeCell ref="B15:J15"/>
    <mergeCell ref="A13:J13"/>
    <mergeCell ref="N40:O40"/>
    <mergeCell ref="N41:O41"/>
    <mergeCell ref="N42:O42"/>
    <mergeCell ref="A17:J17"/>
    <mergeCell ref="N44:O44"/>
    <mergeCell ref="I3:J3"/>
    <mergeCell ref="H7:J7"/>
    <mergeCell ref="H9:I9"/>
    <mergeCell ref="H10:I10"/>
    <mergeCell ref="B19:I21"/>
    <mergeCell ref="N43:O43"/>
    <mergeCell ref="G31:H31"/>
    <mergeCell ref="G32:H32"/>
    <mergeCell ref="H8:J8"/>
    <mergeCell ref="D31:F31"/>
    <mergeCell ref="D32:F32"/>
    <mergeCell ref="D8:E8"/>
    <mergeCell ref="A29:H29"/>
    <mergeCell ref="B23:D23"/>
    <mergeCell ref="N39:O39"/>
  </mergeCells>
  <phoneticPr fontId="3"/>
  <dataValidations count="2">
    <dataValidation type="list" allowBlank="1" showInputMessage="1" showErrorMessage="1" sqref="D32">
      <formula1>"スポーツ,文化"</formula1>
    </dataValidation>
    <dataValidation type="list" allowBlank="1" showInputMessage="1" showErrorMessage="1" sqref="A35 A40">
      <formula1>"□,☑"</formula1>
    </dataValidation>
  </dataValidations>
  <pageMargins left="0.70866141732283472" right="0.11811023622047245"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B1:M28"/>
  <sheetViews>
    <sheetView topLeftCell="A10" workbookViewId="0">
      <selection activeCell="E20" sqref="E20:F20"/>
    </sheetView>
  </sheetViews>
  <sheetFormatPr defaultRowHeight="13.5"/>
  <cols>
    <col min="1" max="1" width="2.625" customWidth="1"/>
    <col min="3" max="3" width="8.25" customWidth="1"/>
    <col min="4" max="4" width="7.75" customWidth="1"/>
    <col min="7" max="7" width="4.25" customWidth="1"/>
    <col min="10" max="10" width="9" customWidth="1"/>
    <col min="11" max="11" width="4.75" customWidth="1"/>
    <col min="12" max="12" width="4.5" customWidth="1"/>
    <col min="13" max="13" width="2.75" customWidth="1"/>
    <col min="14" max="14" width="0.625" customWidth="1"/>
  </cols>
  <sheetData>
    <row r="1" spans="2:13" ht="24.95" customHeight="1">
      <c r="B1" t="s">
        <v>353</v>
      </c>
    </row>
    <row r="2" spans="2:13" ht="24.95" customHeight="1"/>
    <row r="3" spans="2:13" ht="24.95" customHeight="1"/>
    <row r="4" spans="2:13" ht="24.95" customHeight="1">
      <c r="B4" s="388" t="s">
        <v>167</v>
      </c>
      <c r="C4" s="388"/>
      <c r="D4" s="388"/>
      <c r="E4" s="388"/>
      <c r="F4" s="388"/>
      <c r="G4" s="388"/>
      <c r="H4" s="388"/>
      <c r="I4" s="388"/>
      <c r="J4" s="388"/>
      <c r="K4" s="388"/>
      <c r="L4" s="388"/>
      <c r="M4" s="388"/>
    </row>
    <row r="5" spans="2:13" ht="24.95" customHeight="1"/>
    <row r="6" spans="2:13" ht="24.95" customHeight="1">
      <c r="B6" t="s">
        <v>89</v>
      </c>
      <c r="E6" s="12" t="s">
        <v>96</v>
      </c>
      <c r="F6" s="395" t="str">
        <f>IF(基本データ!D7="",基本データ!D6,基本データ!D7)</f>
        <v>〇〇中学校▲▲クラブ</v>
      </c>
      <c r="G6" s="395"/>
      <c r="H6" s="395"/>
      <c r="I6" s="395"/>
      <c r="J6" s="395"/>
      <c r="K6" s="395"/>
      <c r="L6" s="395"/>
      <c r="M6" s="3" t="s">
        <v>97</v>
      </c>
    </row>
    <row r="7" spans="2:13" ht="24.95" customHeight="1"/>
    <row r="8" spans="2:13" ht="24.95" customHeight="1">
      <c r="B8" t="s">
        <v>98</v>
      </c>
      <c r="F8" s="395" t="str">
        <f>基本データ!D6</f>
        <v>〇〇中学校▲▲クラブ</v>
      </c>
      <c r="G8" s="395"/>
      <c r="H8" s="395"/>
      <c r="I8" s="395"/>
      <c r="J8" s="395"/>
      <c r="K8" s="395"/>
      <c r="L8" s="395"/>
      <c r="M8" s="3" t="s">
        <v>97</v>
      </c>
    </row>
    <row r="9" spans="2:13" ht="24.95" customHeight="1"/>
    <row r="10" spans="2:13" ht="24.95" customHeight="1">
      <c r="B10" t="s">
        <v>99</v>
      </c>
      <c r="F10" s="396" t="str">
        <f>基本データ!D10</f>
        <v>浜松市□□区〇〇町１－２</v>
      </c>
      <c r="G10" s="396"/>
      <c r="H10" s="396"/>
      <c r="I10" s="396"/>
      <c r="J10" s="396"/>
      <c r="K10" s="396"/>
      <c r="L10" s="396"/>
      <c r="M10" s="3" t="s">
        <v>97</v>
      </c>
    </row>
    <row r="11" spans="2:13" ht="24.95" customHeight="1"/>
    <row r="12" spans="2:13" ht="24.95" customHeight="1">
      <c r="B12" t="s">
        <v>90</v>
      </c>
      <c r="E12" s="399">
        <v>46266</v>
      </c>
      <c r="F12" s="399"/>
      <c r="G12" s="399"/>
      <c r="H12" s="399"/>
    </row>
    <row r="13" spans="2:13" ht="24.95" customHeight="1"/>
    <row r="14" spans="2:13" ht="24.95" customHeight="1">
      <c r="B14" t="s">
        <v>85</v>
      </c>
    </row>
    <row r="15" spans="2:13" ht="24.95" customHeight="1">
      <c r="B15" t="s">
        <v>91</v>
      </c>
      <c r="E15" s="400">
        <v>46266</v>
      </c>
      <c r="F15" s="400"/>
      <c r="G15" s="160" t="s">
        <v>405</v>
      </c>
      <c r="H15" s="401">
        <v>46446</v>
      </c>
      <c r="I15" s="402"/>
    </row>
    <row r="16" spans="2:13" ht="24.95" customHeight="1"/>
    <row r="17" spans="2:13" ht="24.95" customHeight="1">
      <c r="B17" t="s">
        <v>92</v>
      </c>
    </row>
    <row r="18" spans="2:13" ht="24.95" customHeight="1"/>
    <row r="19" spans="2:13" ht="24.95" customHeight="1">
      <c r="C19" s="393" t="s">
        <v>86</v>
      </c>
      <c r="D19" s="393"/>
      <c r="E19" s="393" t="s">
        <v>88</v>
      </c>
      <c r="F19" s="393"/>
      <c r="G19" s="393"/>
      <c r="H19" s="393"/>
      <c r="I19" s="393"/>
      <c r="J19" s="394" t="s">
        <v>87</v>
      </c>
      <c r="K19" s="394"/>
    </row>
    <row r="20" spans="2:13" ht="24.95" customHeight="1">
      <c r="C20" s="158">
        <f>第1号!J32</f>
        <v>4</v>
      </c>
      <c r="D20" s="43" t="s">
        <v>476</v>
      </c>
      <c r="E20" s="389" t="s">
        <v>408</v>
      </c>
      <c r="F20" s="390"/>
      <c r="G20" s="148" t="s">
        <v>406</v>
      </c>
      <c r="H20" s="390" t="s">
        <v>407</v>
      </c>
      <c r="I20" s="391"/>
      <c r="J20" s="158">
        <f>第1号!G32</f>
        <v>20</v>
      </c>
      <c r="K20" s="43" t="s">
        <v>19</v>
      </c>
    </row>
    <row r="21" spans="2:13" ht="24.95" customHeight="1"/>
    <row r="22" spans="2:13" ht="24.95" customHeight="1"/>
    <row r="23" spans="2:13" ht="24.95" customHeight="1">
      <c r="B23" t="s">
        <v>93</v>
      </c>
      <c r="D23" s="12" t="s">
        <v>96</v>
      </c>
      <c r="E23" s="397" t="s">
        <v>100</v>
      </c>
      <c r="F23" s="398"/>
      <c r="G23" s="398"/>
      <c r="H23" s="398"/>
      <c r="I23" s="398"/>
      <c r="J23" s="398"/>
      <c r="K23" s="398"/>
      <c r="L23" s="398"/>
      <c r="M23" s="3" t="s">
        <v>97</v>
      </c>
    </row>
    <row r="24" spans="2:13" ht="24.95" customHeight="1">
      <c r="D24" s="12" t="s">
        <v>96</v>
      </c>
      <c r="E24" s="392"/>
      <c r="F24" s="392"/>
      <c r="G24" s="392"/>
      <c r="H24" s="392"/>
      <c r="I24" s="392"/>
      <c r="J24" s="392"/>
      <c r="K24" s="392"/>
      <c r="L24" s="392"/>
      <c r="M24" s="3" t="s">
        <v>97</v>
      </c>
    </row>
    <row r="25" spans="2:13" ht="24.95" customHeight="1">
      <c r="D25" s="12" t="s">
        <v>96</v>
      </c>
      <c r="E25" s="392"/>
      <c r="F25" s="392"/>
      <c r="G25" s="392"/>
      <c r="H25" s="392"/>
      <c r="I25" s="392"/>
      <c r="J25" s="392"/>
      <c r="K25" s="392"/>
      <c r="L25" s="392"/>
      <c r="M25" s="3" t="s">
        <v>97</v>
      </c>
    </row>
    <row r="26" spans="2:13" ht="24.95" customHeight="1"/>
    <row r="27" spans="2:13" ht="24.95" customHeight="1">
      <c r="B27" t="s">
        <v>94</v>
      </c>
    </row>
    <row r="28" spans="2:13" ht="24.95" customHeight="1">
      <c r="B28" t="s">
        <v>95</v>
      </c>
    </row>
  </sheetData>
  <mergeCells count="15">
    <mergeCell ref="E20:F20"/>
    <mergeCell ref="H20:I20"/>
    <mergeCell ref="B4:M4"/>
    <mergeCell ref="E24:L24"/>
    <mergeCell ref="E25:L25"/>
    <mergeCell ref="C19:D19"/>
    <mergeCell ref="E19:I19"/>
    <mergeCell ref="J19:K19"/>
    <mergeCell ref="F6:L6"/>
    <mergeCell ref="F8:L8"/>
    <mergeCell ref="F10:L10"/>
    <mergeCell ref="E23:L23"/>
    <mergeCell ref="E12:H12"/>
    <mergeCell ref="E15:F15"/>
    <mergeCell ref="H15:I15"/>
  </mergeCells>
  <phoneticPr fontId="3"/>
  <pageMargins left="0.70866141732283472" right="0.70866141732283472" top="0.74803149606299213" bottom="0.74803149606299213"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B1:V59"/>
  <sheetViews>
    <sheetView showGridLines="0" topLeftCell="A41" zoomScale="120" zoomScaleNormal="120" workbookViewId="0">
      <selection activeCell="E46" sqref="E46:J46"/>
    </sheetView>
  </sheetViews>
  <sheetFormatPr defaultRowHeight="13.5"/>
  <cols>
    <col min="1" max="1" width="1.25" style="164" customWidth="1"/>
    <col min="2" max="2" width="26.125" style="164" customWidth="1"/>
    <col min="3" max="3" width="8.625" style="164" customWidth="1"/>
    <col min="4" max="4" width="12" style="164" customWidth="1"/>
    <col min="5" max="5" width="8.625" style="164" customWidth="1"/>
    <col min="6" max="6" width="8" style="164" customWidth="1"/>
    <col min="7" max="7" width="4.875" style="164" customWidth="1"/>
    <col min="8" max="8" width="6.375" style="164" customWidth="1"/>
    <col min="9" max="9" width="5" style="164" customWidth="1"/>
    <col min="10" max="10" width="4.25" style="164" customWidth="1"/>
    <col min="11" max="11" width="0.25" style="164" customWidth="1"/>
    <col min="12" max="12" width="5.125" style="164" customWidth="1"/>
    <col min="13" max="13" width="9" style="164" customWidth="1"/>
    <col min="14" max="14" width="9" style="164"/>
    <col min="15" max="15" width="7.75" style="164" customWidth="1"/>
    <col min="16" max="16" width="10.5" style="164" bestFit="1" customWidth="1"/>
    <col min="17" max="17" width="3.375" style="164" customWidth="1"/>
    <col min="18" max="18" width="7.75" style="164" customWidth="1"/>
    <col min="19" max="19" width="5.125" style="164" customWidth="1"/>
    <col min="20" max="20" width="7.75" style="164" customWidth="1"/>
    <col min="21" max="21" width="9" style="164"/>
    <col min="22" max="22" width="7.125" style="164" customWidth="1"/>
    <col min="23" max="16384" width="9" style="164"/>
  </cols>
  <sheetData>
    <row r="1" spans="2:18" ht="5.25" customHeight="1"/>
    <row r="2" spans="2:18" ht="17.25" customHeight="1">
      <c r="B2" s="480" t="s">
        <v>354</v>
      </c>
      <c r="C2" s="481"/>
      <c r="D2" s="481"/>
      <c r="E2" s="165"/>
      <c r="F2" s="165"/>
      <c r="G2" s="165"/>
      <c r="H2" s="165"/>
    </row>
    <row r="3" spans="2:18" ht="6" customHeight="1">
      <c r="B3" s="166"/>
    </row>
    <row r="4" spans="2:18" ht="17.25" customHeight="1">
      <c r="B4" s="507" t="s">
        <v>168</v>
      </c>
      <c r="C4" s="508"/>
      <c r="D4" s="508"/>
      <c r="E4" s="508"/>
      <c r="F4" s="508"/>
      <c r="G4" s="508"/>
      <c r="H4" s="508"/>
      <c r="I4" s="508"/>
      <c r="J4" s="508"/>
    </row>
    <row r="5" spans="2:18" ht="3.75" customHeight="1">
      <c r="B5" s="166"/>
    </row>
    <row r="6" spans="2:18" ht="15" customHeight="1">
      <c r="B6" s="167" t="s">
        <v>8</v>
      </c>
      <c r="J6" s="168" t="s">
        <v>9</v>
      </c>
    </row>
    <row r="7" spans="2:18" ht="15" customHeight="1">
      <c r="B7" s="169" t="s">
        <v>0</v>
      </c>
      <c r="C7" s="509" t="s">
        <v>1</v>
      </c>
      <c r="D7" s="510"/>
      <c r="E7" s="509" t="s">
        <v>169</v>
      </c>
      <c r="F7" s="511"/>
      <c r="G7" s="511"/>
      <c r="H7" s="511"/>
      <c r="I7" s="512"/>
      <c r="J7" s="510"/>
    </row>
    <row r="8" spans="2:18" ht="15" customHeight="1">
      <c r="B8" s="497" t="s">
        <v>428</v>
      </c>
      <c r="C8" s="439">
        <v>287310</v>
      </c>
      <c r="D8" s="501"/>
      <c r="E8" s="409" t="s">
        <v>411</v>
      </c>
      <c r="F8" s="410"/>
      <c r="G8" s="410"/>
      <c r="H8" s="410"/>
      <c r="I8" s="410"/>
      <c r="J8" s="411"/>
      <c r="R8" s="164">
        <f>IF(J8="",F8*H8*I8,F8*H8*I8*J8)</f>
        <v>0</v>
      </c>
    </row>
    <row r="9" spans="2:18" ht="15" hidden="1" customHeight="1">
      <c r="B9" s="498"/>
      <c r="C9" s="432"/>
      <c r="D9" s="433"/>
      <c r="E9" s="322"/>
      <c r="F9" s="323"/>
      <c r="G9" s="324"/>
      <c r="H9" s="325"/>
      <c r="I9" s="326"/>
      <c r="J9" s="327"/>
      <c r="R9" s="164">
        <f>IF(J9="",F9*H9*I9,F9*H9*I9*J9)</f>
        <v>0</v>
      </c>
    </row>
    <row r="10" spans="2:18" ht="15" hidden="1" customHeight="1">
      <c r="B10" s="499"/>
      <c r="C10" s="434"/>
      <c r="D10" s="433"/>
      <c r="E10" s="322"/>
      <c r="F10" s="323"/>
      <c r="G10" s="324"/>
      <c r="H10" s="328"/>
      <c r="I10" s="325"/>
      <c r="J10" s="329"/>
      <c r="R10" s="164">
        <f>F10*H10*I10*J10</f>
        <v>0</v>
      </c>
    </row>
    <row r="11" spans="2:18" ht="15" hidden="1" customHeight="1">
      <c r="B11" s="500"/>
      <c r="C11" s="435"/>
      <c r="D11" s="436"/>
      <c r="E11" s="330"/>
      <c r="F11" s="323"/>
      <c r="G11" s="331"/>
      <c r="H11" s="328"/>
      <c r="I11" s="326"/>
      <c r="J11" s="332"/>
      <c r="R11" s="164">
        <f>F11*H11*I11</f>
        <v>0</v>
      </c>
    </row>
    <row r="12" spans="2:18" ht="15" customHeight="1">
      <c r="B12" s="170" t="s">
        <v>116</v>
      </c>
      <c r="C12" s="437">
        <v>42000</v>
      </c>
      <c r="D12" s="438"/>
      <c r="E12" s="418" t="s">
        <v>175</v>
      </c>
      <c r="F12" s="407"/>
      <c r="G12" s="407"/>
      <c r="H12" s="407"/>
      <c r="I12" s="407"/>
      <c r="J12" s="415"/>
    </row>
    <row r="13" spans="2:18" ht="15" customHeight="1">
      <c r="B13" s="171" t="s">
        <v>117</v>
      </c>
      <c r="C13" s="437">
        <v>13000</v>
      </c>
      <c r="D13" s="438"/>
      <c r="E13" s="418" t="s">
        <v>174</v>
      </c>
      <c r="F13" s="407"/>
      <c r="G13" s="407"/>
      <c r="H13" s="407"/>
      <c r="I13" s="407"/>
      <c r="J13" s="415"/>
    </row>
    <row r="14" spans="2:18" ht="15" customHeight="1">
      <c r="B14" s="171" t="s">
        <v>118</v>
      </c>
      <c r="C14" s="437">
        <v>30000</v>
      </c>
      <c r="D14" s="438"/>
      <c r="E14" s="418" t="s">
        <v>173</v>
      </c>
      <c r="F14" s="407"/>
      <c r="G14" s="407"/>
      <c r="H14" s="407"/>
      <c r="I14" s="407"/>
      <c r="J14" s="415"/>
    </row>
    <row r="15" spans="2:18" ht="15" hidden="1" customHeight="1">
      <c r="B15" s="171" t="s">
        <v>119</v>
      </c>
      <c r="C15" s="437"/>
      <c r="D15" s="438"/>
      <c r="E15" s="418"/>
      <c r="F15" s="407"/>
      <c r="G15" s="407"/>
      <c r="H15" s="407"/>
      <c r="I15" s="407"/>
      <c r="J15" s="415"/>
    </row>
    <row r="16" spans="2:18" ht="15" customHeight="1">
      <c r="B16" s="171" t="s">
        <v>77</v>
      </c>
      <c r="C16" s="437">
        <v>0</v>
      </c>
      <c r="D16" s="438"/>
      <c r="E16" s="418"/>
      <c r="F16" s="407"/>
      <c r="G16" s="407"/>
      <c r="H16" s="407"/>
      <c r="I16" s="407"/>
      <c r="J16" s="415"/>
    </row>
    <row r="17" spans="2:18" ht="15" customHeight="1">
      <c r="B17" s="171" t="s">
        <v>78</v>
      </c>
      <c r="C17" s="437">
        <v>67000</v>
      </c>
      <c r="D17" s="438"/>
      <c r="E17" s="418" t="s">
        <v>170</v>
      </c>
      <c r="F17" s="407"/>
      <c r="G17" s="407"/>
      <c r="H17" s="407"/>
      <c r="I17" s="407"/>
      <c r="J17" s="415"/>
    </row>
    <row r="18" spans="2:18" ht="15" customHeight="1">
      <c r="B18" s="171" t="s">
        <v>120</v>
      </c>
      <c r="C18" s="437">
        <v>116810</v>
      </c>
      <c r="D18" s="438"/>
      <c r="E18" s="418" t="s">
        <v>171</v>
      </c>
      <c r="F18" s="407"/>
      <c r="G18" s="407"/>
      <c r="H18" s="407"/>
      <c r="I18" s="407"/>
      <c r="J18" s="415"/>
    </row>
    <row r="19" spans="2:18" ht="15" customHeight="1">
      <c r="B19" s="171" t="s">
        <v>121</v>
      </c>
      <c r="C19" s="437">
        <v>0</v>
      </c>
      <c r="D19" s="438"/>
      <c r="E19" s="418"/>
      <c r="F19" s="407"/>
      <c r="G19" s="407"/>
      <c r="H19" s="407"/>
      <c r="I19" s="407"/>
      <c r="J19" s="415"/>
    </row>
    <row r="20" spans="2:18" ht="15" customHeight="1" thickBot="1">
      <c r="B20" s="172" t="s">
        <v>122</v>
      </c>
      <c r="C20" s="439">
        <v>27280</v>
      </c>
      <c r="D20" s="440"/>
      <c r="E20" s="496" t="s">
        <v>172</v>
      </c>
      <c r="F20" s="410"/>
      <c r="G20" s="410"/>
      <c r="H20" s="410"/>
      <c r="I20" s="410"/>
      <c r="J20" s="411"/>
    </row>
    <row r="21" spans="2:18" ht="15" customHeight="1">
      <c r="B21" s="426" t="s">
        <v>429</v>
      </c>
      <c r="C21" s="430">
        <v>47885</v>
      </c>
      <c r="D21" s="431"/>
      <c r="E21" s="412" t="s">
        <v>411</v>
      </c>
      <c r="F21" s="413"/>
      <c r="G21" s="413"/>
      <c r="H21" s="413"/>
      <c r="I21" s="413"/>
      <c r="J21" s="414"/>
      <c r="R21" s="164">
        <f>IF(J21="",F21*H21*I21,F21*H21*I21*J21)</f>
        <v>0</v>
      </c>
    </row>
    <row r="22" spans="2:18" ht="15" hidden="1" customHeight="1">
      <c r="B22" s="427"/>
      <c r="C22" s="432"/>
      <c r="D22" s="433"/>
      <c r="E22" s="322"/>
      <c r="F22" s="323"/>
      <c r="G22" s="324"/>
      <c r="H22" s="325"/>
      <c r="I22" s="326"/>
      <c r="J22" s="333"/>
      <c r="R22" s="164">
        <f>IF(J22="",F22*H22*I22,F22*H22*I22*J22)</f>
        <v>0</v>
      </c>
    </row>
    <row r="23" spans="2:18" ht="15" hidden="1" customHeight="1">
      <c r="B23" s="428"/>
      <c r="C23" s="434"/>
      <c r="D23" s="433"/>
      <c r="E23" s="322"/>
      <c r="F23" s="323"/>
      <c r="G23" s="324"/>
      <c r="H23" s="328"/>
      <c r="I23" s="325"/>
      <c r="J23" s="334"/>
      <c r="R23" s="164">
        <f>F23*H23*I23*J23</f>
        <v>0</v>
      </c>
    </row>
    <row r="24" spans="2:18" ht="15" hidden="1" customHeight="1">
      <c r="B24" s="429"/>
      <c r="C24" s="435"/>
      <c r="D24" s="436"/>
      <c r="E24" s="330"/>
      <c r="F24" s="335"/>
      <c r="G24" s="331"/>
      <c r="H24" s="336"/>
      <c r="I24" s="337"/>
      <c r="J24" s="338"/>
      <c r="R24" s="164">
        <f>F24*H24*I24</f>
        <v>0</v>
      </c>
    </row>
    <row r="25" spans="2:18" ht="15" customHeight="1">
      <c r="B25" s="173" t="s">
        <v>124</v>
      </c>
      <c r="C25" s="437">
        <v>0</v>
      </c>
      <c r="D25" s="438"/>
      <c r="E25" s="418"/>
      <c r="F25" s="407"/>
      <c r="G25" s="407"/>
      <c r="H25" s="407"/>
      <c r="I25" s="407"/>
      <c r="J25" s="408"/>
    </row>
    <row r="26" spans="2:18" ht="15" customHeight="1">
      <c r="B26" s="173" t="s">
        <v>125</v>
      </c>
      <c r="C26" s="437">
        <v>0</v>
      </c>
      <c r="D26" s="438"/>
      <c r="E26" s="418"/>
      <c r="F26" s="407"/>
      <c r="G26" s="407"/>
      <c r="H26" s="407"/>
      <c r="I26" s="407"/>
      <c r="J26" s="408"/>
    </row>
    <row r="27" spans="2:18" ht="15" customHeight="1">
      <c r="B27" s="173" t="s">
        <v>128</v>
      </c>
      <c r="C27" s="437">
        <v>0</v>
      </c>
      <c r="D27" s="438"/>
      <c r="E27" s="418"/>
      <c r="F27" s="407"/>
      <c r="G27" s="407"/>
      <c r="H27" s="407"/>
      <c r="I27" s="407"/>
      <c r="J27" s="408"/>
    </row>
    <row r="28" spans="2:18" ht="15" hidden="1" customHeight="1">
      <c r="B28" s="173" t="s">
        <v>129</v>
      </c>
      <c r="C28" s="437"/>
      <c r="D28" s="438"/>
      <c r="E28" s="418"/>
      <c r="F28" s="407"/>
      <c r="G28" s="407"/>
      <c r="H28" s="407"/>
      <c r="I28" s="407"/>
      <c r="J28" s="408"/>
    </row>
    <row r="29" spans="2:18" ht="15" customHeight="1">
      <c r="B29" s="173" t="s">
        <v>130</v>
      </c>
      <c r="C29" s="437">
        <v>0</v>
      </c>
      <c r="D29" s="438"/>
      <c r="E29" s="418"/>
      <c r="F29" s="407"/>
      <c r="G29" s="407"/>
      <c r="H29" s="407"/>
      <c r="I29" s="407"/>
      <c r="J29" s="408"/>
    </row>
    <row r="30" spans="2:18" ht="15" customHeight="1">
      <c r="B30" s="173" t="s">
        <v>132</v>
      </c>
      <c r="C30" s="437">
        <v>0</v>
      </c>
      <c r="D30" s="438"/>
      <c r="E30" s="418"/>
      <c r="F30" s="407"/>
      <c r="G30" s="407"/>
      <c r="H30" s="407"/>
      <c r="I30" s="407"/>
      <c r="J30" s="408"/>
    </row>
    <row r="31" spans="2:18" ht="15" customHeight="1">
      <c r="B31" s="173" t="s">
        <v>133</v>
      </c>
      <c r="C31" s="437">
        <v>0</v>
      </c>
      <c r="D31" s="438"/>
      <c r="E31" s="418"/>
      <c r="F31" s="407"/>
      <c r="G31" s="407"/>
      <c r="H31" s="407"/>
      <c r="I31" s="407"/>
      <c r="J31" s="408"/>
    </row>
    <row r="32" spans="2:18" ht="15" customHeight="1">
      <c r="B32" s="173" t="s">
        <v>134</v>
      </c>
      <c r="C32" s="437">
        <v>20000</v>
      </c>
      <c r="D32" s="438"/>
      <c r="E32" s="418" t="s">
        <v>418</v>
      </c>
      <c r="F32" s="407"/>
      <c r="G32" s="407"/>
      <c r="H32" s="407"/>
      <c r="I32" s="407"/>
      <c r="J32" s="408"/>
    </row>
    <row r="33" spans="2:17" ht="15" customHeight="1">
      <c r="B33" s="174" t="s">
        <v>135</v>
      </c>
      <c r="C33" s="437">
        <v>0</v>
      </c>
      <c r="D33" s="438"/>
      <c r="E33" s="418"/>
      <c r="F33" s="407"/>
      <c r="G33" s="407"/>
      <c r="H33" s="407"/>
      <c r="I33" s="407"/>
      <c r="J33" s="408"/>
    </row>
    <row r="34" spans="2:17" ht="15" customHeight="1" thickBot="1">
      <c r="B34" s="175" t="s">
        <v>414</v>
      </c>
      <c r="C34" s="494">
        <v>0</v>
      </c>
      <c r="D34" s="495"/>
      <c r="E34" s="484"/>
      <c r="F34" s="485"/>
      <c r="G34" s="485"/>
      <c r="H34" s="485"/>
      <c r="I34" s="485"/>
      <c r="J34" s="486"/>
      <c r="K34" s="405"/>
      <c r="L34" s="405"/>
      <c r="M34" s="405"/>
      <c r="N34" s="405"/>
      <c r="O34" s="405"/>
      <c r="P34" s="405"/>
    </row>
    <row r="35" spans="2:17" ht="15" customHeight="1">
      <c r="B35" s="345" t="s">
        <v>2</v>
      </c>
      <c r="C35" s="489">
        <f>SUM(C7:D34)</f>
        <v>651285</v>
      </c>
      <c r="D35" s="490"/>
      <c r="E35" s="491"/>
      <c r="F35" s="492"/>
      <c r="G35" s="492"/>
      <c r="H35" s="492"/>
      <c r="I35" s="492"/>
      <c r="J35" s="493"/>
    </row>
    <row r="36" spans="2:17" ht="15" customHeight="1">
      <c r="B36" s="346" t="s">
        <v>3</v>
      </c>
      <c r="C36" s="441">
        <f>SUM(C8:D20)</f>
        <v>583400</v>
      </c>
      <c r="D36" s="442"/>
      <c r="E36" s="443"/>
      <c r="F36" s="444"/>
      <c r="G36" s="444"/>
      <c r="H36" s="444"/>
      <c r="I36" s="444"/>
      <c r="J36" s="445"/>
    </row>
    <row r="37" spans="2:17" ht="3.75" customHeight="1">
      <c r="B37" s="347"/>
      <c r="C37" s="203"/>
      <c r="D37" s="203"/>
      <c r="E37" s="203"/>
      <c r="F37" s="203"/>
      <c r="G37" s="203"/>
      <c r="H37" s="203"/>
      <c r="I37" s="203"/>
      <c r="J37" s="203"/>
    </row>
    <row r="38" spans="2:17" ht="15" customHeight="1">
      <c r="B38" s="348" t="s">
        <v>10</v>
      </c>
      <c r="C38" s="203"/>
      <c r="D38" s="203"/>
      <c r="E38" s="203"/>
      <c r="F38" s="203"/>
      <c r="G38" s="203"/>
      <c r="H38" s="203"/>
      <c r="I38" s="203"/>
      <c r="J38" s="349" t="s">
        <v>9</v>
      </c>
    </row>
    <row r="39" spans="2:17" ht="15" customHeight="1">
      <c r="B39" s="350" t="s">
        <v>0</v>
      </c>
      <c r="C39" s="446" t="s">
        <v>1</v>
      </c>
      <c r="D39" s="447"/>
      <c r="E39" s="446" t="s">
        <v>169</v>
      </c>
      <c r="F39" s="448"/>
      <c r="G39" s="448"/>
      <c r="H39" s="448"/>
      <c r="I39" s="449"/>
      <c r="J39" s="447"/>
    </row>
    <row r="40" spans="2:17" ht="15" customHeight="1">
      <c r="B40" s="171" t="s">
        <v>430</v>
      </c>
      <c r="C40" s="437">
        <v>360000</v>
      </c>
      <c r="D40" s="438"/>
      <c r="E40" s="406" t="s">
        <v>412</v>
      </c>
      <c r="F40" s="407"/>
      <c r="G40" s="407"/>
      <c r="H40" s="407"/>
      <c r="I40" s="407"/>
      <c r="J40" s="415"/>
    </row>
    <row r="41" spans="2:17" ht="15" customHeight="1">
      <c r="B41" s="172" t="s">
        <v>431</v>
      </c>
      <c r="C41" s="439">
        <v>0</v>
      </c>
      <c r="D41" s="440"/>
      <c r="E41" s="406"/>
      <c r="F41" s="407"/>
      <c r="G41" s="407"/>
      <c r="H41" s="407"/>
      <c r="I41" s="407"/>
      <c r="J41" s="408"/>
    </row>
    <row r="42" spans="2:17" ht="15" customHeight="1" thickBot="1">
      <c r="B42" s="178" t="s">
        <v>432</v>
      </c>
      <c r="C42" s="482">
        <v>1000</v>
      </c>
      <c r="D42" s="483"/>
      <c r="E42" s="484" t="s">
        <v>177</v>
      </c>
      <c r="F42" s="485"/>
      <c r="G42" s="485"/>
      <c r="H42" s="485"/>
      <c r="I42" s="485"/>
      <c r="J42" s="486"/>
    </row>
    <row r="43" spans="2:17" ht="15" customHeight="1">
      <c r="B43" s="179" t="s">
        <v>349</v>
      </c>
      <c r="C43" s="450">
        <v>60000</v>
      </c>
      <c r="D43" s="451"/>
      <c r="E43" s="406" t="s">
        <v>413</v>
      </c>
      <c r="F43" s="407"/>
      <c r="G43" s="407"/>
      <c r="H43" s="407"/>
      <c r="I43" s="407"/>
      <c r="J43" s="415"/>
    </row>
    <row r="44" spans="2:17" ht="15" customHeight="1">
      <c r="B44" s="173" t="s">
        <v>230</v>
      </c>
      <c r="C44" s="437">
        <v>16000</v>
      </c>
      <c r="D44" s="438"/>
      <c r="E44" s="406" t="s">
        <v>451</v>
      </c>
      <c r="F44" s="407"/>
      <c r="G44" s="407"/>
      <c r="H44" s="407"/>
      <c r="I44" s="407"/>
      <c r="J44" s="408"/>
      <c r="N44" s="416" t="s">
        <v>70</v>
      </c>
      <c r="O44" s="417"/>
      <c r="P44" s="33">
        <f>第3号!D55</f>
        <v>361000</v>
      </c>
      <c r="Q44" s="180" t="s">
        <v>40</v>
      </c>
    </row>
    <row r="45" spans="2:17" ht="15" customHeight="1">
      <c r="B45" s="196" t="s">
        <v>126</v>
      </c>
      <c r="C45" s="437">
        <v>0</v>
      </c>
      <c r="D45" s="438"/>
      <c r="E45" s="418"/>
      <c r="F45" s="407"/>
      <c r="G45" s="407"/>
      <c r="H45" s="407"/>
      <c r="I45" s="407"/>
      <c r="J45" s="408"/>
      <c r="N45" s="456" t="s">
        <v>71</v>
      </c>
      <c r="O45" s="423"/>
      <c r="P45" s="181">
        <f>第3号!B55</f>
        <v>583400</v>
      </c>
      <c r="Q45" s="180" t="s">
        <v>40</v>
      </c>
    </row>
    <row r="46" spans="2:17" ht="15" customHeight="1" thickBot="1">
      <c r="B46" s="178" t="s">
        <v>127</v>
      </c>
      <c r="C46" s="482">
        <v>0</v>
      </c>
      <c r="D46" s="483"/>
      <c r="E46" s="484" t="s">
        <v>176</v>
      </c>
      <c r="F46" s="485"/>
      <c r="G46" s="485"/>
      <c r="H46" s="485"/>
      <c r="I46" s="485"/>
      <c r="J46" s="486"/>
      <c r="N46" s="422" t="s">
        <v>72</v>
      </c>
      <c r="O46" s="423"/>
      <c r="P46" s="182">
        <f>P45-P44</f>
        <v>222400</v>
      </c>
      <c r="Q46" s="183" t="s">
        <v>40</v>
      </c>
    </row>
    <row r="47" spans="2:17" ht="15" customHeight="1">
      <c r="B47" s="176" t="s">
        <v>2</v>
      </c>
      <c r="C47" s="487">
        <f>SUM(C40:D46)</f>
        <v>437000</v>
      </c>
      <c r="D47" s="488"/>
      <c r="E47" s="452"/>
      <c r="F47" s="405"/>
      <c r="G47" s="405"/>
      <c r="H47" s="405"/>
      <c r="I47" s="405"/>
      <c r="J47" s="453"/>
      <c r="N47" s="422" t="s">
        <v>73</v>
      </c>
      <c r="O47" s="423"/>
      <c r="P47" s="184">
        <f>第1号!Y32</f>
        <v>288000</v>
      </c>
      <c r="Q47" s="180" t="s">
        <v>40</v>
      </c>
    </row>
    <row r="48" spans="2:17" ht="15" customHeight="1">
      <c r="B48" s="177" t="s">
        <v>3</v>
      </c>
      <c r="C48" s="473">
        <f>SUM(C40:D42)</f>
        <v>361000</v>
      </c>
      <c r="D48" s="474"/>
      <c r="E48" s="475"/>
      <c r="F48" s="476"/>
      <c r="G48" s="476"/>
      <c r="H48" s="476"/>
      <c r="I48" s="476"/>
      <c r="J48" s="477"/>
      <c r="N48" s="456" t="s">
        <v>74</v>
      </c>
      <c r="O48" s="457"/>
      <c r="P48" s="184">
        <f>ROUNDDOWN(P45/2,0)</f>
        <v>291700</v>
      </c>
      <c r="Q48" s="180" t="s">
        <v>40</v>
      </c>
    </row>
    <row r="49" spans="2:22" ht="17.100000000000001" customHeight="1">
      <c r="B49" s="478" t="s">
        <v>4</v>
      </c>
      <c r="C49" s="479"/>
      <c r="D49" s="479"/>
      <c r="E49" s="479"/>
      <c r="F49" s="479"/>
      <c r="G49" s="479"/>
      <c r="H49" s="479"/>
      <c r="I49" s="479"/>
      <c r="J49" s="479"/>
      <c r="N49" s="422" t="s">
        <v>75</v>
      </c>
      <c r="O49" s="423"/>
      <c r="P49" s="185">
        <f>IF(P47="対象外",0,ROUNDDOWN(MAX(0,MIN(P46:P48)),-3))</f>
        <v>222000</v>
      </c>
      <c r="Q49" s="186" t="s">
        <v>40</v>
      </c>
    </row>
    <row r="50" spans="2:22" ht="17.100000000000001" customHeight="1">
      <c r="B50" s="187" t="s">
        <v>123</v>
      </c>
      <c r="C50" s="166"/>
      <c r="D50" s="165"/>
      <c r="E50" s="165"/>
      <c r="F50" s="165"/>
      <c r="G50" s="165"/>
      <c r="H50" s="165"/>
      <c r="I50" s="165"/>
      <c r="J50" s="165"/>
      <c r="N50" s="424" t="s">
        <v>217</v>
      </c>
      <c r="O50" s="424"/>
      <c r="P50" s="188">
        <f>C47</f>
        <v>437000</v>
      </c>
      <c r="Q50" s="189" t="s">
        <v>40</v>
      </c>
    </row>
    <row r="51" spans="2:22" ht="17.100000000000001" customHeight="1">
      <c r="B51" s="480" t="s">
        <v>5</v>
      </c>
      <c r="C51" s="481"/>
      <c r="D51" s="481"/>
      <c r="E51" s="481"/>
      <c r="F51" s="481"/>
      <c r="G51" s="481"/>
      <c r="H51" s="481"/>
      <c r="I51" s="481"/>
      <c r="J51" s="165"/>
      <c r="N51" s="424" t="s">
        <v>218</v>
      </c>
      <c r="O51" s="424"/>
      <c r="P51" s="190">
        <f>P49</f>
        <v>222000</v>
      </c>
      <c r="Q51" s="189" t="s">
        <v>40</v>
      </c>
    </row>
    <row r="52" spans="2:22" ht="15.75" customHeight="1">
      <c r="B52" s="480"/>
      <c r="C52" s="481"/>
      <c r="D52" s="481"/>
      <c r="E52" s="481"/>
      <c r="F52" s="481"/>
      <c r="G52" s="481"/>
      <c r="H52" s="481"/>
      <c r="I52" s="481"/>
      <c r="J52" s="481"/>
      <c r="N52" s="424" t="s">
        <v>219</v>
      </c>
      <c r="O52" s="424"/>
      <c r="P52" s="188">
        <f>P50+P51</f>
        <v>659000</v>
      </c>
      <c r="Q52" s="189" t="s">
        <v>40</v>
      </c>
    </row>
    <row r="53" spans="2:22" ht="3" customHeight="1">
      <c r="B53" s="166"/>
      <c r="N53" s="191"/>
      <c r="O53" s="191"/>
    </row>
    <row r="54" spans="2:22" ht="17.100000000000001" customHeight="1">
      <c r="B54" s="471" t="s">
        <v>181</v>
      </c>
      <c r="C54" s="472"/>
      <c r="D54" s="472"/>
      <c r="E54" s="472"/>
      <c r="F54" s="472"/>
      <c r="G54" s="472"/>
      <c r="H54" s="472"/>
      <c r="I54" s="472"/>
      <c r="J54" s="472"/>
      <c r="N54" s="425" t="s">
        <v>220</v>
      </c>
      <c r="O54" s="425"/>
      <c r="P54" s="192">
        <f>C35</f>
        <v>651285</v>
      </c>
      <c r="Q54" s="193" t="s">
        <v>40</v>
      </c>
    </row>
    <row r="55" spans="2:22" ht="20.100000000000001" customHeight="1">
      <c r="B55" s="458">
        <f>C36</f>
        <v>583400</v>
      </c>
      <c r="C55" s="469" t="s">
        <v>6</v>
      </c>
      <c r="D55" s="460">
        <f>C48</f>
        <v>361000</v>
      </c>
      <c r="E55" s="461"/>
      <c r="F55" s="469" t="s">
        <v>7</v>
      </c>
      <c r="G55" s="458">
        <f>B55-D55</f>
        <v>222400</v>
      </c>
      <c r="H55" s="464"/>
      <c r="I55" s="464"/>
      <c r="J55" s="465"/>
      <c r="N55" s="454" t="s">
        <v>468</v>
      </c>
      <c r="O55" s="455"/>
      <c r="P55" s="192">
        <f>C47+P49-C35</f>
        <v>7715</v>
      </c>
      <c r="Q55" s="193" t="s">
        <v>40</v>
      </c>
      <c r="R55" s="194"/>
      <c r="S55" s="195"/>
      <c r="T55" s="195"/>
      <c r="U55" s="195"/>
      <c r="V55" s="195"/>
    </row>
    <row r="56" spans="2:22" ht="17.25" customHeight="1">
      <c r="B56" s="459"/>
      <c r="C56" s="470"/>
      <c r="D56" s="462"/>
      <c r="E56" s="463"/>
      <c r="F56" s="470"/>
      <c r="G56" s="466"/>
      <c r="H56" s="467"/>
      <c r="I56" s="467"/>
      <c r="J56" s="468"/>
      <c r="N56" s="419" t="s">
        <v>467</v>
      </c>
      <c r="O56" s="420"/>
      <c r="P56" s="420"/>
      <c r="Q56" s="420"/>
      <c r="R56" s="195"/>
      <c r="S56" s="195"/>
      <c r="T56" s="195"/>
      <c r="U56" s="195"/>
      <c r="V56" s="195"/>
    </row>
    <row r="57" spans="2:22" ht="6" customHeight="1" thickBot="1">
      <c r="N57" s="421"/>
      <c r="O57" s="421"/>
      <c r="P57" s="421"/>
      <c r="Q57" s="421"/>
      <c r="R57" s="195"/>
      <c r="S57" s="195"/>
      <c r="T57" s="195"/>
      <c r="U57" s="195"/>
      <c r="V57" s="195"/>
    </row>
    <row r="58" spans="2:22" ht="39.950000000000003" customHeight="1" thickBot="1">
      <c r="B58" s="166"/>
      <c r="C58" s="342" t="s">
        <v>473</v>
      </c>
      <c r="D58" s="505">
        <f>P48</f>
        <v>291700</v>
      </c>
      <c r="E58" s="506"/>
      <c r="F58" s="351" t="s">
        <v>472</v>
      </c>
      <c r="G58" s="502">
        <f>P49</f>
        <v>222000</v>
      </c>
      <c r="H58" s="503"/>
      <c r="I58" s="503"/>
      <c r="J58" s="504"/>
      <c r="L58" s="403" t="s">
        <v>474</v>
      </c>
      <c r="M58" s="404"/>
      <c r="N58" s="421"/>
      <c r="O58" s="421"/>
      <c r="P58" s="421"/>
      <c r="Q58" s="421"/>
    </row>
    <row r="59" spans="2:22" ht="4.5" customHeight="1"/>
  </sheetData>
  <mergeCells count="97">
    <mergeCell ref="G58:J58"/>
    <mergeCell ref="D58:E58"/>
    <mergeCell ref="B2:D2"/>
    <mergeCell ref="B4:J4"/>
    <mergeCell ref="C7:D7"/>
    <mergeCell ref="E7:J7"/>
    <mergeCell ref="E16:J16"/>
    <mergeCell ref="C16:D16"/>
    <mergeCell ref="E15:J15"/>
    <mergeCell ref="C15:D15"/>
    <mergeCell ref="C14:D14"/>
    <mergeCell ref="E14:J14"/>
    <mergeCell ref="C12:D12"/>
    <mergeCell ref="E12:J12"/>
    <mergeCell ref="C13:D13"/>
    <mergeCell ref="E13:J13"/>
    <mergeCell ref="B8:B11"/>
    <mergeCell ref="C8:D11"/>
    <mergeCell ref="C18:D18"/>
    <mergeCell ref="E18:J18"/>
    <mergeCell ref="C19:D19"/>
    <mergeCell ref="E19:J19"/>
    <mergeCell ref="C17:D17"/>
    <mergeCell ref="E17:J17"/>
    <mergeCell ref="C20:D20"/>
    <mergeCell ref="E20:J20"/>
    <mergeCell ref="C32:D32"/>
    <mergeCell ref="E32:J32"/>
    <mergeCell ref="C29:D29"/>
    <mergeCell ref="E29:J29"/>
    <mergeCell ref="C31:D31"/>
    <mergeCell ref="E31:J31"/>
    <mergeCell ref="E25:J25"/>
    <mergeCell ref="E26:J26"/>
    <mergeCell ref="C25:D25"/>
    <mergeCell ref="C26:D26"/>
    <mergeCell ref="C42:D42"/>
    <mergeCell ref="E42:J42"/>
    <mergeCell ref="C30:D30"/>
    <mergeCell ref="C35:D35"/>
    <mergeCell ref="E35:J35"/>
    <mergeCell ref="C34:D34"/>
    <mergeCell ref="E34:J34"/>
    <mergeCell ref="C45:D45"/>
    <mergeCell ref="E45:J45"/>
    <mergeCell ref="B55:B56"/>
    <mergeCell ref="D55:E56"/>
    <mergeCell ref="G55:J56"/>
    <mergeCell ref="C55:C56"/>
    <mergeCell ref="F55:F56"/>
    <mergeCell ref="B54:J54"/>
    <mergeCell ref="C48:D48"/>
    <mergeCell ref="E48:J48"/>
    <mergeCell ref="B49:J49"/>
    <mergeCell ref="B51:I51"/>
    <mergeCell ref="B52:J52"/>
    <mergeCell ref="C46:D46"/>
    <mergeCell ref="E46:J46"/>
    <mergeCell ref="C47:D47"/>
    <mergeCell ref="E47:J47"/>
    <mergeCell ref="N55:O55"/>
    <mergeCell ref="N45:O45"/>
    <mergeCell ref="N46:O46"/>
    <mergeCell ref="N47:O47"/>
    <mergeCell ref="N48:O48"/>
    <mergeCell ref="B21:B24"/>
    <mergeCell ref="C21:D24"/>
    <mergeCell ref="C44:D44"/>
    <mergeCell ref="E27:J27"/>
    <mergeCell ref="C40:D40"/>
    <mergeCell ref="C41:D41"/>
    <mergeCell ref="C36:D36"/>
    <mergeCell ref="E36:J36"/>
    <mergeCell ref="C39:D39"/>
    <mergeCell ref="E39:J39"/>
    <mergeCell ref="C27:D27"/>
    <mergeCell ref="C28:D28"/>
    <mergeCell ref="E28:J28"/>
    <mergeCell ref="C33:D33"/>
    <mergeCell ref="C43:D43"/>
    <mergeCell ref="E30:J30"/>
    <mergeCell ref="L58:M58"/>
    <mergeCell ref="K34:P34"/>
    <mergeCell ref="E44:J44"/>
    <mergeCell ref="E41:J41"/>
    <mergeCell ref="E8:J8"/>
    <mergeCell ref="E21:J21"/>
    <mergeCell ref="E40:J40"/>
    <mergeCell ref="E43:J43"/>
    <mergeCell ref="N44:O44"/>
    <mergeCell ref="E33:J33"/>
    <mergeCell ref="N56:Q58"/>
    <mergeCell ref="N49:O49"/>
    <mergeCell ref="N51:O51"/>
    <mergeCell ref="N50:O50"/>
    <mergeCell ref="N52:O52"/>
    <mergeCell ref="N54:O54"/>
  </mergeCells>
  <phoneticPr fontId="3"/>
  <pageMargins left="0.70866141732283472" right="0.31496062992125984" top="0.55118110236220474" bottom="0.19685039370078741" header="0.31496062992125984" footer="0.31496062992125984"/>
  <pageSetup paperSize="9" scale="11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topLeftCell="A4" workbookViewId="0">
      <selection activeCell="L3" sqref="L3"/>
    </sheetView>
  </sheetViews>
  <sheetFormatPr defaultRowHeight="13.5"/>
  <cols>
    <col min="1" max="1" width="7.625" customWidth="1"/>
    <col min="2" max="2" width="4.625" customWidth="1"/>
    <col min="3" max="12" width="6.625" customWidth="1"/>
    <col min="13" max="13" width="8.875" customWidth="1"/>
    <col min="14" max="14" width="0.875" customWidth="1"/>
  </cols>
  <sheetData>
    <row r="1" spans="1:13" ht="21.95" customHeight="1">
      <c r="A1" s="124" t="s">
        <v>355</v>
      </c>
      <c r="B1" s="124"/>
      <c r="C1" s="124"/>
      <c r="D1" s="124"/>
      <c r="E1" s="124"/>
      <c r="F1" s="124"/>
      <c r="G1" s="124"/>
      <c r="H1" s="124"/>
      <c r="I1" s="124"/>
      <c r="J1" s="124"/>
      <c r="K1" s="124"/>
      <c r="L1" s="124"/>
      <c r="M1" s="124"/>
    </row>
    <row r="2" spans="1:13" ht="21.95" customHeight="1">
      <c r="A2" s="124"/>
      <c r="B2" s="124"/>
      <c r="C2" s="124"/>
      <c r="D2" s="124"/>
      <c r="E2" s="124"/>
      <c r="F2" s="124"/>
      <c r="G2" s="124"/>
      <c r="H2" s="124"/>
      <c r="I2" s="124"/>
      <c r="J2" s="124"/>
      <c r="K2" s="124"/>
      <c r="L2" s="124"/>
      <c r="M2" s="124"/>
    </row>
    <row r="3" spans="1:13" ht="21.95" customHeight="1">
      <c r="A3" s="124"/>
      <c r="B3" s="124"/>
      <c r="C3" s="124"/>
      <c r="D3" s="124"/>
      <c r="E3" s="124"/>
      <c r="F3" s="124"/>
      <c r="G3" s="124"/>
      <c r="H3" s="124"/>
      <c r="I3" s="514" t="s">
        <v>438</v>
      </c>
      <c r="J3" s="514"/>
      <c r="K3" s="514"/>
      <c r="L3" s="125"/>
      <c r="M3" s="124" t="s">
        <v>251</v>
      </c>
    </row>
    <row r="4" spans="1:13" ht="21.95" customHeight="1">
      <c r="A4" s="124"/>
      <c r="B4" s="124"/>
      <c r="C4" s="124"/>
      <c r="D4" s="124"/>
      <c r="E4" s="124"/>
      <c r="F4" s="124"/>
      <c r="G4" s="124"/>
      <c r="H4" s="124"/>
      <c r="I4" s="124"/>
      <c r="J4" s="125" t="s">
        <v>231</v>
      </c>
      <c r="K4" s="125"/>
      <c r="L4" s="125"/>
      <c r="M4" s="124"/>
    </row>
    <row r="5" spans="1:13" ht="21.95" customHeight="1">
      <c r="A5" s="124"/>
      <c r="B5" s="124"/>
      <c r="C5" s="124"/>
      <c r="D5" s="124"/>
      <c r="E5" s="124"/>
      <c r="F5" s="124"/>
      <c r="G5" s="124"/>
      <c r="H5" s="124"/>
      <c r="I5" s="124"/>
      <c r="J5" s="124"/>
      <c r="K5" s="124"/>
      <c r="L5" s="124"/>
      <c r="M5" s="124"/>
    </row>
    <row r="6" spans="1:13" ht="21.95" customHeight="1">
      <c r="A6" s="124" t="s">
        <v>232</v>
      </c>
      <c r="B6" s="124"/>
      <c r="C6" s="124"/>
      <c r="D6" s="124"/>
      <c r="E6" s="124"/>
      <c r="F6" s="124"/>
      <c r="G6" s="124"/>
      <c r="H6" s="124"/>
      <c r="I6" s="124"/>
      <c r="J6" s="124"/>
      <c r="K6" s="124"/>
      <c r="L6" s="124"/>
      <c r="M6" s="124"/>
    </row>
    <row r="7" spans="1:13" ht="21.95" customHeight="1">
      <c r="A7" s="124" t="str">
        <f>基本データ!D6&amp;" 様"</f>
        <v>〇〇中学校▲▲クラブ 様</v>
      </c>
      <c r="B7" s="124"/>
      <c r="C7" s="124"/>
      <c r="D7" s="124"/>
      <c r="E7" s="124"/>
      <c r="F7" s="124"/>
      <c r="G7" s="124"/>
      <c r="H7" s="124"/>
      <c r="I7" s="124"/>
      <c r="J7" s="124"/>
      <c r="K7" s="124"/>
      <c r="L7" s="124"/>
      <c r="M7" s="124"/>
    </row>
    <row r="8" spans="1:13" ht="21.95" customHeight="1">
      <c r="A8" s="124"/>
      <c r="B8" s="124"/>
      <c r="C8" s="124"/>
      <c r="D8" s="124"/>
      <c r="E8" s="124"/>
      <c r="F8" s="124"/>
      <c r="G8" s="124"/>
      <c r="H8" s="124"/>
      <c r="I8" s="124"/>
      <c r="J8" s="124"/>
      <c r="K8" s="124"/>
      <c r="L8" s="124"/>
      <c r="M8" s="124"/>
    </row>
    <row r="9" spans="1:13" ht="21.95" customHeight="1">
      <c r="A9" s="124"/>
      <c r="B9" s="124"/>
      <c r="C9" s="124"/>
      <c r="D9" s="124"/>
      <c r="E9" s="124"/>
      <c r="F9" s="124"/>
      <c r="G9" s="124"/>
      <c r="H9" s="124" t="s">
        <v>250</v>
      </c>
      <c r="I9" s="124"/>
      <c r="J9" s="124"/>
      <c r="K9" s="124"/>
      <c r="L9" s="124" t="s">
        <v>249</v>
      </c>
      <c r="M9" s="124"/>
    </row>
    <row r="10" spans="1:13" ht="21.95" customHeight="1">
      <c r="A10" s="124"/>
      <c r="B10" s="124"/>
      <c r="C10" s="124"/>
      <c r="D10" s="124"/>
      <c r="E10" s="124"/>
      <c r="F10" s="124"/>
      <c r="G10" s="124"/>
      <c r="H10" s="124"/>
      <c r="I10" s="124"/>
      <c r="J10" s="124"/>
      <c r="K10" s="124"/>
      <c r="L10" s="124"/>
      <c r="M10" s="124"/>
    </row>
    <row r="11" spans="1:13" ht="21.95" customHeight="1">
      <c r="A11" s="513" t="s">
        <v>331</v>
      </c>
      <c r="B11" s="513"/>
      <c r="C11" s="513"/>
      <c r="D11" s="513"/>
      <c r="E11" s="513"/>
      <c r="F11" s="513"/>
      <c r="G11" s="513"/>
      <c r="H11" s="513"/>
      <c r="I11" s="513"/>
      <c r="J11" s="513"/>
      <c r="K11" s="513"/>
      <c r="L11" s="513"/>
      <c r="M11" s="513"/>
    </row>
    <row r="12" spans="1:13" ht="21.95" customHeight="1">
      <c r="A12" s="124"/>
      <c r="B12" s="124"/>
      <c r="C12" s="124"/>
      <c r="D12" s="124"/>
      <c r="E12" s="124"/>
      <c r="F12" s="124"/>
      <c r="G12" s="124"/>
      <c r="H12" s="124"/>
      <c r="I12" s="124"/>
      <c r="J12" s="124"/>
      <c r="K12" s="124"/>
      <c r="L12" s="124"/>
      <c r="M12" s="124"/>
    </row>
    <row r="13" spans="1:13" ht="27" customHeight="1">
      <c r="A13" s="515">
        <f>第1号!I3</f>
        <v>46275</v>
      </c>
      <c r="B13" s="515"/>
      <c r="C13" s="516"/>
      <c r="D13" s="197" t="str">
        <f>"付けで申請のあった令和"&amp;DBCS(基本データ!O4)&amp;"年度浜松市はまクル認定クラブ活動支援"</f>
        <v>付けで申請のあった令和８年度浜松市はまクル認定クラブ活動支援</v>
      </c>
      <c r="E13" s="197"/>
      <c r="F13" s="197"/>
      <c r="G13" s="197"/>
      <c r="H13" s="197"/>
      <c r="I13" s="197"/>
      <c r="J13" s="197"/>
      <c r="K13" s="197"/>
      <c r="L13" s="197"/>
      <c r="M13" s="124"/>
    </row>
    <row r="14" spans="1:13" ht="27" customHeight="1">
      <c r="A14" s="124" t="s">
        <v>421</v>
      </c>
      <c r="B14" s="124"/>
      <c r="C14" s="124"/>
      <c r="D14" s="124"/>
      <c r="E14" s="124"/>
      <c r="F14" s="124"/>
      <c r="G14" s="124"/>
      <c r="H14" s="124"/>
      <c r="I14" s="124"/>
      <c r="J14" s="124"/>
      <c r="K14" s="124"/>
      <c r="L14" s="124"/>
      <c r="M14" s="124"/>
    </row>
    <row r="15" spans="1:13" ht="15.75" customHeight="1">
      <c r="A15" s="124"/>
      <c r="B15" s="124"/>
      <c r="C15" s="124"/>
      <c r="D15" s="124"/>
      <c r="E15" s="124"/>
      <c r="F15" s="124"/>
      <c r="G15" s="124"/>
      <c r="H15" s="124"/>
      <c r="I15" s="124"/>
      <c r="J15" s="124"/>
      <c r="K15" s="124"/>
      <c r="L15" s="124"/>
      <c r="M15" s="124"/>
    </row>
    <row r="16" spans="1:13" ht="21.95" customHeight="1">
      <c r="A16" s="513" t="s">
        <v>11</v>
      </c>
      <c r="B16" s="513"/>
      <c r="C16" s="513"/>
      <c r="D16" s="513"/>
      <c r="E16" s="513"/>
      <c r="F16" s="513"/>
      <c r="G16" s="513"/>
      <c r="H16" s="513"/>
      <c r="I16" s="513"/>
      <c r="J16" s="513"/>
      <c r="K16" s="513"/>
      <c r="L16" s="513"/>
      <c r="M16" s="513"/>
    </row>
    <row r="17" spans="1:20" ht="15" customHeight="1">
      <c r="A17" s="124"/>
      <c r="B17" s="124"/>
      <c r="C17" s="124"/>
      <c r="D17" s="124"/>
      <c r="E17" s="124"/>
      <c r="F17" s="124"/>
      <c r="G17" s="124"/>
      <c r="H17" s="124"/>
      <c r="I17" s="124"/>
      <c r="J17" s="124"/>
      <c r="K17" s="124"/>
      <c r="L17" s="124"/>
      <c r="M17" s="124"/>
    </row>
    <row r="18" spans="1:20" ht="21.95" customHeight="1" thickBot="1">
      <c r="A18" s="124" t="s">
        <v>233</v>
      </c>
      <c r="B18" s="124"/>
      <c r="C18" s="124"/>
      <c r="D18" s="124"/>
      <c r="E18" s="124"/>
      <c r="F18" s="124"/>
      <c r="G18" s="124"/>
      <c r="H18" s="124"/>
      <c r="I18" s="124"/>
      <c r="J18" s="124"/>
      <c r="K18" s="124"/>
      <c r="L18" s="124"/>
      <c r="M18" s="124"/>
    </row>
    <row r="19" spans="1:20" ht="65.25" customHeight="1" thickBot="1">
      <c r="A19" s="124"/>
      <c r="B19" s="124"/>
      <c r="C19" s="126" t="s">
        <v>234</v>
      </c>
      <c r="D19" s="127"/>
      <c r="E19" s="231" t="str">
        <f>IF($T19&lt;8,"",MID($S$19,$T$19-7,1))</f>
        <v/>
      </c>
      <c r="F19" s="232" t="str">
        <f>IF($T19&lt;7,"\",MID($S$19,$T$19-6,1))</f>
        <v>\</v>
      </c>
      <c r="G19" s="233" t="str">
        <f>IF($T19&lt;6,"\",MID($S$19,$T$19-5,1))</f>
        <v>2</v>
      </c>
      <c r="H19" s="231" t="str">
        <f>IF($T19&lt;5,"",MID($S$19,$T$19-4,1))</f>
        <v>2</v>
      </c>
      <c r="I19" s="232" t="str">
        <f>IF($T19&lt;4,"",MID($S$19,$T$19-3,1))</f>
        <v>2</v>
      </c>
      <c r="J19" s="231" t="str">
        <f>IF($T19&lt;3,"",MID($S$19,$T$19-2,1))</f>
        <v>0</v>
      </c>
      <c r="K19" s="230" t="str">
        <f>IF($T19&lt;2,"",MID($S$19,$T$19-1,1))</f>
        <v>0</v>
      </c>
      <c r="L19" s="229" t="str">
        <f>IF($T19&lt;1,"",MID($S$19,$T$19,1))</f>
        <v>0</v>
      </c>
      <c r="M19" s="124"/>
      <c r="S19" s="228">
        <f>第1号!D26</f>
        <v>222000</v>
      </c>
      <c r="T19">
        <f>LEN(S19)</f>
        <v>6</v>
      </c>
    </row>
    <row r="20" spans="1:20" ht="21.95" customHeight="1">
      <c r="A20" s="124"/>
      <c r="B20" s="124"/>
      <c r="C20" s="124"/>
      <c r="D20" s="124"/>
      <c r="E20" s="124"/>
      <c r="F20" s="124"/>
      <c r="G20" s="124"/>
      <c r="H20" s="124"/>
      <c r="I20" s="124"/>
      <c r="J20" s="124"/>
      <c r="K20" s="124"/>
      <c r="L20" s="124"/>
      <c r="M20" s="124"/>
    </row>
    <row r="21" spans="1:20" ht="21.95" customHeight="1">
      <c r="A21" s="124" t="s">
        <v>235</v>
      </c>
      <c r="B21" s="124"/>
      <c r="C21" s="124"/>
      <c r="D21" s="124"/>
      <c r="E21" s="124"/>
      <c r="F21" s="124"/>
      <c r="G21" s="124"/>
      <c r="H21" s="124"/>
      <c r="I21" s="124"/>
      <c r="J21" s="124"/>
      <c r="K21" s="124"/>
      <c r="L21" s="124"/>
      <c r="M21" s="124"/>
    </row>
    <row r="22" spans="1:20" ht="21.95" customHeight="1">
      <c r="A22" s="124" t="s">
        <v>236</v>
      </c>
      <c r="B22" s="124"/>
      <c r="C22" s="124"/>
      <c r="D22" s="124"/>
      <c r="E22" s="124"/>
      <c r="F22" s="124"/>
      <c r="G22" s="124"/>
      <c r="H22" s="124"/>
      <c r="I22" s="124"/>
      <c r="J22" s="124"/>
      <c r="K22" s="124"/>
      <c r="L22" s="124"/>
      <c r="M22" s="124"/>
    </row>
    <row r="23" spans="1:20" ht="21.95" customHeight="1">
      <c r="A23" s="124" t="s">
        <v>237</v>
      </c>
      <c r="B23" s="124"/>
      <c r="C23" s="124"/>
      <c r="D23" s="124"/>
      <c r="E23" s="124"/>
      <c r="F23" s="124"/>
      <c r="G23" s="124"/>
      <c r="H23" s="124"/>
      <c r="I23" s="124"/>
      <c r="J23" s="124"/>
      <c r="K23" s="124"/>
      <c r="L23" s="124"/>
      <c r="M23" s="124"/>
    </row>
    <row r="24" spans="1:20" ht="21.95" customHeight="1">
      <c r="A24" s="124" t="s">
        <v>238</v>
      </c>
      <c r="B24" s="124"/>
      <c r="C24" s="124"/>
      <c r="D24" s="124"/>
      <c r="E24" s="124"/>
      <c r="F24" s="124"/>
      <c r="G24" s="124"/>
      <c r="H24" s="124"/>
      <c r="I24" s="124"/>
      <c r="J24" s="124"/>
      <c r="K24" s="124"/>
      <c r="L24" s="124"/>
      <c r="M24" s="124"/>
    </row>
    <row r="25" spans="1:20" ht="21.95" customHeight="1">
      <c r="A25" s="124" t="s">
        <v>240</v>
      </c>
      <c r="B25" s="124"/>
      <c r="C25" s="124"/>
      <c r="D25" s="124"/>
      <c r="E25" s="124"/>
      <c r="F25" s="124"/>
      <c r="G25" s="124"/>
      <c r="H25" s="124"/>
      <c r="I25" s="124"/>
      <c r="J25" s="124"/>
      <c r="K25" s="124"/>
      <c r="L25" s="124"/>
      <c r="M25" s="124"/>
    </row>
    <row r="26" spans="1:20" ht="21.95" customHeight="1">
      <c r="A26" s="124" t="s">
        <v>239</v>
      </c>
      <c r="B26" s="124"/>
      <c r="C26" s="124"/>
      <c r="D26" s="124"/>
      <c r="E26" s="124"/>
      <c r="F26" s="124"/>
      <c r="G26" s="124"/>
      <c r="H26" s="124"/>
      <c r="I26" s="124"/>
      <c r="J26" s="124"/>
      <c r="K26" s="124"/>
      <c r="L26" s="124"/>
      <c r="M26" s="124"/>
    </row>
    <row r="27" spans="1:20" ht="21.95" customHeight="1">
      <c r="A27" s="124" t="s">
        <v>241</v>
      </c>
      <c r="B27" s="124"/>
      <c r="C27" s="124"/>
      <c r="D27" s="124"/>
      <c r="E27" s="124"/>
      <c r="F27" s="124"/>
      <c r="G27" s="124"/>
      <c r="H27" s="124"/>
      <c r="I27" s="124"/>
      <c r="J27" s="124"/>
      <c r="K27" s="124"/>
      <c r="L27" s="124"/>
      <c r="M27" s="124"/>
    </row>
    <row r="28" spans="1:20" ht="21.95" customHeight="1">
      <c r="A28" s="124" t="s">
        <v>242</v>
      </c>
      <c r="B28" s="124"/>
      <c r="C28" s="124"/>
      <c r="D28" s="124"/>
      <c r="E28" s="124"/>
      <c r="F28" s="124"/>
      <c r="G28" s="124"/>
      <c r="H28" s="124"/>
      <c r="I28" s="124"/>
      <c r="J28" s="124"/>
      <c r="K28" s="124"/>
      <c r="L28" s="124"/>
      <c r="M28" s="124"/>
    </row>
    <row r="29" spans="1:20" ht="21.95" customHeight="1">
      <c r="A29" s="124" t="s">
        <v>243</v>
      </c>
      <c r="B29" s="124"/>
      <c r="C29" s="124"/>
      <c r="D29" s="124"/>
      <c r="E29" s="124"/>
      <c r="F29" s="124"/>
      <c r="G29" s="124"/>
      <c r="H29" s="124"/>
      <c r="I29" s="124"/>
      <c r="J29" s="124"/>
      <c r="K29" s="124"/>
      <c r="L29" s="124"/>
      <c r="M29" s="124"/>
    </row>
    <row r="30" spans="1:20" ht="21.95" customHeight="1">
      <c r="A30" s="124" t="s">
        <v>244</v>
      </c>
      <c r="B30" s="124"/>
      <c r="C30" s="124"/>
      <c r="D30" s="124"/>
      <c r="E30" s="124"/>
      <c r="F30" s="124"/>
      <c r="G30" s="124"/>
      <c r="H30" s="124"/>
      <c r="I30" s="124"/>
      <c r="J30" s="124"/>
      <c r="K30" s="124"/>
      <c r="L30" s="124"/>
      <c r="M30" s="124"/>
    </row>
    <row r="31" spans="1:20" ht="21.95" customHeight="1">
      <c r="A31" s="124" t="s">
        <v>245</v>
      </c>
      <c r="B31" s="124"/>
      <c r="C31" s="124"/>
      <c r="D31" s="124"/>
      <c r="E31" s="124"/>
      <c r="F31" s="124"/>
      <c r="G31" s="124"/>
      <c r="H31" s="124"/>
      <c r="I31" s="124"/>
      <c r="J31" s="124"/>
      <c r="K31" s="124"/>
      <c r="L31" s="124"/>
      <c r="M31" s="124"/>
    </row>
    <row r="32" spans="1:20" ht="21.95" customHeight="1">
      <c r="A32" s="124" t="s">
        <v>246</v>
      </c>
      <c r="B32" s="124"/>
      <c r="C32" s="124"/>
      <c r="D32" s="124"/>
      <c r="E32" s="124"/>
      <c r="F32" s="124"/>
      <c r="G32" s="124"/>
      <c r="H32" s="124"/>
      <c r="I32" s="124"/>
      <c r="J32" s="124"/>
      <c r="K32" s="124"/>
      <c r="L32" s="124"/>
      <c r="M32" s="124"/>
    </row>
    <row r="33" spans="1:13" ht="18" customHeight="1">
      <c r="A33" s="124" t="s">
        <v>247</v>
      </c>
      <c r="B33" s="124"/>
      <c r="C33" s="124"/>
      <c r="D33" s="124"/>
      <c r="E33" s="124"/>
      <c r="F33" s="124"/>
      <c r="G33" s="124"/>
      <c r="H33" s="124"/>
      <c r="I33" s="124"/>
      <c r="J33" s="124"/>
      <c r="K33" s="124"/>
      <c r="L33" s="124"/>
      <c r="M33" s="124"/>
    </row>
    <row r="34" spans="1:13" ht="18" customHeight="1">
      <c r="A34" s="124" t="s">
        <v>248</v>
      </c>
      <c r="B34" s="124"/>
      <c r="C34" s="123"/>
      <c r="D34" s="123"/>
      <c r="E34" s="123"/>
      <c r="F34" s="123"/>
      <c r="G34" s="123"/>
      <c r="H34" s="123"/>
      <c r="I34" s="123"/>
      <c r="J34" s="123"/>
      <c r="K34" s="123"/>
      <c r="L34" s="123"/>
      <c r="M34" s="123"/>
    </row>
    <row r="35" spans="1:13" ht="18" customHeight="1"/>
  </sheetData>
  <mergeCells count="4">
    <mergeCell ref="A16:M16"/>
    <mergeCell ref="I3:K3"/>
    <mergeCell ref="A11:M11"/>
    <mergeCell ref="A13:C13"/>
  </mergeCells>
  <phoneticPr fontId="3"/>
  <pageMargins left="0.70866141732283472" right="0.7086614173228347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5"/>
  <sheetViews>
    <sheetView workbookViewId="0">
      <selection activeCell="B22" sqref="B22:I23"/>
    </sheetView>
  </sheetViews>
  <sheetFormatPr defaultRowHeight="13.5"/>
  <cols>
    <col min="1" max="1" width="7.75" customWidth="1"/>
    <col min="4" max="4" width="8.75" customWidth="1"/>
    <col min="5" max="5" width="4.125" customWidth="1"/>
    <col min="6" max="6" width="7.875" customWidth="1"/>
    <col min="7" max="7" width="5.125" customWidth="1"/>
    <col min="8" max="8" width="10.875" customWidth="1"/>
    <col min="9" max="9" width="15" customWidth="1"/>
    <col min="10" max="10" width="17.625" customWidth="1"/>
    <col min="11" max="11" width="0.875" customWidth="1"/>
    <col min="16" max="16" width="9.625" bestFit="1" customWidth="1"/>
    <col min="17" max="17" width="3.375" customWidth="1"/>
    <col min="18" max="18" width="24.75" customWidth="1"/>
  </cols>
  <sheetData>
    <row r="1" spans="1:11" ht="24.95" customHeight="1">
      <c r="A1" t="s">
        <v>356</v>
      </c>
      <c r="I1" s="161" t="s">
        <v>409</v>
      </c>
      <c r="J1" s="162"/>
      <c r="K1" s="113"/>
    </row>
    <row r="2" spans="1:11" ht="24.95" customHeight="1">
      <c r="I2" s="62" t="s">
        <v>29</v>
      </c>
      <c r="J2" s="163">
        <f>基本データ!D4</f>
        <v>1000</v>
      </c>
    </row>
    <row r="3" spans="1:11" ht="21.95" customHeight="1">
      <c r="I3" s="366">
        <v>46296</v>
      </c>
      <c r="J3" s="366"/>
    </row>
    <row r="4" spans="1:11" ht="15.75" customHeight="1"/>
    <row r="5" spans="1:11" ht="21.95" customHeight="1">
      <c r="A5" t="s">
        <v>28</v>
      </c>
    </row>
    <row r="6" spans="1:11" ht="17.25" customHeight="1"/>
    <row r="7" spans="1:11" ht="21.95" customHeight="1">
      <c r="A7" t="s">
        <v>33</v>
      </c>
      <c r="F7" t="s">
        <v>35</v>
      </c>
      <c r="H7" s="367" t="str">
        <f>第1号!H7</f>
        <v>浜松市□□区〇〇町１－２</v>
      </c>
      <c r="I7" s="367"/>
      <c r="J7" s="367"/>
    </row>
    <row r="8" spans="1:11" ht="21.95" customHeight="1">
      <c r="A8" t="s">
        <v>36</v>
      </c>
      <c r="D8" s="382" t="s">
        <v>37</v>
      </c>
      <c r="E8" s="382"/>
      <c r="F8" t="s">
        <v>178</v>
      </c>
      <c r="H8" s="367" t="str">
        <f>第1号!H8</f>
        <v>〇〇中学校▲▲クラブ</v>
      </c>
      <c r="I8" s="367"/>
      <c r="J8" s="367"/>
    </row>
    <row r="9" spans="1:11" ht="21.95" customHeight="1">
      <c r="A9" t="s">
        <v>33</v>
      </c>
      <c r="F9" t="s">
        <v>34</v>
      </c>
      <c r="H9" s="367" t="str">
        <f>第1号!H9</f>
        <v>浜　来代</v>
      </c>
      <c r="I9" s="367"/>
      <c r="J9" t="s">
        <v>346</v>
      </c>
    </row>
    <row r="10" spans="1:11" ht="21.95" customHeight="1">
      <c r="A10" t="s">
        <v>32</v>
      </c>
      <c r="F10" t="s">
        <v>38</v>
      </c>
      <c r="H10" s="369">
        <f>第1号!H10</f>
        <v>9012345678</v>
      </c>
      <c r="I10" s="369"/>
    </row>
    <row r="11" spans="1:11" ht="21.95" customHeight="1">
      <c r="F11" s="149" t="s">
        <v>352</v>
      </c>
    </row>
    <row r="12" spans="1:11" ht="20.100000000000001" customHeight="1">
      <c r="F12" s="149"/>
    </row>
    <row r="13" spans="1:11" ht="21.95" customHeight="1">
      <c r="A13" s="388" t="s">
        <v>332</v>
      </c>
      <c r="B13" s="388"/>
      <c r="C13" s="388"/>
      <c r="D13" s="388"/>
      <c r="E13" s="388"/>
      <c r="F13" s="388"/>
      <c r="G13" s="388"/>
      <c r="H13" s="388"/>
      <c r="I13" s="388"/>
      <c r="J13" s="388"/>
      <c r="K13" s="114"/>
    </row>
    <row r="14" spans="1:11" ht="20.100000000000001" customHeight="1"/>
    <row r="15" spans="1:11" ht="21.95" customHeight="1">
      <c r="A15" s="234" t="str">
        <f>"令和"&amp;DBCS(基本データ!O4)</f>
        <v>令和８</v>
      </c>
      <c r="B15" s="517" t="s">
        <v>440</v>
      </c>
      <c r="C15" s="517"/>
      <c r="D15" s="517"/>
      <c r="E15" s="517"/>
      <c r="F15" s="517"/>
      <c r="G15" s="517"/>
      <c r="H15" s="517"/>
      <c r="I15" s="517"/>
      <c r="J15" s="517"/>
      <c r="K15" s="197"/>
    </row>
    <row r="16" spans="1:11" ht="21.95" customHeight="1">
      <c r="A16" t="s">
        <v>439</v>
      </c>
    </row>
    <row r="17" spans="1:25" ht="21.95" customHeight="1">
      <c r="A17" s="388" t="s">
        <v>11</v>
      </c>
      <c r="B17" s="388"/>
      <c r="C17" s="388"/>
      <c r="D17" s="388"/>
      <c r="E17" s="388"/>
      <c r="F17" s="388"/>
      <c r="G17" s="388"/>
      <c r="H17" s="388"/>
      <c r="I17" s="388"/>
      <c r="J17" s="388"/>
    </row>
    <row r="18" spans="1:25" ht="21.95" customHeight="1">
      <c r="A18" t="s">
        <v>254</v>
      </c>
    </row>
    <row r="19" spans="1:25" ht="21.95" customHeight="1">
      <c r="A19" t="s">
        <v>13</v>
      </c>
      <c r="B19" s="370"/>
      <c r="C19" s="370"/>
      <c r="D19" s="370"/>
      <c r="E19" s="370"/>
      <c r="F19" s="370"/>
      <c r="G19" s="370"/>
      <c r="H19" s="370"/>
      <c r="I19" s="370"/>
    </row>
    <row r="20" spans="1:25" ht="21.95" customHeight="1">
      <c r="B20" s="370"/>
      <c r="C20" s="370"/>
      <c r="D20" s="370"/>
      <c r="E20" s="370"/>
      <c r="F20" s="370"/>
      <c r="G20" s="370"/>
      <c r="H20" s="370"/>
      <c r="I20" s="370"/>
    </row>
    <row r="21" spans="1:25" ht="21.95" customHeight="1">
      <c r="A21" t="s">
        <v>253</v>
      </c>
    </row>
    <row r="22" spans="1:25" ht="21.95" customHeight="1">
      <c r="A22" t="s">
        <v>79</v>
      </c>
      <c r="B22" s="384"/>
      <c r="C22" s="517"/>
      <c r="D22" s="517"/>
      <c r="E22" s="517"/>
      <c r="F22" s="517"/>
      <c r="G22" s="517"/>
      <c r="H22" s="517"/>
      <c r="I22" s="517"/>
    </row>
    <row r="23" spans="1:25" ht="21.95" customHeight="1">
      <c r="B23" s="517"/>
      <c r="C23" s="517"/>
      <c r="D23" s="517"/>
      <c r="E23" s="517"/>
      <c r="F23" s="517"/>
      <c r="G23" s="517"/>
      <c r="H23" s="517"/>
      <c r="I23" s="517"/>
    </row>
    <row r="24" spans="1:25" ht="21.95" customHeight="1">
      <c r="A24" t="s">
        <v>15</v>
      </c>
    </row>
    <row r="25" spans="1:25" ht="21.95" customHeight="1">
      <c r="A25" t="s">
        <v>255</v>
      </c>
      <c r="D25" s="154">
        <f>P45</f>
        <v>239000</v>
      </c>
      <c r="E25" s="114" t="s">
        <v>179</v>
      </c>
      <c r="F25" t="s">
        <v>344</v>
      </c>
    </row>
    <row r="26" spans="1:25" ht="21.95" customHeight="1">
      <c r="A26" t="s">
        <v>256</v>
      </c>
      <c r="I26" s="155">
        <f>第3号!G55</f>
        <v>222400</v>
      </c>
      <c r="J26" t="s">
        <v>41</v>
      </c>
    </row>
    <row r="27" spans="1:25" ht="21.95" customHeight="1">
      <c r="A27" t="s">
        <v>357</v>
      </c>
      <c r="I27" s="155">
        <f>Y31</f>
        <v>288000</v>
      </c>
      <c r="J27" t="s">
        <v>41</v>
      </c>
    </row>
    <row r="28" spans="1:25" ht="21.95" customHeight="1">
      <c r="A28" s="383" t="s">
        <v>359</v>
      </c>
      <c r="B28" s="383"/>
      <c r="C28" s="383"/>
      <c r="D28" s="383"/>
      <c r="E28" s="383"/>
      <c r="F28" s="383"/>
      <c r="G28" s="383"/>
      <c r="H28" s="383"/>
      <c r="I28" s="155">
        <f>P44</f>
        <v>300000</v>
      </c>
      <c r="J28" t="s">
        <v>41</v>
      </c>
    </row>
    <row r="29" spans="1:25" ht="21.95" customHeight="1">
      <c r="D29" t="s">
        <v>31</v>
      </c>
      <c r="S29" t="s">
        <v>16</v>
      </c>
      <c r="T29" t="s">
        <v>17</v>
      </c>
      <c r="U29" t="s">
        <v>67</v>
      </c>
      <c r="V29" t="s">
        <v>68</v>
      </c>
    </row>
    <row r="30" spans="1:25" ht="24.95" customHeight="1">
      <c r="D30" s="377" t="s">
        <v>30</v>
      </c>
      <c r="E30" s="378"/>
      <c r="F30" s="379"/>
      <c r="G30" s="373" t="s">
        <v>16</v>
      </c>
      <c r="H30" s="374"/>
      <c r="I30" s="119" t="s">
        <v>17</v>
      </c>
      <c r="J30" s="119" t="s">
        <v>18</v>
      </c>
      <c r="S30" s="31" t="str">
        <f>G32</f>
        <v/>
      </c>
      <c r="T30" s="31">
        <f>I32</f>
        <v>2</v>
      </c>
      <c r="U30" t="str">
        <f>D32</f>
        <v>スポーツ</v>
      </c>
      <c r="V30" s="32">
        <f>J32</f>
        <v>4</v>
      </c>
    </row>
    <row r="31" spans="1:25" ht="24.95" customHeight="1">
      <c r="B31" s="521" t="s">
        <v>257</v>
      </c>
      <c r="C31" s="522"/>
      <c r="D31" s="380" t="str">
        <f>基本データ!H4</f>
        <v>スポーツ</v>
      </c>
      <c r="E31" s="519"/>
      <c r="F31" s="520"/>
      <c r="G31" s="375">
        <f>基本データ!H6</f>
        <v>20</v>
      </c>
      <c r="H31" s="376"/>
      <c r="I31" s="156">
        <v>2</v>
      </c>
      <c r="J31" s="157">
        <v>4</v>
      </c>
      <c r="S31">
        <f>IF(S30&gt;26,1,IF(S30&gt;12,2,IF(S30&gt;4,3,4)))</f>
        <v>1</v>
      </c>
      <c r="T31">
        <f>IF(T30&gt;2,1,IF(T30&gt;1,2,3))</f>
        <v>2</v>
      </c>
      <c r="U31">
        <f>IF(U30="スポーツ",1,2)</f>
        <v>1</v>
      </c>
      <c r="V31">
        <f>IF(V30=4,1,IF(V30=3,2,IF(V30=2,3,4)))</f>
        <v>1</v>
      </c>
      <c r="X31">
        <f>VALUE(S31&amp;T31&amp;U31&amp;V31)</f>
        <v>1211</v>
      </c>
      <c r="Y31">
        <f>VLOOKUP(X31,単価データ!B3:E98,2,FALSE)</f>
        <v>288000</v>
      </c>
    </row>
    <row r="32" spans="1:25" ht="24.95" customHeight="1">
      <c r="B32" s="521" t="s">
        <v>258</v>
      </c>
      <c r="C32" s="522"/>
      <c r="D32" s="518" t="str">
        <f>D31</f>
        <v>スポーツ</v>
      </c>
      <c r="E32" s="519"/>
      <c r="F32" s="520"/>
      <c r="G32" s="375" t="str">
        <f>基本データ!H8</f>
        <v/>
      </c>
      <c r="H32" s="376"/>
      <c r="I32" s="156">
        <f>基本データ!H11</f>
        <v>2</v>
      </c>
      <c r="J32" s="157">
        <v>4</v>
      </c>
    </row>
    <row r="33" spans="1:17" ht="9.75" customHeight="1"/>
    <row r="34" spans="1:17" ht="21.95" customHeight="1">
      <c r="A34" t="s">
        <v>260</v>
      </c>
      <c r="D34" s="154">
        <f>第1号!D26</f>
        <v>222000</v>
      </c>
      <c r="E34" s="114" t="s">
        <v>179</v>
      </c>
    </row>
    <row r="35" spans="1:17" ht="21.95" customHeight="1">
      <c r="A35" t="s">
        <v>259</v>
      </c>
      <c r="D35" s="154">
        <f>D25-D34</f>
        <v>17000</v>
      </c>
      <c r="E35" s="114" t="s">
        <v>179</v>
      </c>
      <c r="F35" s="113"/>
      <c r="G35" s="113"/>
      <c r="H35" s="113"/>
      <c r="I35" s="113"/>
      <c r="J35" s="113"/>
      <c r="K35" s="113"/>
    </row>
    <row r="36" spans="1:17" ht="9" customHeight="1"/>
    <row r="37" spans="1:17" ht="21.95" customHeight="1">
      <c r="A37" t="s">
        <v>261</v>
      </c>
    </row>
    <row r="38" spans="1:17" ht="21.95" customHeight="1">
      <c r="A38" t="s">
        <v>262</v>
      </c>
      <c r="J38" s="114"/>
    </row>
    <row r="39" spans="1:17" ht="24.95" customHeight="1"/>
    <row r="40" spans="1:17" ht="24.95" customHeight="1">
      <c r="N40" s="386" t="s">
        <v>70</v>
      </c>
      <c r="O40" s="387"/>
      <c r="P40" s="33">
        <f>'第3号 (変更)'!D55</f>
        <v>361000</v>
      </c>
      <c r="Q40" s="34" t="s">
        <v>40</v>
      </c>
    </row>
    <row r="41" spans="1:17" ht="24.95" customHeight="1">
      <c r="N41" s="371" t="s">
        <v>71</v>
      </c>
      <c r="O41" s="365"/>
      <c r="P41" s="35">
        <f>'第3号 (変更)'!B55</f>
        <v>600000</v>
      </c>
      <c r="Q41" s="34" t="s">
        <v>40</v>
      </c>
    </row>
    <row r="42" spans="1:17" ht="24.95" customHeight="1">
      <c r="N42" s="364" t="s">
        <v>72</v>
      </c>
      <c r="O42" s="365"/>
      <c r="P42" s="36">
        <f>P41-P40</f>
        <v>239000</v>
      </c>
      <c r="Q42" s="37" t="s">
        <v>40</v>
      </c>
    </row>
    <row r="43" spans="1:17" ht="24.95" customHeight="1">
      <c r="N43" s="364" t="s">
        <v>73</v>
      </c>
      <c r="O43" s="365"/>
      <c r="P43" s="38">
        <f>Y31</f>
        <v>288000</v>
      </c>
      <c r="Q43" s="34" t="s">
        <v>40</v>
      </c>
    </row>
    <row r="44" spans="1:17" ht="24.95" customHeight="1">
      <c r="N44" s="371" t="s">
        <v>74</v>
      </c>
      <c r="O44" s="372"/>
      <c r="P44" s="38">
        <f>ROUNDDOWN(P41/2,0)</f>
        <v>300000</v>
      </c>
      <c r="Q44" s="34" t="s">
        <v>40</v>
      </c>
    </row>
    <row r="45" spans="1:17" ht="24.95" customHeight="1">
      <c r="N45" s="364" t="s">
        <v>75</v>
      </c>
      <c r="O45" s="365"/>
      <c r="P45" s="39">
        <f>ROUNDDOWN(IF(P43="対象外",0,IF(P43&lt;P42,P43,IF(P44&gt;P42,P42,P44))),-3)</f>
        <v>239000</v>
      </c>
      <c r="Q45" s="40" t="s">
        <v>40</v>
      </c>
    </row>
    <row r="46" spans="1:17" ht="24.95" customHeight="1"/>
    <row r="47" spans="1:17" ht="24.95" customHeight="1"/>
    <row r="48" spans="1:17" ht="24.95" customHeight="1"/>
    <row r="49" ht="24.95" customHeight="1"/>
    <row r="50" ht="24.95" customHeight="1"/>
    <row r="51" ht="24.95" customHeight="1"/>
    <row r="52" ht="24.95" customHeight="1"/>
    <row r="53" ht="24.95" customHeight="1"/>
    <row r="54" ht="24.95" customHeight="1"/>
    <row r="55" ht="24.95" customHeight="1"/>
  </sheetData>
  <mergeCells count="26">
    <mergeCell ref="N43:O43"/>
    <mergeCell ref="N44:O44"/>
    <mergeCell ref="N45:O45"/>
    <mergeCell ref="B22:I23"/>
    <mergeCell ref="D32:F32"/>
    <mergeCell ref="G32:H32"/>
    <mergeCell ref="B31:C31"/>
    <mergeCell ref="B32:C32"/>
    <mergeCell ref="D31:F31"/>
    <mergeCell ref="G31:H31"/>
    <mergeCell ref="N40:O40"/>
    <mergeCell ref="N41:O41"/>
    <mergeCell ref="N42:O42"/>
    <mergeCell ref="D30:F30"/>
    <mergeCell ref="G30:H30"/>
    <mergeCell ref="A28:H28"/>
    <mergeCell ref="H10:I10"/>
    <mergeCell ref="A13:J13"/>
    <mergeCell ref="B15:J15"/>
    <mergeCell ref="A17:J17"/>
    <mergeCell ref="B19:I20"/>
    <mergeCell ref="H9:I9"/>
    <mergeCell ref="I3:J3"/>
    <mergeCell ref="H7:J7"/>
    <mergeCell ref="D8:E8"/>
    <mergeCell ref="H8:J8"/>
  </mergeCells>
  <phoneticPr fontId="3"/>
  <dataValidations count="1">
    <dataValidation type="list" allowBlank="1" showInputMessage="1" showErrorMessage="1" sqref="D31:D32">
      <formula1>"スポーツ,文化"</formula1>
    </dataValidation>
  </dataValidations>
  <pageMargins left="0.70866141732283472" right="0.11811023622047245"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B1:V59"/>
  <sheetViews>
    <sheetView topLeftCell="A44" zoomScale="120" zoomScaleNormal="120" workbookViewId="0">
      <selection activeCell="M51" sqref="M51"/>
    </sheetView>
  </sheetViews>
  <sheetFormatPr defaultRowHeight="13.5"/>
  <cols>
    <col min="1" max="1" width="1.25" customWidth="1"/>
    <col min="2" max="2" width="26.125" customWidth="1"/>
    <col min="3" max="3" width="8.625" customWidth="1"/>
    <col min="4" max="4" width="12" customWidth="1"/>
    <col min="5" max="5" width="8.625" customWidth="1"/>
    <col min="6" max="6" width="8" customWidth="1"/>
    <col min="7" max="7" width="4.875" customWidth="1"/>
    <col min="8" max="8" width="6.375" customWidth="1"/>
    <col min="9" max="9" width="5" customWidth="1"/>
    <col min="10" max="10" width="4.25" customWidth="1"/>
    <col min="11" max="11" width="0.625" customWidth="1"/>
    <col min="12" max="12" width="5.125" customWidth="1"/>
    <col min="13" max="13" width="9" customWidth="1"/>
    <col min="15" max="15" width="7.75" customWidth="1"/>
    <col min="16" max="16" width="10.5" bestFit="1" customWidth="1"/>
    <col min="17" max="17" width="3.375" customWidth="1"/>
    <col min="18" max="18" width="7.75" customWidth="1"/>
    <col min="19" max="19" width="5.125" customWidth="1"/>
    <col min="20" max="20" width="7.75" customWidth="1"/>
    <col min="22" max="22" width="7.125" customWidth="1"/>
  </cols>
  <sheetData>
    <row r="1" spans="2:18" ht="5.25" customHeight="1"/>
    <row r="2" spans="2:18" ht="17.25" customHeight="1">
      <c r="B2" s="528" t="s">
        <v>354</v>
      </c>
      <c r="C2" s="383"/>
      <c r="D2" s="383"/>
      <c r="E2" s="113"/>
      <c r="F2" s="113"/>
      <c r="G2" s="113"/>
      <c r="H2" s="113"/>
    </row>
    <row r="3" spans="2:18" ht="6" customHeight="1">
      <c r="B3" s="120"/>
    </row>
    <row r="4" spans="2:18" ht="17.25" customHeight="1">
      <c r="B4" s="529" t="s">
        <v>168</v>
      </c>
      <c r="C4" s="388"/>
      <c r="D4" s="388"/>
      <c r="E4" s="388"/>
      <c r="F4" s="388"/>
      <c r="G4" s="388"/>
      <c r="H4" s="388"/>
      <c r="I4" s="388"/>
      <c r="J4" s="388"/>
    </row>
    <row r="5" spans="2:18" ht="3.75" customHeight="1">
      <c r="B5" s="120"/>
    </row>
    <row r="6" spans="2:18" ht="15" customHeight="1">
      <c r="B6" s="56" t="s">
        <v>8</v>
      </c>
      <c r="J6" s="1" t="s">
        <v>9</v>
      </c>
    </row>
    <row r="7" spans="2:18" ht="15" customHeight="1">
      <c r="B7" s="121" t="s">
        <v>0</v>
      </c>
      <c r="C7" s="530" t="s">
        <v>1</v>
      </c>
      <c r="D7" s="531"/>
      <c r="E7" s="530" t="s">
        <v>169</v>
      </c>
      <c r="F7" s="532"/>
      <c r="G7" s="532"/>
      <c r="H7" s="532"/>
      <c r="I7" s="533"/>
      <c r="J7" s="531"/>
    </row>
    <row r="8" spans="2:18" ht="15" customHeight="1">
      <c r="B8" s="534" t="s">
        <v>428</v>
      </c>
      <c r="C8" s="538">
        <v>287310</v>
      </c>
      <c r="D8" s="539"/>
      <c r="E8" s="545" t="s">
        <v>411</v>
      </c>
      <c r="F8" s="546"/>
      <c r="G8" s="546"/>
      <c r="H8" s="546"/>
      <c r="I8" s="546"/>
      <c r="J8" s="547"/>
      <c r="R8">
        <f>IF(J8="",F8*H8*I8,F8*H8*I8*J8)</f>
        <v>0</v>
      </c>
    </row>
    <row r="9" spans="2:18" ht="15" hidden="1" customHeight="1">
      <c r="B9" s="535"/>
      <c r="C9" s="540"/>
      <c r="D9" s="541"/>
      <c r="E9" s="274"/>
      <c r="F9" s="275"/>
      <c r="G9" s="276"/>
      <c r="H9" s="277"/>
      <c r="I9" s="278"/>
      <c r="J9" s="279"/>
      <c r="R9">
        <f>IF(J9="",F9*H9*I9,F9*H9*I9*J9)</f>
        <v>0</v>
      </c>
    </row>
    <row r="10" spans="2:18" ht="15" hidden="1" customHeight="1">
      <c r="B10" s="536"/>
      <c r="C10" s="542"/>
      <c r="D10" s="541"/>
      <c r="E10" s="274"/>
      <c r="F10" s="275"/>
      <c r="G10" s="276"/>
      <c r="H10" s="280"/>
      <c r="I10" s="277"/>
      <c r="J10" s="281"/>
      <c r="R10">
        <f>F10*H10*I10*J10</f>
        <v>0</v>
      </c>
    </row>
    <row r="11" spans="2:18" ht="15" hidden="1" customHeight="1">
      <c r="B11" s="537"/>
      <c r="C11" s="543"/>
      <c r="D11" s="544"/>
      <c r="E11" s="282"/>
      <c r="F11" s="275"/>
      <c r="G11" s="283"/>
      <c r="H11" s="280"/>
      <c r="I11" s="278"/>
      <c r="J11" s="284"/>
      <c r="R11">
        <f>F11*H11*I11</f>
        <v>0</v>
      </c>
    </row>
    <row r="12" spans="2:18" ht="15" customHeight="1">
      <c r="B12" s="47" t="s">
        <v>116</v>
      </c>
      <c r="C12" s="523">
        <v>42000</v>
      </c>
      <c r="D12" s="524"/>
      <c r="E12" s="525" t="s">
        <v>175</v>
      </c>
      <c r="F12" s="526"/>
      <c r="G12" s="526"/>
      <c r="H12" s="526"/>
      <c r="I12" s="526"/>
      <c r="J12" s="527"/>
    </row>
    <row r="13" spans="2:18" ht="15" customHeight="1">
      <c r="B13" s="122" t="s">
        <v>117</v>
      </c>
      <c r="C13" s="523">
        <v>13000</v>
      </c>
      <c r="D13" s="524"/>
      <c r="E13" s="525" t="s">
        <v>174</v>
      </c>
      <c r="F13" s="526"/>
      <c r="G13" s="526"/>
      <c r="H13" s="526"/>
      <c r="I13" s="526"/>
      <c r="J13" s="527"/>
    </row>
    <row r="14" spans="2:18" ht="15" customHeight="1">
      <c r="B14" s="122" t="s">
        <v>118</v>
      </c>
      <c r="C14" s="523">
        <v>30000</v>
      </c>
      <c r="D14" s="524"/>
      <c r="E14" s="525" t="s">
        <v>173</v>
      </c>
      <c r="F14" s="526"/>
      <c r="G14" s="526"/>
      <c r="H14" s="526"/>
      <c r="I14" s="526"/>
      <c r="J14" s="527"/>
    </row>
    <row r="15" spans="2:18" ht="15" hidden="1" customHeight="1">
      <c r="B15" s="122" t="s">
        <v>119</v>
      </c>
      <c r="C15" s="523"/>
      <c r="D15" s="524"/>
      <c r="E15" s="525"/>
      <c r="F15" s="526"/>
      <c r="G15" s="526"/>
      <c r="H15" s="526"/>
      <c r="I15" s="526"/>
      <c r="J15" s="527"/>
    </row>
    <row r="16" spans="2:18" ht="15" customHeight="1">
      <c r="B16" s="122" t="s">
        <v>77</v>
      </c>
      <c r="C16" s="523">
        <v>0</v>
      </c>
      <c r="D16" s="524"/>
      <c r="E16" s="525"/>
      <c r="F16" s="526"/>
      <c r="G16" s="526"/>
      <c r="H16" s="526"/>
      <c r="I16" s="526"/>
      <c r="J16" s="527"/>
    </row>
    <row r="17" spans="2:18" ht="15" customHeight="1">
      <c r="B17" s="122" t="s">
        <v>78</v>
      </c>
      <c r="C17" s="523">
        <v>83600</v>
      </c>
      <c r="D17" s="524"/>
      <c r="E17" s="525" t="s">
        <v>170</v>
      </c>
      <c r="F17" s="526"/>
      <c r="G17" s="526"/>
      <c r="H17" s="526"/>
      <c r="I17" s="526"/>
      <c r="J17" s="527"/>
    </row>
    <row r="18" spans="2:18" ht="15" customHeight="1">
      <c r="B18" s="122" t="s">
        <v>120</v>
      </c>
      <c r="C18" s="523">
        <v>116810</v>
      </c>
      <c r="D18" s="524"/>
      <c r="E18" s="525" t="s">
        <v>171</v>
      </c>
      <c r="F18" s="526"/>
      <c r="G18" s="526"/>
      <c r="H18" s="526"/>
      <c r="I18" s="526"/>
      <c r="J18" s="527"/>
    </row>
    <row r="19" spans="2:18" ht="15" customHeight="1">
      <c r="B19" s="122" t="s">
        <v>121</v>
      </c>
      <c r="C19" s="523">
        <v>0</v>
      </c>
      <c r="D19" s="524"/>
      <c r="E19" s="525"/>
      <c r="F19" s="526"/>
      <c r="G19" s="526"/>
      <c r="H19" s="526"/>
      <c r="I19" s="526"/>
      <c r="J19" s="527"/>
    </row>
    <row r="20" spans="2:18" ht="15" customHeight="1" thickBot="1">
      <c r="B20" s="4" t="s">
        <v>122</v>
      </c>
      <c r="C20" s="538">
        <v>27280</v>
      </c>
      <c r="D20" s="548"/>
      <c r="E20" s="549" t="s">
        <v>172</v>
      </c>
      <c r="F20" s="546"/>
      <c r="G20" s="546"/>
      <c r="H20" s="546"/>
      <c r="I20" s="546"/>
      <c r="J20" s="547"/>
    </row>
    <row r="21" spans="2:18" ht="15" customHeight="1">
      <c r="B21" s="550" t="s">
        <v>429</v>
      </c>
      <c r="C21" s="554">
        <v>47885</v>
      </c>
      <c r="D21" s="555"/>
      <c r="E21" s="557" t="s">
        <v>411</v>
      </c>
      <c r="F21" s="558"/>
      <c r="G21" s="558"/>
      <c r="H21" s="558"/>
      <c r="I21" s="558"/>
      <c r="J21" s="559"/>
      <c r="R21">
        <f>IF(J21="",F21*H21*I21,F21*H21*I21*J21)</f>
        <v>0</v>
      </c>
    </row>
    <row r="22" spans="2:18" ht="15" hidden="1" customHeight="1">
      <c r="B22" s="551"/>
      <c r="C22" s="540"/>
      <c r="D22" s="541"/>
      <c r="E22" s="274"/>
      <c r="F22" s="275"/>
      <c r="G22" s="276"/>
      <c r="H22" s="277"/>
      <c r="I22" s="278"/>
      <c r="J22" s="285"/>
      <c r="R22">
        <f>IF(J22="",F22*H22*I22,F22*H22*I22*J22)</f>
        <v>0</v>
      </c>
    </row>
    <row r="23" spans="2:18" ht="15" hidden="1" customHeight="1">
      <c r="B23" s="552"/>
      <c r="C23" s="542"/>
      <c r="D23" s="541"/>
      <c r="E23" s="274"/>
      <c r="F23" s="275"/>
      <c r="G23" s="276"/>
      <c r="H23" s="280"/>
      <c r="I23" s="277"/>
      <c r="J23" s="286"/>
      <c r="R23">
        <f>F23*H23*I23*J23</f>
        <v>0</v>
      </c>
    </row>
    <row r="24" spans="2:18" ht="15" hidden="1" customHeight="1">
      <c r="B24" s="553"/>
      <c r="C24" s="543"/>
      <c r="D24" s="544"/>
      <c r="E24" s="282"/>
      <c r="F24" s="287"/>
      <c r="G24" s="283"/>
      <c r="H24" s="288"/>
      <c r="I24" s="289"/>
      <c r="J24" s="290"/>
      <c r="R24">
        <f>F24*H24*I24</f>
        <v>0</v>
      </c>
    </row>
    <row r="25" spans="2:18" ht="15" customHeight="1">
      <c r="B25" s="52" t="s">
        <v>124</v>
      </c>
      <c r="C25" s="523">
        <v>0</v>
      </c>
      <c r="D25" s="524"/>
      <c r="E25" s="525"/>
      <c r="F25" s="526"/>
      <c r="G25" s="526"/>
      <c r="H25" s="526"/>
      <c r="I25" s="526"/>
      <c r="J25" s="556"/>
    </row>
    <row r="26" spans="2:18" ht="15" customHeight="1">
      <c r="B26" s="52" t="s">
        <v>125</v>
      </c>
      <c r="C26" s="523">
        <v>0</v>
      </c>
      <c r="D26" s="524"/>
      <c r="E26" s="525"/>
      <c r="F26" s="526"/>
      <c r="G26" s="526"/>
      <c r="H26" s="526"/>
      <c r="I26" s="526"/>
      <c r="J26" s="556"/>
    </row>
    <row r="27" spans="2:18" ht="15" customHeight="1">
      <c r="B27" s="52" t="s">
        <v>128</v>
      </c>
      <c r="C27" s="523">
        <v>0</v>
      </c>
      <c r="D27" s="524"/>
      <c r="E27" s="525"/>
      <c r="F27" s="526"/>
      <c r="G27" s="526"/>
      <c r="H27" s="526"/>
      <c r="I27" s="526"/>
      <c r="J27" s="556"/>
    </row>
    <row r="28" spans="2:18" ht="15" hidden="1" customHeight="1">
      <c r="B28" s="52" t="s">
        <v>129</v>
      </c>
      <c r="C28" s="523"/>
      <c r="D28" s="524"/>
      <c r="E28" s="525"/>
      <c r="F28" s="526"/>
      <c r="G28" s="526"/>
      <c r="H28" s="526"/>
      <c r="I28" s="526"/>
      <c r="J28" s="556"/>
    </row>
    <row r="29" spans="2:18" ht="15" customHeight="1">
      <c r="B29" s="52" t="s">
        <v>130</v>
      </c>
      <c r="C29" s="523">
        <v>0</v>
      </c>
      <c r="D29" s="524"/>
      <c r="E29" s="525"/>
      <c r="F29" s="526"/>
      <c r="G29" s="526"/>
      <c r="H29" s="526"/>
      <c r="I29" s="526"/>
      <c r="J29" s="556"/>
    </row>
    <row r="30" spans="2:18" ht="15" customHeight="1">
      <c r="B30" s="52" t="s">
        <v>132</v>
      </c>
      <c r="C30" s="523">
        <v>12115</v>
      </c>
      <c r="D30" s="524"/>
      <c r="E30" s="525" t="s">
        <v>216</v>
      </c>
      <c r="F30" s="526"/>
      <c r="G30" s="526"/>
      <c r="H30" s="526"/>
      <c r="I30" s="526"/>
      <c r="J30" s="556"/>
    </row>
    <row r="31" spans="2:18" ht="15" customHeight="1">
      <c r="B31" s="52" t="s">
        <v>133</v>
      </c>
      <c r="C31" s="523">
        <v>0</v>
      </c>
      <c r="D31" s="524"/>
      <c r="E31" s="525"/>
      <c r="F31" s="526"/>
      <c r="G31" s="526"/>
      <c r="H31" s="526"/>
      <c r="I31" s="526"/>
      <c r="J31" s="556"/>
    </row>
    <row r="32" spans="2:18" ht="15" customHeight="1">
      <c r="B32" s="52" t="s">
        <v>134</v>
      </c>
      <c r="C32" s="523">
        <v>20000</v>
      </c>
      <c r="D32" s="524"/>
      <c r="E32" s="525" t="s">
        <v>418</v>
      </c>
      <c r="F32" s="526"/>
      <c r="G32" s="526"/>
      <c r="H32" s="526"/>
      <c r="I32" s="526"/>
      <c r="J32" s="556"/>
    </row>
    <row r="33" spans="2:17" ht="15" customHeight="1">
      <c r="B33" s="225" t="s">
        <v>135</v>
      </c>
      <c r="C33" s="523">
        <v>0</v>
      </c>
      <c r="D33" s="524"/>
      <c r="E33" s="525"/>
      <c r="F33" s="526"/>
      <c r="G33" s="526"/>
      <c r="H33" s="526"/>
      <c r="I33" s="526"/>
      <c r="J33" s="556"/>
    </row>
    <row r="34" spans="2:17" ht="15" customHeight="1" thickBot="1">
      <c r="B34" s="226" t="s">
        <v>414</v>
      </c>
      <c r="C34" s="575">
        <v>0</v>
      </c>
      <c r="D34" s="576"/>
      <c r="E34" s="562"/>
      <c r="F34" s="563"/>
      <c r="G34" s="563"/>
      <c r="H34" s="563"/>
      <c r="I34" s="563"/>
      <c r="J34" s="577"/>
    </row>
    <row r="35" spans="2:17" ht="15" customHeight="1">
      <c r="B35" s="53" t="s">
        <v>2</v>
      </c>
      <c r="C35" s="565">
        <f>SUM(C7:D34)</f>
        <v>680000</v>
      </c>
      <c r="D35" s="566"/>
      <c r="E35" s="567"/>
      <c r="F35" s="568"/>
      <c r="G35" s="568"/>
      <c r="H35" s="568"/>
      <c r="I35" s="568"/>
      <c r="J35" s="569"/>
    </row>
    <row r="36" spans="2:17" ht="15" customHeight="1">
      <c r="B36" s="49" t="s">
        <v>3</v>
      </c>
      <c r="C36" s="570">
        <f>SUM(C8:D20)</f>
        <v>600000</v>
      </c>
      <c r="D36" s="571"/>
      <c r="E36" s="572"/>
      <c r="F36" s="573"/>
      <c r="G36" s="573"/>
      <c r="H36" s="573"/>
      <c r="I36" s="573"/>
      <c r="J36" s="574"/>
    </row>
    <row r="37" spans="2:17" ht="5.25" customHeight="1">
      <c r="B37" s="120"/>
    </row>
    <row r="38" spans="2:17" ht="15" customHeight="1">
      <c r="B38" s="56" t="s">
        <v>10</v>
      </c>
      <c r="J38" s="1" t="s">
        <v>9</v>
      </c>
    </row>
    <row r="39" spans="2:17" ht="15" customHeight="1">
      <c r="B39" s="121" t="s">
        <v>0</v>
      </c>
      <c r="C39" s="530" t="s">
        <v>1</v>
      </c>
      <c r="D39" s="531"/>
      <c r="E39" s="530" t="s">
        <v>169</v>
      </c>
      <c r="F39" s="532"/>
      <c r="G39" s="532"/>
      <c r="H39" s="532"/>
      <c r="I39" s="533"/>
      <c r="J39" s="531"/>
    </row>
    <row r="40" spans="2:17" ht="15" customHeight="1">
      <c r="B40" s="122" t="s">
        <v>430</v>
      </c>
      <c r="C40" s="523">
        <v>360000</v>
      </c>
      <c r="D40" s="524"/>
      <c r="E40" s="578" t="s">
        <v>412</v>
      </c>
      <c r="F40" s="526"/>
      <c r="G40" s="526"/>
      <c r="H40" s="526"/>
      <c r="I40" s="526"/>
      <c r="J40" s="527"/>
    </row>
    <row r="41" spans="2:17" ht="15" customHeight="1">
      <c r="B41" s="4" t="s">
        <v>431</v>
      </c>
      <c r="C41" s="538">
        <v>0</v>
      </c>
      <c r="D41" s="548"/>
      <c r="E41" s="578"/>
      <c r="F41" s="526"/>
      <c r="G41" s="526"/>
      <c r="H41" s="526"/>
      <c r="I41" s="526"/>
      <c r="J41" s="527"/>
    </row>
    <row r="42" spans="2:17" ht="15" customHeight="1" thickBot="1">
      <c r="B42" s="227" t="s">
        <v>432</v>
      </c>
      <c r="C42" s="560">
        <v>1000</v>
      </c>
      <c r="D42" s="561"/>
      <c r="E42" s="562" t="s">
        <v>177</v>
      </c>
      <c r="F42" s="563"/>
      <c r="G42" s="563"/>
      <c r="H42" s="563"/>
      <c r="I42" s="563"/>
      <c r="J42" s="564"/>
    </row>
    <row r="43" spans="2:17" ht="15" customHeight="1">
      <c r="B43" s="51" t="s">
        <v>349</v>
      </c>
      <c r="C43" s="579">
        <v>60000</v>
      </c>
      <c r="D43" s="580"/>
      <c r="E43" s="581" t="s">
        <v>413</v>
      </c>
      <c r="F43" s="582"/>
      <c r="G43" s="582"/>
      <c r="H43" s="582"/>
      <c r="I43" s="582"/>
      <c r="J43" s="583"/>
    </row>
    <row r="44" spans="2:17" ht="15" customHeight="1">
      <c r="B44" s="52" t="s">
        <v>230</v>
      </c>
      <c r="C44" s="523">
        <v>20000</v>
      </c>
      <c r="D44" s="524"/>
      <c r="E44" s="578" t="s">
        <v>418</v>
      </c>
      <c r="F44" s="526"/>
      <c r="G44" s="526"/>
      <c r="H44" s="526"/>
      <c r="I44" s="526"/>
      <c r="J44" s="556"/>
      <c r="N44" s="386" t="s">
        <v>70</v>
      </c>
      <c r="O44" s="387"/>
      <c r="P44" s="33">
        <f>'第3号 (変更)'!D55</f>
        <v>361000</v>
      </c>
      <c r="Q44" s="34" t="s">
        <v>40</v>
      </c>
    </row>
    <row r="45" spans="2:17" ht="15" customHeight="1">
      <c r="B45" s="54" t="s">
        <v>126</v>
      </c>
      <c r="C45" s="523">
        <v>0</v>
      </c>
      <c r="D45" s="524"/>
      <c r="E45" s="525"/>
      <c r="F45" s="526"/>
      <c r="G45" s="526"/>
      <c r="H45" s="526"/>
      <c r="I45" s="526"/>
      <c r="J45" s="556"/>
      <c r="N45" s="371" t="s">
        <v>71</v>
      </c>
      <c r="O45" s="365"/>
      <c r="P45" s="35">
        <f>'第3号 (変更)'!B55</f>
        <v>600000</v>
      </c>
      <c r="Q45" s="34" t="s">
        <v>40</v>
      </c>
    </row>
    <row r="46" spans="2:17" ht="15" customHeight="1" thickBot="1">
      <c r="B46" s="55" t="s">
        <v>127</v>
      </c>
      <c r="C46" s="560">
        <v>0</v>
      </c>
      <c r="D46" s="561"/>
      <c r="E46" s="562" t="s">
        <v>176</v>
      </c>
      <c r="F46" s="563"/>
      <c r="G46" s="563"/>
      <c r="H46" s="563"/>
      <c r="I46" s="563"/>
      <c r="J46" s="577"/>
      <c r="N46" s="364" t="s">
        <v>72</v>
      </c>
      <c r="O46" s="365"/>
      <c r="P46" s="36">
        <f>P45-P44</f>
        <v>239000</v>
      </c>
      <c r="Q46" s="37" t="s">
        <v>40</v>
      </c>
    </row>
    <row r="47" spans="2:17" ht="15" customHeight="1">
      <c r="B47" s="53" t="s">
        <v>2</v>
      </c>
      <c r="C47" s="585">
        <f>SUM(C40:D46)</f>
        <v>441000</v>
      </c>
      <c r="D47" s="586"/>
      <c r="E47" s="567"/>
      <c r="F47" s="568"/>
      <c r="G47" s="568"/>
      <c r="H47" s="568"/>
      <c r="I47" s="568"/>
      <c r="J47" s="569"/>
      <c r="N47" s="364" t="s">
        <v>73</v>
      </c>
      <c r="O47" s="365"/>
      <c r="P47" s="38">
        <f>第５号!Y31</f>
        <v>288000</v>
      </c>
      <c r="Q47" s="34" t="s">
        <v>40</v>
      </c>
    </row>
    <row r="48" spans="2:17" ht="15" customHeight="1">
      <c r="B48" s="49" t="s">
        <v>3</v>
      </c>
      <c r="C48" s="587">
        <f>SUM(C40:D42)</f>
        <v>361000</v>
      </c>
      <c r="D48" s="588"/>
      <c r="E48" s="572"/>
      <c r="F48" s="573"/>
      <c r="G48" s="573"/>
      <c r="H48" s="573"/>
      <c r="I48" s="573"/>
      <c r="J48" s="574"/>
      <c r="N48" s="371" t="s">
        <v>74</v>
      </c>
      <c r="O48" s="372"/>
      <c r="P48" s="38">
        <f>ROUNDDOWN(P45/2,0)</f>
        <v>300000</v>
      </c>
      <c r="Q48" s="34" t="s">
        <v>40</v>
      </c>
    </row>
    <row r="49" spans="2:22" ht="17.100000000000001" customHeight="1">
      <c r="B49" s="589" t="s">
        <v>4</v>
      </c>
      <c r="C49" s="590"/>
      <c r="D49" s="590"/>
      <c r="E49" s="590"/>
      <c r="F49" s="590"/>
      <c r="G49" s="590"/>
      <c r="H49" s="590"/>
      <c r="I49" s="590"/>
      <c r="J49" s="590"/>
      <c r="N49" s="364" t="s">
        <v>75</v>
      </c>
      <c r="O49" s="365"/>
      <c r="P49" s="185">
        <f>IF(P47="対象外",0,ROUNDDOWN(MAX(0,MIN(P46:P48)),-3))</f>
        <v>239000</v>
      </c>
      <c r="Q49" s="40" t="s">
        <v>40</v>
      </c>
    </row>
    <row r="50" spans="2:22" ht="17.100000000000001" customHeight="1">
      <c r="B50" s="50" t="s">
        <v>123</v>
      </c>
      <c r="C50" s="120"/>
      <c r="D50" s="113"/>
      <c r="E50" s="113"/>
      <c r="F50" s="113"/>
      <c r="G50" s="113"/>
      <c r="H50" s="113"/>
      <c r="I50" s="113"/>
      <c r="J50" s="113"/>
      <c r="N50" s="584" t="s">
        <v>217</v>
      </c>
      <c r="O50" s="584"/>
      <c r="P50" s="81">
        <f>C47</f>
        <v>441000</v>
      </c>
      <c r="Q50" s="80" t="s">
        <v>40</v>
      </c>
    </row>
    <row r="51" spans="2:22" ht="17.100000000000001" customHeight="1">
      <c r="B51" s="528" t="s">
        <v>5</v>
      </c>
      <c r="C51" s="383"/>
      <c r="D51" s="383"/>
      <c r="E51" s="383"/>
      <c r="F51" s="383"/>
      <c r="G51" s="383"/>
      <c r="H51" s="383"/>
      <c r="I51" s="383"/>
      <c r="J51" s="113"/>
      <c r="N51" s="584" t="s">
        <v>218</v>
      </c>
      <c r="O51" s="584"/>
      <c r="P51" s="82">
        <f>P49</f>
        <v>239000</v>
      </c>
      <c r="Q51" s="80" t="s">
        <v>40</v>
      </c>
    </row>
    <row r="52" spans="2:22" ht="17.100000000000001" customHeight="1">
      <c r="B52" s="528"/>
      <c r="C52" s="383"/>
      <c r="D52" s="383"/>
      <c r="E52" s="383"/>
      <c r="F52" s="383"/>
      <c r="G52" s="383"/>
      <c r="H52" s="383"/>
      <c r="I52" s="383"/>
      <c r="J52" s="383"/>
      <c r="N52" s="584" t="s">
        <v>219</v>
      </c>
      <c r="O52" s="584"/>
      <c r="P52" s="81">
        <f>P50+P51</f>
        <v>680000</v>
      </c>
      <c r="Q52" s="80" t="s">
        <v>40</v>
      </c>
    </row>
    <row r="53" spans="2:22" ht="3.75" customHeight="1">
      <c r="B53" s="120"/>
      <c r="N53" s="114"/>
      <c r="O53" s="114"/>
    </row>
    <row r="54" spans="2:22" ht="17.100000000000001" customHeight="1">
      <c r="B54" s="594" t="s">
        <v>181</v>
      </c>
      <c r="C54" s="595"/>
      <c r="D54" s="595"/>
      <c r="E54" s="595"/>
      <c r="F54" s="595"/>
      <c r="G54" s="595"/>
      <c r="H54" s="595"/>
      <c r="I54" s="595"/>
      <c r="J54" s="595"/>
      <c r="N54" s="393" t="s">
        <v>220</v>
      </c>
      <c r="O54" s="393"/>
      <c r="P54" s="83">
        <f>C35</f>
        <v>680000</v>
      </c>
      <c r="Q54" s="43" t="s">
        <v>40</v>
      </c>
    </row>
    <row r="55" spans="2:22" ht="20.100000000000001" customHeight="1">
      <c r="B55" s="596">
        <f>C36</f>
        <v>600000</v>
      </c>
      <c r="C55" s="598" t="s">
        <v>6</v>
      </c>
      <c r="D55" s="600">
        <f>C48</f>
        <v>361000</v>
      </c>
      <c r="E55" s="601"/>
      <c r="F55" s="598" t="s">
        <v>7</v>
      </c>
      <c r="G55" s="596">
        <f>B55-D55</f>
        <v>239000</v>
      </c>
      <c r="H55" s="604"/>
      <c r="I55" s="604"/>
      <c r="J55" s="605"/>
      <c r="N55" s="373" t="s">
        <v>221</v>
      </c>
      <c r="O55" s="374"/>
      <c r="P55" s="83">
        <f>C47+P49-C35-C46</f>
        <v>0</v>
      </c>
      <c r="Q55" s="43" t="s">
        <v>40</v>
      </c>
      <c r="R55" s="84"/>
      <c r="S55" s="85"/>
      <c r="T55" s="85"/>
      <c r="U55" s="85"/>
      <c r="V55" s="85"/>
    </row>
    <row r="56" spans="2:22" ht="17.25" customHeight="1">
      <c r="B56" s="597"/>
      <c r="C56" s="599"/>
      <c r="D56" s="602"/>
      <c r="E56" s="603"/>
      <c r="F56" s="599"/>
      <c r="G56" s="606"/>
      <c r="H56" s="607"/>
      <c r="I56" s="607"/>
      <c r="J56" s="608"/>
      <c r="N56" s="591" t="s">
        <v>222</v>
      </c>
      <c r="O56" s="592"/>
      <c r="P56" s="592"/>
      <c r="Q56" s="592"/>
      <c r="R56" s="85"/>
      <c r="S56" s="85"/>
      <c r="T56" s="85"/>
      <c r="U56" s="85"/>
      <c r="V56" s="85"/>
    </row>
    <row r="57" spans="2:22" ht="8.25" customHeight="1" thickBot="1">
      <c r="N57" s="593"/>
      <c r="O57" s="593"/>
      <c r="P57" s="593"/>
      <c r="Q57" s="593"/>
      <c r="R57" s="85"/>
      <c r="S57" s="85"/>
      <c r="T57" s="85"/>
      <c r="U57" s="85"/>
      <c r="V57" s="85"/>
    </row>
    <row r="58" spans="2:22" ht="39.950000000000003" customHeight="1" thickBot="1">
      <c r="B58" s="120"/>
      <c r="C58" s="342" t="s">
        <v>473</v>
      </c>
      <c r="D58" s="505">
        <f>P48</f>
        <v>300000</v>
      </c>
      <c r="E58" s="506"/>
      <c r="F58" s="351" t="s">
        <v>472</v>
      </c>
      <c r="G58" s="502">
        <f>P49</f>
        <v>239000</v>
      </c>
      <c r="H58" s="503"/>
      <c r="I58" s="503"/>
      <c r="J58" s="504"/>
      <c r="K58" s="164"/>
      <c r="L58" s="403" t="s">
        <v>474</v>
      </c>
      <c r="M58" s="404"/>
      <c r="N58" s="593"/>
      <c r="O58" s="593"/>
      <c r="P58" s="593"/>
      <c r="Q58" s="593"/>
    </row>
    <row r="59" spans="2:22" ht="3.75" customHeight="1"/>
  </sheetData>
  <mergeCells count="96">
    <mergeCell ref="N55:O55"/>
    <mergeCell ref="N56:Q58"/>
    <mergeCell ref="B51:I51"/>
    <mergeCell ref="N51:O51"/>
    <mergeCell ref="B52:J52"/>
    <mergeCell ref="N52:O52"/>
    <mergeCell ref="B54:J54"/>
    <mergeCell ref="N54:O54"/>
    <mergeCell ref="B55:B56"/>
    <mergeCell ref="C55:C56"/>
    <mergeCell ref="D55:E56"/>
    <mergeCell ref="F55:F56"/>
    <mergeCell ref="G55:J56"/>
    <mergeCell ref="D58:E58"/>
    <mergeCell ref="G58:J58"/>
    <mergeCell ref="L58:M58"/>
    <mergeCell ref="N50:O50"/>
    <mergeCell ref="C46:D46"/>
    <mergeCell ref="E46:J46"/>
    <mergeCell ref="N46:O46"/>
    <mergeCell ref="C47:D47"/>
    <mergeCell ref="E47:J47"/>
    <mergeCell ref="N47:O47"/>
    <mergeCell ref="C48:D48"/>
    <mergeCell ref="E48:J48"/>
    <mergeCell ref="N48:O48"/>
    <mergeCell ref="B49:J49"/>
    <mergeCell ref="N49:O49"/>
    <mergeCell ref="C43:D43"/>
    <mergeCell ref="C44:D44"/>
    <mergeCell ref="N44:O44"/>
    <mergeCell ref="C45:D45"/>
    <mergeCell ref="E45:J45"/>
    <mergeCell ref="N45:O45"/>
    <mergeCell ref="E43:J43"/>
    <mergeCell ref="E44:J44"/>
    <mergeCell ref="C42:D42"/>
    <mergeCell ref="E42:J42"/>
    <mergeCell ref="C33:D33"/>
    <mergeCell ref="E33:J33"/>
    <mergeCell ref="C35:D35"/>
    <mergeCell ref="E35:J35"/>
    <mergeCell ref="C36:D36"/>
    <mergeCell ref="E36:J36"/>
    <mergeCell ref="C39:D39"/>
    <mergeCell ref="E39:J39"/>
    <mergeCell ref="C40:D40"/>
    <mergeCell ref="C41:D41"/>
    <mergeCell ref="C34:D34"/>
    <mergeCell ref="E34:J34"/>
    <mergeCell ref="E40:J40"/>
    <mergeCell ref="E41:J41"/>
    <mergeCell ref="C30:D30"/>
    <mergeCell ref="E30:J30"/>
    <mergeCell ref="C31:D31"/>
    <mergeCell ref="E31:J31"/>
    <mergeCell ref="C32:D32"/>
    <mergeCell ref="E32:J32"/>
    <mergeCell ref="C27:D27"/>
    <mergeCell ref="E27:J27"/>
    <mergeCell ref="C28:D28"/>
    <mergeCell ref="E28:J28"/>
    <mergeCell ref="C29:D29"/>
    <mergeCell ref="E29:J29"/>
    <mergeCell ref="B21:B24"/>
    <mergeCell ref="C21:D24"/>
    <mergeCell ref="C25:D25"/>
    <mergeCell ref="E25:J25"/>
    <mergeCell ref="C26:D26"/>
    <mergeCell ref="E26:J26"/>
    <mergeCell ref="E21:J21"/>
    <mergeCell ref="C18:D18"/>
    <mergeCell ref="E18:J18"/>
    <mergeCell ref="C19:D19"/>
    <mergeCell ref="E19:J19"/>
    <mergeCell ref="C20:D20"/>
    <mergeCell ref="E20:J20"/>
    <mergeCell ref="C15:D15"/>
    <mergeCell ref="E15:J15"/>
    <mergeCell ref="C16:D16"/>
    <mergeCell ref="E16:J16"/>
    <mergeCell ref="C17:D17"/>
    <mergeCell ref="E17:J17"/>
    <mergeCell ref="B2:D2"/>
    <mergeCell ref="B4:J4"/>
    <mergeCell ref="C7:D7"/>
    <mergeCell ref="E7:J7"/>
    <mergeCell ref="B8:B11"/>
    <mergeCell ref="C8:D11"/>
    <mergeCell ref="E8:J8"/>
    <mergeCell ref="C12:D12"/>
    <mergeCell ref="E12:J12"/>
    <mergeCell ref="C13:D13"/>
    <mergeCell ref="E13:J13"/>
    <mergeCell ref="C14:D14"/>
    <mergeCell ref="E14:J14"/>
  </mergeCells>
  <phoneticPr fontId="3"/>
  <pageMargins left="0.70866141732283472" right="0.31496062992125984" top="0.55118110236220474" bottom="0.35433070866141736" header="0.31496062992125984" footer="0.31496062992125984"/>
  <pageSetup paperSize="9" scale="11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8"/>
  <sheetViews>
    <sheetView workbookViewId="0">
      <selection activeCell="L3" sqref="L3"/>
    </sheetView>
  </sheetViews>
  <sheetFormatPr defaultRowHeight="13.5"/>
  <cols>
    <col min="1" max="1" width="7.625" customWidth="1"/>
    <col min="2" max="2" width="4.625" customWidth="1"/>
    <col min="3" max="12" width="6.625" customWidth="1"/>
    <col min="13" max="13" width="8.875" customWidth="1"/>
    <col min="14" max="14" width="0.875" customWidth="1"/>
  </cols>
  <sheetData>
    <row r="1" spans="1:13" ht="21.95" customHeight="1">
      <c r="A1" s="124" t="s">
        <v>360</v>
      </c>
      <c r="B1" s="124"/>
      <c r="C1" s="124"/>
      <c r="D1" s="124"/>
      <c r="E1" s="124"/>
      <c r="F1" s="124"/>
      <c r="G1" s="124"/>
      <c r="H1" s="124"/>
      <c r="I1" s="124"/>
      <c r="J1" s="124"/>
      <c r="K1" s="124"/>
      <c r="L1" s="124"/>
      <c r="M1" s="124"/>
    </row>
    <row r="2" spans="1:13" ht="15.75" customHeight="1">
      <c r="A2" s="124"/>
      <c r="B2" s="124"/>
      <c r="C2" s="124"/>
      <c r="D2" s="124"/>
      <c r="E2" s="124"/>
      <c r="F2" s="124"/>
      <c r="G2" s="124"/>
      <c r="H2" s="124"/>
      <c r="I2" s="124"/>
      <c r="J2" s="124"/>
      <c r="K2" s="124"/>
      <c r="L2" s="124"/>
      <c r="M2" s="124"/>
    </row>
    <row r="3" spans="1:13" ht="21.95" customHeight="1">
      <c r="A3" s="124"/>
      <c r="B3" s="124"/>
      <c r="C3" s="124"/>
      <c r="D3" s="124"/>
      <c r="E3" s="124"/>
      <c r="F3" s="124"/>
      <c r="G3" s="124"/>
      <c r="H3" s="124"/>
      <c r="I3" s="514" t="s">
        <v>438</v>
      </c>
      <c r="J3" s="514"/>
      <c r="K3" s="514"/>
      <c r="L3" s="125"/>
      <c r="M3" s="124" t="s">
        <v>251</v>
      </c>
    </row>
    <row r="4" spans="1:13" ht="21.95" customHeight="1">
      <c r="A4" s="124"/>
      <c r="B4" s="124"/>
      <c r="C4" s="124"/>
      <c r="D4" s="124"/>
      <c r="E4" s="124"/>
      <c r="F4" s="124"/>
      <c r="G4" s="124"/>
      <c r="H4" s="124"/>
      <c r="I4" s="124"/>
      <c r="J4" s="125" t="s">
        <v>231</v>
      </c>
      <c r="K4" s="125"/>
      <c r="L4" s="125"/>
      <c r="M4" s="124"/>
    </row>
    <row r="5" spans="1:13" ht="15.75" customHeight="1">
      <c r="A5" s="124"/>
      <c r="B5" s="124"/>
      <c r="C5" s="124"/>
      <c r="D5" s="124"/>
      <c r="E5" s="124"/>
      <c r="F5" s="124"/>
      <c r="G5" s="124"/>
      <c r="H5" s="124"/>
      <c r="I5" s="124"/>
      <c r="J5" s="124"/>
      <c r="K5" s="124"/>
      <c r="L5" s="124"/>
      <c r="M5" s="124"/>
    </row>
    <row r="6" spans="1:13" ht="21.95" customHeight="1">
      <c r="A6" s="124" t="s">
        <v>232</v>
      </c>
      <c r="B6" s="124"/>
      <c r="C6" s="124"/>
      <c r="D6" s="124"/>
      <c r="E6" s="124"/>
      <c r="F6" s="124"/>
      <c r="G6" s="124"/>
      <c r="H6" s="124"/>
      <c r="I6" s="124"/>
      <c r="J6" s="124"/>
      <c r="K6" s="124"/>
      <c r="L6" s="124"/>
      <c r="M6" s="124"/>
    </row>
    <row r="7" spans="1:13" ht="21.95" customHeight="1">
      <c r="A7" s="124" t="str">
        <f>基本データ!D6&amp;" 様"</f>
        <v>〇〇中学校▲▲クラブ 様</v>
      </c>
      <c r="B7" s="124"/>
      <c r="C7" s="124"/>
      <c r="D7" s="124"/>
      <c r="E7" s="124"/>
      <c r="F7" s="124"/>
      <c r="G7" s="124"/>
      <c r="H7" s="124"/>
      <c r="I7" s="124"/>
      <c r="J7" s="124"/>
      <c r="K7" s="124"/>
      <c r="L7" s="124"/>
      <c r="M7" s="124"/>
    </row>
    <row r="8" spans="1:13" ht="12.75" customHeight="1">
      <c r="A8" s="124"/>
      <c r="B8" s="124"/>
      <c r="C8" s="124"/>
      <c r="D8" s="124"/>
      <c r="E8" s="124"/>
      <c r="F8" s="124"/>
      <c r="G8" s="124"/>
      <c r="H8" s="124"/>
      <c r="I8" s="124"/>
      <c r="J8" s="124"/>
      <c r="K8" s="124"/>
      <c r="L8" s="124"/>
      <c r="M8" s="124"/>
    </row>
    <row r="9" spans="1:13" ht="21.95" customHeight="1">
      <c r="A9" s="124"/>
      <c r="B9" s="124"/>
      <c r="C9" s="124"/>
      <c r="D9" s="124"/>
      <c r="E9" s="124"/>
      <c r="F9" s="124"/>
      <c r="G9" s="124"/>
      <c r="H9" s="124" t="s">
        <v>250</v>
      </c>
      <c r="I9" s="124"/>
      <c r="J9" s="124"/>
      <c r="K9" s="124"/>
      <c r="L9" s="124" t="s">
        <v>249</v>
      </c>
      <c r="M9" s="124"/>
    </row>
    <row r="10" spans="1:13" ht="16.5" customHeight="1">
      <c r="A10" s="124"/>
      <c r="B10" s="124"/>
      <c r="C10" s="124"/>
      <c r="D10" s="124"/>
      <c r="E10" s="124"/>
      <c r="F10" s="124"/>
      <c r="G10" s="124"/>
      <c r="H10" s="124"/>
      <c r="I10" s="124"/>
      <c r="J10" s="124"/>
      <c r="K10" s="124"/>
      <c r="L10" s="124"/>
      <c r="M10" s="124"/>
    </row>
    <row r="11" spans="1:13" ht="21.95" customHeight="1">
      <c r="A11" s="513" t="s">
        <v>333</v>
      </c>
      <c r="B11" s="513"/>
      <c r="C11" s="513"/>
      <c r="D11" s="513"/>
      <c r="E11" s="513"/>
      <c r="F11" s="513"/>
      <c r="G11" s="513"/>
      <c r="H11" s="513"/>
      <c r="I11" s="513"/>
      <c r="J11" s="513"/>
      <c r="K11" s="513"/>
      <c r="L11" s="513"/>
      <c r="M11" s="513"/>
    </row>
    <row r="12" spans="1:13" ht="17.25" customHeight="1">
      <c r="A12" s="124"/>
      <c r="B12" s="124"/>
      <c r="C12" s="124"/>
      <c r="D12" s="124"/>
      <c r="E12" s="124"/>
      <c r="F12" s="124"/>
      <c r="G12" s="124"/>
      <c r="H12" s="124"/>
      <c r="I12" s="124"/>
      <c r="J12" s="124"/>
      <c r="K12" s="124"/>
      <c r="L12" s="124"/>
      <c r="M12" s="124"/>
    </row>
    <row r="13" spans="1:13" ht="27" customHeight="1">
      <c r="A13" s="515">
        <f>第1号!I3</f>
        <v>46275</v>
      </c>
      <c r="B13" s="515"/>
      <c r="C13" s="516"/>
      <c r="D13" s="197" t="str">
        <f>"付けで申請のあった令和"&amp;DBCS(基本データ!O4)&amp;"年度浜松市はまクル認定クラブ活動支援"</f>
        <v>付けで申請のあった令和８年度浜松市はまクル認定クラブ活動支援</v>
      </c>
      <c r="E13" s="197"/>
      <c r="F13" s="197"/>
      <c r="G13" s="197"/>
      <c r="H13" s="197"/>
      <c r="I13" s="197"/>
      <c r="J13" s="197"/>
      <c r="K13" s="197"/>
      <c r="L13" s="197"/>
      <c r="M13" s="124"/>
    </row>
    <row r="14" spans="1:13" ht="27" customHeight="1">
      <c r="A14" s="124" t="s">
        <v>334</v>
      </c>
      <c r="B14" s="124"/>
      <c r="C14" s="124"/>
      <c r="D14" s="124"/>
      <c r="E14" s="124"/>
      <c r="F14" s="124"/>
      <c r="G14" s="124"/>
      <c r="H14" s="124"/>
      <c r="I14" s="124"/>
      <c r="J14" s="124"/>
      <c r="K14" s="124"/>
      <c r="L14" s="124"/>
      <c r="M14" s="124"/>
    </row>
    <row r="15" spans="1:13" ht="15.75" customHeight="1">
      <c r="A15" s="124"/>
      <c r="B15" s="124"/>
      <c r="C15" s="124"/>
      <c r="D15" s="124"/>
      <c r="E15" s="124"/>
      <c r="F15" s="124"/>
      <c r="G15" s="124"/>
      <c r="H15" s="124"/>
      <c r="I15" s="124"/>
      <c r="J15" s="124"/>
      <c r="K15" s="124"/>
      <c r="L15" s="124"/>
      <c r="M15" s="124"/>
    </row>
    <row r="16" spans="1:13" ht="21.95" customHeight="1">
      <c r="A16" s="513" t="s">
        <v>11</v>
      </c>
      <c r="B16" s="513"/>
      <c r="C16" s="513"/>
      <c r="D16" s="513"/>
      <c r="E16" s="513"/>
      <c r="F16" s="513"/>
      <c r="G16" s="513"/>
      <c r="H16" s="513"/>
      <c r="I16" s="513"/>
      <c r="J16" s="513"/>
      <c r="K16" s="513"/>
      <c r="L16" s="513"/>
      <c r="M16" s="513"/>
    </row>
    <row r="17" spans="1:20" ht="15" customHeight="1">
      <c r="A17" s="124"/>
      <c r="B17" s="124"/>
      <c r="C17" s="124"/>
      <c r="D17" s="124"/>
      <c r="E17" s="124"/>
      <c r="F17" s="124"/>
      <c r="G17" s="124"/>
      <c r="H17" s="124"/>
      <c r="I17" s="124"/>
      <c r="J17" s="124"/>
      <c r="K17" s="124"/>
      <c r="L17" s="124"/>
      <c r="M17" s="124"/>
    </row>
    <row r="18" spans="1:20" ht="21.95" customHeight="1" thickBot="1">
      <c r="A18" s="124" t="s">
        <v>263</v>
      </c>
      <c r="B18" s="124"/>
      <c r="C18" s="124"/>
      <c r="D18" s="124"/>
      <c r="E18" s="124"/>
      <c r="F18" s="124"/>
      <c r="G18" s="124"/>
      <c r="H18" s="124"/>
      <c r="I18" s="124"/>
      <c r="J18" s="124"/>
      <c r="K18" s="124"/>
      <c r="L18" s="124"/>
      <c r="M18" s="124"/>
    </row>
    <row r="19" spans="1:20" ht="65.25" customHeight="1" thickBot="1">
      <c r="A19" s="124"/>
      <c r="B19" s="124"/>
      <c r="C19" s="126" t="s">
        <v>234</v>
      </c>
      <c r="D19" s="127"/>
      <c r="E19" s="128"/>
      <c r="F19" s="232" t="str">
        <f>IF($T19&lt;7,"\",MID($S$19,$T$19-6,1))</f>
        <v>\</v>
      </c>
      <c r="G19" s="233" t="str">
        <f>IF($T19&lt;6,"\",MID($S$19,$T$19-5,1))</f>
        <v>2</v>
      </c>
      <c r="H19" s="231" t="str">
        <f>IF($T19&lt;5,"",MID($S$19,$T$19-4,1))</f>
        <v>3</v>
      </c>
      <c r="I19" s="232" t="str">
        <f>IF($T19&lt;4,"",MID($S$19,$T$19-3,1))</f>
        <v>9</v>
      </c>
      <c r="J19" s="231" t="str">
        <f>IF($T19&lt;3,"",MID($S$19,$T$19-2,1))</f>
        <v>0</v>
      </c>
      <c r="K19" s="230" t="str">
        <f>IF($T19&lt;2,"",MID($S$19,$T$19-1,1))</f>
        <v>0</v>
      </c>
      <c r="L19" s="229" t="str">
        <f>IF($T19&lt;1,"",MID($S$19,$T$19,1))</f>
        <v>0</v>
      </c>
      <c r="M19" s="124"/>
      <c r="S19" s="228">
        <f>第５号!D25</f>
        <v>239000</v>
      </c>
      <c r="T19">
        <f>LEN(S19)</f>
        <v>6</v>
      </c>
    </row>
    <row r="20" spans="1:20" ht="13.5" customHeight="1">
      <c r="A20" s="124"/>
      <c r="B20" s="124"/>
      <c r="C20" s="124"/>
      <c r="D20" s="124"/>
      <c r="E20" s="124"/>
      <c r="F20" s="124"/>
      <c r="G20" s="124"/>
      <c r="H20" s="124"/>
      <c r="I20" s="124"/>
      <c r="J20" s="124"/>
      <c r="K20" s="124"/>
      <c r="L20" s="124"/>
      <c r="M20" s="124"/>
    </row>
    <row r="21" spans="1:20" ht="21.95" customHeight="1">
      <c r="A21" s="124" t="s">
        <v>264</v>
      </c>
      <c r="B21" s="124"/>
      <c r="C21" s="124"/>
      <c r="D21" s="124"/>
      <c r="E21" s="124"/>
      <c r="F21" s="124"/>
      <c r="G21" s="124"/>
      <c r="H21" s="124"/>
      <c r="I21" s="124"/>
      <c r="J21" s="124"/>
      <c r="K21" s="124"/>
      <c r="L21" s="124"/>
      <c r="M21" s="124"/>
    </row>
    <row r="22" spans="1:20" ht="21.95" customHeight="1">
      <c r="A22" s="515">
        <f>第５号!I3</f>
        <v>46296</v>
      </c>
      <c r="B22" s="515"/>
      <c r="C22" s="516"/>
      <c r="D22" s="197" t="s">
        <v>422</v>
      </c>
      <c r="E22" s="197"/>
      <c r="F22" s="197"/>
      <c r="G22" s="197"/>
      <c r="H22" s="197"/>
      <c r="I22" s="197"/>
      <c r="J22" s="197"/>
      <c r="K22" s="124"/>
      <c r="L22" s="124"/>
      <c r="M22" s="124"/>
    </row>
    <row r="23" spans="1:20" ht="10.5" customHeight="1">
      <c r="A23" s="124"/>
      <c r="B23" s="124"/>
      <c r="C23" s="124"/>
      <c r="D23" s="124"/>
      <c r="E23" s="124"/>
      <c r="F23" s="124"/>
      <c r="G23" s="124"/>
      <c r="H23" s="124"/>
      <c r="I23" s="124"/>
      <c r="J23" s="124"/>
      <c r="K23" s="124"/>
      <c r="L23" s="124"/>
      <c r="M23" s="124"/>
    </row>
    <row r="24" spans="1:20" ht="21.95" customHeight="1">
      <c r="A24" s="124" t="s">
        <v>235</v>
      </c>
      <c r="B24" s="124"/>
      <c r="C24" s="124"/>
      <c r="D24" s="124"/>
      <c r="E24" s="124"/>
      <c r="F24" s="124"/>
      <c r="G24" s="124"/>
      <c r="H24" s="124"/>
      <c r="I24" s="124"/>
      <c r="J24" s="124"/>
      <c r="K24" s="124"/>
      <c r="L24" s="124"/>
      <c r="M24" s="124"/>
    </row>
    <row r="25" spans="1:20" ht="21" customHeight="1">
      <c r="A25" s="124" t="s">
        <v>236</v>
      </c>
      <c r="B25" s="124"/>
      <c r="C25" s="124"/>
      <c r="D25" s="124"/>
      <c r="E25" s="124"/>
      <c r="F25" s="124"/>
      <c r="G25" s="124"/>
      <c r="H25" s="124"/>
      <c r="I25" s="124"/>
      <c r="J25" s="124"/>
      <c r="K25" s="124"/>
      <c r="L25" s="124"/>
      <c r="M25" s="124"/>
    </row>
    <row r="26" spans="1:20" ht="21" customHeight="1">
      <c r="A26" s="124" t="s">
        <v>237</v>
      </c>
      <c r="B26" s="124"/>
      <c r="C26" s="124"/>
      <c r="D26" s="124"/>
      <c r="E26" s="124"/>
      <c r="F26" s="124"/>
      <c r="G26" s="124"/>
      <c r="H26" s="124"/>
      <c r="I26" s="124"/>
      <c r="J26" s="124"/>
      <c r="K26" s="124"/>
      <c r="L26" s="124"/>
      <c r="M26" s="124"/>
    </row>
    <row r="27" spans="1:20" ht="21" customHeight="1">
      <c r="A27" s="124" t="s">
        <v>238</v>
      </c>
      <c r="B27" s="124"/>
      <c r="C27" s="124"/>
      <c r="D27" s="124"/>
      <c r="E27" s="124"/>
      <c r="F27" s="124"/>
      <c r="G27" s="124"/>
      <c r="H27" s="124"/>
      <c r="I27" s="124"/>
      <c r="J27" s="124"/>
      <c r="K27" s="124"/>
      <c r="L27" s="124"/>
      <c r="M27" s="124"/>
    </row>
    <row r="28" spans="1:20" ht="21" customHeight="1">
      <c r="A28" s="124" t="s">
        <v>240</v>
      </c>
      <c r="B28" s="124"/>
      <c r="C28" s="124"/>
      <c r="D28" s="124"/>
      <c r="E28" s="124"/>
      <c r="F28" s="124"/>
      <c r="G28" s="124"/>
      <c r="H28" s="124"/>
      <c r="I28" s="124"/>
      <c r="J28" s="124"/>
      <c r="K28" s="124"/>
      <c r="L28" s="124"/>
      <c r="M28" s="124"/>
    </row>
    <row r="29" spans="1:20" ht="21" customHeight="1">
      <c r="A29" s="124" t="s">
        <v>239</v>
      </c>
      <c r="B29" s="124"/>
      <c r="C29" s="124"/>
      <c r="D29" s="124"/>
      <c r="E29" s="124"/>
      <c r="F29" s="124"/>
      <c r="G29" s="124"/>
      <c r="H29" s="124"/>
      <c r="I29" s="124"/>
      <c r="J29" s="124"/>
      <c r="K29" s="124"/>
      <c r="L29" s="124"/>
      <c r="M29" s="124"/>
    </row>
    <row r="30" spans="1:20" ht="21" customHeight="1">
      <c r="A30" s="124" t="s">
        <v>241</v>
      </c>
      <c r="B30" s="124"/>
      <c r="C30" s="124"/>
      <c r="D30" s="124"/>
      <c r="E30" s="124"/>
      <c r="F30" s="124"/>
      <c r="G30" s="124"/>
      <c r="H30" s="124"/>
      <c r="I30" s="124"/>
      <c r="J30" s="124"/>
      <c r="K30" s="124"/>
      <c r="L30" s="124"/>
      <c r="M30" s="124"/>
    </row>
    <row r="31" spans="1:20" ht="21" customHeight="1">
      <c r="A31" s="124" t="s">
        <v>242</v>
      </c>
      <c r="B31" s="124"/>
      <c r="C31" s="124"/>
      <c r="D31" s="124"/>
      <c r="E31" s="124"/>
      <c r="F31" s="124"/>
      <c r="G31" s="124"/>
      <c r="H31" s="124"/>
      <c r="I31" s="124"/>
      <c r="J31" s="124"/>
      <c r="K31" s="124"/>
      <c r="L31" s="124"/>
      <c r="M31" s="124"/>
    </row>
    <row r="32" spans="1:20" ht="21" customHeight="1">
      <c r="A32" s="124" t="s">
        <v>243</v>
      </c>
      <c r="B32" s="124"/>
      <c r="C32" s="124"/>
      <c r="D32" s="124"/>
      <c r="E32" s="124"/>
      <c r="F32" s="124"/>
      <c r="G32" s="124"/>
      <c r="H32" s="124"/>
      <c r="I32" s="124"/>
      <c r="J32" s="124"/>
      <c r="K32" s="124"/>
      <c r="L32" s="124"/>
      <c r="M32" s="124"/>
    </row>
    <row r="33" spans="1:13" ht="21" customHeight="1">
      <c r="A33" s="124" t="s">
        <v>244</v>
      </c>
      <c r="B33" s="124"/>
      <c r="C33" s="124"/>
      <c r="D33" s="124"/>
      <c r="E33" s="124"/>
      <c r="F33" s="124"/>
      <c r="G33" s="124"/>
      <c r="H33" s="124"/>
      <c r="I33" s="124"/>
      <c r="J33" s="124"/>
      <c r="K33" s="124"/>
      <c r="L33" s="124"/>
      <c r="M33" s="124"/>
    </row>
    <row r="34" spans="1:13" ht="21" customHeight="1">
      <c r="A34" s="124" t="s">
        <v>245</v>
      </c>
      <c r="B34" s="124"/>
      <c r="C34" s="124"/>
      <c r="D34" s="124"/>
      <c r="E34" s="124"/>
      <c r="F34" s="124"/>
      <c r="G34" s="124"/>
      <c r="H34" s="124"/>
      <c r="I34" s="124"/>
      <c r="J34" s="124"/>
      <c r="K34" s="124"/>
      <c r="L34" s="124"/>
      <c r="M34" s="124"/>
    </row>
    <row r="35" spans="1:13" ht="21" customHeight="1">
      <c r="A35" s="124" t="s">
        <v>246</v>
      </c>
      <c r="B35" s="124"/>
      <c r="C35" s="124"/>
      <c r="D35" s="124"/>
      <c r="E35" s="124"/>
      <c r="F35" s="124"/>
      <c r="G35" s="124"/>
      <c r="H35" s="124"/>
      <c r="I35" s="124"/>
      <c r="J35" s="124"/>
      <c r="K35" s="124"/>
      <c r="L35" s="124"/>
      <c r="M35" s="124"/>
    </row>
    <row r="36" spans="1:13" ht="21" customHeight="1">
      <c r="A36" s="124" t="s">
        <v>247</v>
      </c>
      <c r="B36" s="124"/>
      <c r="C36" s="124"/>
      <c r="D36" s="124"/>
      <c r="E36" s="124"/>
      <c r="F36" s="124"/>
      <c r="G36" s="124"/>
      <c r="H36" s="124"/>
      <c r="I36" s="124"/>
      <c r="J36" s="124"/>
      <c r="K36" s="124"/>
      <c r="L36" s="124"/>
      <c r="M36" s="124"/>
    </row>
    <row r="37" spans="1:13" ht="21" customHeight="1">
      <c r="A37" s="124" t="s">
        <v>248</v>
      </c>
      <c r="B37" s="124"/>
      <c r="C37" s="123"/>
      <c r="D37" s="123"/>
      <c r="E37" s="123"/>
      <c r="F37" s="123"/>
      <c r="G37" s="123"/>
      <c r="H37" s="123"/>
      <c r="I37" s="123"/>
      <c r="J37" s="123"/>
      <c r="K37" s="123"/>
      <c r="L37" s="123"/>
      <c r="M37" s="123"/>
    </row>
    <row r="38" spans="1:13" ht="18" customHeight="1"/>
  </sheetData>
  <mergeCells count="5">
    <mergeCell ref="I3:K3"/>
    <mergeCell ref="A11:M11"/>
    <mergeCell ref="A16:M16"/>
    <mergeCell ref="A13:C13"/>
    <mergeCell ref="A22:C22"/>
  </mergeCells>
  <phoneticPr fontId="3"/>
  <pageMargins left="0.70866141732283472" right="0.70866141732283472" top="0.74803149606299213" bottom="0.74803149606299213" header="0.31496062992125984" footer="0.31496062992125984"/>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K36"/>
  <sheetViews>
    <sheetView workbookViewId="0">
      <selection activeCell="H35" sqref="H35"/>
    </sheetView>
  </sheetViews>
  <sheetFormatPr defaultRowHeight="13.5"/>
  <cols>
    <col min="1" max="1" width="7.75" customWidth="1"/>
    <col min="4" max="4" width="8.375" customWidth="1"/>
    <col min="5" max="5" width="4.125" customWidth="1"/>
    <col min="6" max="6" width="7.875" customWidth="1"/>
    <col min="7" max="7" width="5.125" customWidth="1"/>
    <col min="8" max="8" width="10.875" customWidth="1"/>
    <col min="9" max="9" width="15" customWidth="1"/>
    <col min="10" max="10" width="17.625" customWidth="1"/>
    <col min="11" max="11" width="0.875" customWidth="1"/>
    <col min="16" max="16" width="9.625" bestFit="1" customWidth="1"/>
    <col min="17" max="17" width="3.375" customWidth="1"/>
    <col min="18" max="18" width="24.75" customWidth="1"/>
  </cols>
  <sheetData>
    <row r="1" spans="1:11" ht="24.95" customHeight="1">
      <c r="A1" t="s">
        <v>361</v>
      </c>
      <c r="I1" s="161" t="s">
        <v>409</v>
      </c>
      <c r="J1" s="162"/>
      <c r="K1" s="113"/>
    </row>
    <row r="2" spans="1:11" ht="24.95" customHeight="1">
      <c r="I2" s="62" t="s">
        <v>29</v>
      </c>
      <c r="J2" s="163">
        <f>基本データ!D4</f>
        <v>1000</v>
      </c>
    </row>
    <row r="3" spans="1:11" ht="21.95" customHeight="1">
      <c r="I3" s="366">
        <v>46419</v>
      </c>
      <c r="J3" s="366"/>
    </row>
    <row r="4" spans="1:11" ht="15.75" customHeight="1"/>
    <row r="5" spans="1:11" ht="21.95" customHeight="1">
      <c r="A5" t="s">
        <v>28</v>
      </c>
    </row>
    <row r="6" spans="1:11" ht="17.25" customHeight="1"/>
    <row r="7" spans="1:11" ht="21.95" customHeight="1">
      <c r="A7" t="s">
        <v>33</v>
      </c>
      <c r="F7" t="s">
        <v>35</v>
      </c>
      <c r="H7" s="367" t="str">
        <f>第1号!H7</f>
        <v>浜松市□□区〇〇町１－２</v>
      </c>
      <c r="I7" s="367"/>
      <c r="J7" s="367"/>
    </row>
    <row r="8" spans="1:11" ht="21.95" customHeight="1">
      <c r="A8" t="s">
        <v>36</v>
      </c>
      <c r="D8" s="382" t="s">
        <v>37</v>
      </c>
      <c r="E8" s="382"/>
      <c r="F8" t="s">
        <v>178</v>
      </c>
      <c r="H8" s="367" t="str">
        <f>第1号!H8</f>
        <v>〇〇中学校▲▲クラブ</v>
      </c>
      <c r="I8" s="367"/>
      <c r="J8" s="367"/>
    </row>
    <row r="9" spans="1:11" ht="21.95" customHeight="1">
      <c r="A9" t="s">
        <v>33</v>
      </c>
      <c r="F9" t="s">
        <v>34</v>
      </c>
      <c r="H9" s="367" t="str">
        <f>第1号!H9</f>
        <v>浜　来代</v>
      </c>
      <c r="I9" s="367"/>
      <c r="J9" t="s">
        <v>346</v>
      </c>
    </row>
    <row r="10" spans="1:11" ht="21.95" customHeight="1">
      <c r="A10" t="s">
        <v>32</v>
      </c>
      <c r="F10" t="s">
        <v>38</v>
      </c>
      <c r="H10" s="369">
        <f>第1号!H10</f>
        <v>9012345678</v>
      </c>
      <c r="I10" s="369"/>
    </row>
    <row r="11" spans="1:11" ht="21.95" customHeight="1">
      <c r="F11" s="149" t="s">
        <v>352</v>
      </c>
    </row>
    <row r="12" spans="1:11" ht="21.95" customHeight="1">
      <c r="F12" s="149"/>
    </row>
    <row r="13" spans="1:11" ht="21.95" customHeight="1">
      <c r="A13" s="388" t="s">
        <v>265</v>
      </c>
      <c r="B13" s="388"/>
      <c r="C13" s="388"/>
      <c r="D13" s="388"/>
      <c r="E13" s="388"/>
      <c r="F13" s="388"/>
      <c r="G13" s="388"/>
      <c r="H13" s="388"/>
      <c r="I13" s="388"/>
      <c r="J13" s="388"/>
      <c r="K13" s="114"/>
    </row>
    <row r="14" spans="1:11" ht="21.95" customHeight="1"/>
    <row r="15" spans="1:11" ht="21.95" customHeight="1">
      <c r="A15" t="s">
        <v>335</v>
      </c>
      <c r="K15" s="113"/>
    </row>
    <row r="16" spans="1:11" ht="21.95" customHeight="1">
      <c r="A16" t="s">
        <v>441</v>
      </c>
    </row>
    <row r="17" spans="1:9" ht="21.95" customHeight="1">
      <c r="A17" t="s">
        <v>336</v>
      </c>
    </row>
    <row r="18" spans="1:9" ht="21.95" customHeight="1">
      <c r="B18" s="118"/>
      <c r="C18" s="118"/>
      <c r="D18" s="118"/>
      <c r="E18" s="118"/>
      <c r="F18" s="118"/>
      <c r="G18" s="118"/>
      <c r="H18" s="118"/>
      <c r="I18" s="118"/>
    </row>
    <row r="19" spans="1:9" ht="21.95" customHeight="1">
      <c r="A19" t="s">
        <v>266</v>
      </c>
      <c r="B19" s="118"/>
      <c r="C19" s="118"/>
      <c r="D19" s="118"/>
      <c r="E19" s="118"/>
      <c r="F19" s="118"/>
      <c r="G19" s="118"/>
      <c r="H19" s="118"/>
      <c r="I19" s="118"/>
    </row>
    <row r="20" spans="1:9" ht="21.95" customHeight="1">
      <c r="A20" t="s">
        <v>267</v>
      </c>
      <c r="B20" s="118"/>
      <c r="C20" s="610"/>
      <c r="D20" s="611"/>
      <c r="E20" s="611"/>
      <c r="F20" s="611"/>
      <c r="G20" s="611"/>
      <c r="H20" s="611"/>
      <c r="I20" s="611"/>
    </row>
    <row r="21" spans="1:9" ht="21.95" customHeight="1">
      <c r="A21" t="s">
        <v>268</v>
      </c>
      <c r="C21" s="610"/>
      <c r="D21" s="611"/>
      <c r="E21" s="611"/>
      <c r="F21" s="611"/>
      <c r="G21" s="611"/>
      <c r="H21" s="611"/>
      <c r="I21" s="611"/>
    </row>
    <row r="22" spans="1:9" ht="21.95" customHeight="1">
      <c r="A22" t="s">
        <v>269</v>
      </c>
      <c r="B22" s="42"/>
      <c r="C22" s="610"/>
      <c r="D22" s="611"/>
      <c r="E22" s="611"/>
      <c r="F22" s="611"/>
      <c r="G22" s="611"/>
      <c r="H22" s="611"/>
      <c r="I22" s="611"/>
    </row>
    <row r="23" spans="1:9" ht="21.95" customHeight="1">
      <c r="A23" t="s">
        <v>270</v>
      </c>
      <c r="C23" s="235"/>
      <c r="D23" s="236"/>
      <c r="E23" s="236"/>
      <c r="F23" s="236"/>
      <c r="G23" s="236"/>
      <c r="H23" s="236"/>
      <c r="I23" s="236"/>
    </row>
    <row r="24" spans="1:9" ht="21.95" customHeight="1">
      <c r="A24" t="s">
        <v>271</v>
      </c>
      <c r="E24" s="236"/>
      <c r="F24" s="235"/>
      <c r="G24" s="236"/>
      <c r="H24" s="236"/>
      <c r="I24" s="236"/>
    </row>
    <row r="25" spans="1:9" ht="21.95" customHeight="1">
      <c r="A25" t="s">
        <v>272</v>
      </c>
      <c r="C25" s="235"/>
      <c r="D25" s="237"/>
      <c r="E25" s="238"/>
      <c r="F25" s="236"/>
      <c r="G25" s="236"/>
      <c r="H25" s="236"/>
      <c r="I25" s="236"/>
    </row>
    <row r="26" spans="1:9" ht="21.95" customHeight="1">
      <c r="A26" t="s">
        <v>273</v>
      </c>
      <c r="F26" s="609"/>
      <c r="G26" s="609"/>
      <c r="H26" s="609"/>
      <c r="I26" s="609"/>
    </row>
    <row r="27" spans="1:9" ht="21.95" customHeight="1">
      <c r="A27" t="s">
        <v>274</v>
      </c>
      <c r="C27" s="610"/>
      <c r="D27" s="611"/>
      <c r="E27" s="611"/>
      <c r="F27" s="611"/>
      <c r="G27" s="611"/>
      <c r="H27" s="611"/>
      <c r="I27" s="611"/>
    </row>
    <row r="28" spans="1:9" ht="21.95" customHeight="1"/>
    <row r="29" spans="1:9" ht="21.95" customHeight="1">
      <c r="A29" t="s">
        <v>275</v>
      </c>
    </row>
    <row r="30" spans="1:9" ht="21.95" customHeight="1">
      <c r="A30" t="s">
        <v>276</v>
      </c>
      <c r="D30" s="609"/>
      <c r="E30" s="609"/>
      <c r="F30" s="609"/>
      <c r="G30" s="609"/>
      <c r="H30" s="609"/>
      <c r="I30" s="609"/>
    </row>
    <row r="31" spans="1:9" ht="21.95" customHeight="1">
      <c r="A31" t="s">
        <v>277</v>
      </c>
      <c r="D31" s="609"/>
      <c r="E31" s="609"/>
      <c r="F31" s="609"/>
      <c r="G31" s="609"/>
      <c r="H31" s="609"/>
      <c r="I31" s="609"/>
    </row>
    <row r="32" spans="1:9" ht="21.95" customHeight="1">
      <c r="A32" t="s">
        <v>433</v>
      </c>
      <c r="F32" s="517"/>
      <c r="G32" s="517"/>
      <c r="H32" s="517"/>
      <c r="I32" s="517"/>
    </row>
    <row r="33" spans="1:9" ht="21.95" customHeight="1">
      <c r="A33" t="s">
        <v>278</v>
      </c>
      <c r="D33" s="609"/>
      <c r="E33" s="609"/>
      <c r="F33" s="609"/>
      <c r="G33" s="609"/>
      <c r="H33" s="609"/>
      <c r="I33" s="609"/>
    </row>
    <row r="34" spans="1:9" ht="21.95" customHeight="1">
      <c r="A34" t="s">
        <v>279</v>
      </c>
      <c r="D34" s="609"/>
      <c r="E34" s="609"/>
      <c r="F34" s="609"/>
      <c r="G34" s="609"/>
      <c r="H34" s="609"/>
      <c r="I34" s="609"/>
    </row>
    <row r="35" spans="1:9" ht="21.95" customHeight="1"/>
    <row r="36" spans="1:9" ht="21.95" customHeight="1"/>
  </sheetData>
  <mergeCells count="17">
    <mergeCell ref="H10:I10"/>
    <mergeCell ref="A13:J13"/>
    <mergeCell ref="I3:J3"/>
    <mergeCell ref="H7:J7"/>
    <mergeCell ref="D8:E8"/>
    <mergeCell ref="H8:J8"/>
    <mergeCell ref="H9:I9"/>
    <mergeCell ref="C20:I20"/>
    <mergeCell ref="C21:I21"/>
    <mergeCell ref="C22:I22"/>
    <mergeCell ref="C27:I27"/>
    <mergeCell ref="F26:I26"/>
    <mergeCell ref="D30:I30"/>
    <mergeCell ref="D31:I31"/>
    <mergeCell ref="F32:I32"/>
    <mergeCell ref="D33:I33"/>
    <mergeCell ref="D34:I34"/>
  </mergeCells>
  <phoneticPr fontId="3"/>
  <pageMargins left="0.70866141732283472" right="0.11811023622047245"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L3" sqref="L3"/>
    </sheetView>
  </sheetViews>
  <sheetFormatPr defaultRowHeight="13.5"/>
  <cols>
    <col min="1" max="1" width="7.625" customWidth="1"/>
    <col min="2" max="2" width="4.625" customWidth="1"/>
    <col min="3" max="12" width="6.625" customWidth="1"/>
    <col min="13" max="13" width="8.875" customWidth="1"/>
    <col min="14" max="14" width="0.875" customWidth="1"/>
  </cols>
  <sheetData>
    <row r="1" spans="1:13" ht="21.95" customHeight="1">
      <c r="A1" s="124" t="s">
        <v>362</v>
      </c>
      <c r="B1" s="124"/>
      <c r="C1" s="124"/>
      <c r="D1" s="124"/>
      <c r="E1" s="124"/>
      <c r="F1" s="124"/>
      <c r="G1" s="124"/>
      <c r="H1" s="124"/>
      <c r="I1" s="124"/>
      <c r="J1" s="124"/>
      <c r="K1" s="124"/>
      <c r="L1" s="124"/>
      <c r="M1" s="124"/>
    </row>
    <row r="2" spans="1:13" ht="15.75" customHeight="1">
      <c r="A2" s="124"/>
      <c r="B2" s="124"/>
      <c r="C2" s="124"/>
      <c r="D2" s="124"/>
      <c r="E2" s="124"/>
      <c r="F2" s="124"/>
      <c r="G2" s="124"/>
      <c r="H2" s="124"/>
      <c r="I2" s="124"/>
      <c r="J2" s="124"/>
      <c r="K2" s="124"/>
      <c r="L2" s="124"/>
      <c r="M2" s="124"/>
    </row>
    <row r="3" spans="1:13" ht="21.95" customHeight="1">
      <c r="A3" s="124"/>
      <c r="B3" s="124"/>
      <c r="C3" s="124"/>
      <c r="D3" s="124"/>
      <c r="E3" s="124"/>
      <c r="F3" s="124"/>
      <c r="G3" s="124"/>
      <c r="H3" s="124"/>
      <c r="I3" s="514" t="s">
        <v>438</v>
      </c>
      <c r="J3" s="514"/>
      <c r="K3" s="514"/>
      <c r="L3" s="125"/>
      <c r="M3" s="124" t="s">
        <v>251</v>
      </c>
    </row>
    <row r="4" spans="1:13" ht="21.95" customHeight="1">
      <c r="A4" s="124"/>
      <c r="B4" s="124"/>
      <c r="C4" s="124"/>
      <c r="D4" s="124"/>
      <c r="E4" s="124"/>
      <c r="F4" s="124"/>
      <c r="G4" s="124"/>
      <c r="H4" s="124"/>
      <c r="I4" s="124"/>
      <c r="J4" s="125" t="s">
        <v>231</v>
      </c>
      <c r="K4" s="125"/>
      <c r="L4" s="125"/>
      <c r="M4" s="124"/>
    </row>
    <row r="5" spans="1:13" ht="15.75" customHeight="1">
      <c r="A5" s="124"/>
      <c r="B5" s="124"/>
      <c r="C5" s="124"/>
      <c r="D5" s="124"/>
      <c r="E5" s="124"/>
      <c r="F5" s="124"/>
      <c r="G5" s="124"/>
      <c r="H5" s="124"/>
      <c r="I5" s="124"/>
      <c r="J5" s="124"/>
      <c r="K5" s="124"/>
      <c r="L5" s="124"/>
      <c r="M5" s="124"/>
    </row>
    <row r="6" spans="1:13" ht="21.95" customHeight="1">
      <c r="A6" s="124" t="s">
        <v>232</v>
      </c>
      <c r="B6" s="124"/>
      <c r="C6" s="124"/>
      <c r="D6" s="124"/>
      <c r="E6" s="124"/>
      <c r="F6" s="124"/>
      <c r="G6" s="124"/>
      <c r="H6" s="124"/>
      <c r="I6" s="124"/>
      <c r="J6" s="124"/>
      <c r="K6" s="124"/>
      <c r="L6" s="124"/>
      <c r="M6" s="124"/>
    </row>
    <row r="7" spans="1:13" ht="21.95" customHeight="1">
      <c r="A7" s="124" t="str">
        <f>基本データ!D6&amp;" 様"</f>
        <v>〇〇中学校▲▲クラブ 様</v>
      </c>
      <c r="B7" s="124"/>
      <c r="C7" s="124"/>
      <c r="D7" s="124"/>
      <c r="E7" s="124"/>
      <c r="F7" s="124"/>
      <c r="G7" s="124"/>
      <c r="H7" s="124"/>
      <c r="I7" s="124"/>
      <c r="J7" s="124"/>
      <c r="K7" s="124"/>
      <c r="L7" s="124"/>
      <c r="M7" s="124"/>
    </row>
    <row r="8" spans="1:13" ht="12.75" customHeight="1">
      <c r="A8" s="124"/>
      <c r="B8" s="124"/>
      <c r="C8" s="124"/>
      <c r="D8" s="124"/>
      <c r="E8" s="124"/>
      <c r="F8" s="124"/>
      <c r="G8" s="124"/>
      <c r="H8" s="124"/>
      <c r="I8" s="124"/>
      <c r="J8" s="124"/>
      <c r="K8" s="124"/>
      <c r="L8" s="124"/>
      <c r="M8" s="124"/>
    </row>
    <row r="9" spans="1:13" ht="21.95" customHeight="1">
      <c r="A9" s="124"/>
      <c r="B9" s="124"/>
      <c r="C9" s="124"/>
      <c r="D9" s="124"/>
      <c r="E9" s="124"/>
      <c r="F9" s="124"/>
      <c r="G9" s="124"/>
      <c r="H9" s="124" t="s">
        <v>250</v>
      </c>
      <c r="I9" s="124"/>
      <c r="J9" s="124"/>
      <c r="K9" s="124"/>
      <c r="L9" s="124" t="s">
        <v>249</v>
      </c>
      <c r="M9" s="124"/>
    </row>
    <row r="10" spans="1:13" ht="16.5" customHeight="1">
      <c r="A10" s="124"/>
      <c r="B10" s="124"/>
      <c r="C10" s="124"/>
      <c r="D10" s="124"/>
      <c r="E10" s="124"/>
      <c r="F10" s="124"/>
      <c r="G10" s="124"/>
      <c r="H10" s="124"/>
      <c r="I10" s="124"/>
      <c r="J10" s="124"/>
      <c r="K10" s="124"/>
      <c r="L10" s="124"/>
      <c r="M10" s="124"/>
    </row>
    <row r="11" spans="1:13" ht="21.95" customHeight="1">
      <c r="A11" s="513" t="s">
        <v>280</v>
      </c>
      <c r="B11" s="513"/>
      <c r="C11" s="513"/>
      <c r="D11" s="513"/>
      <c r="E11" s="513"/>
      <c r="F11" s="513"/>
      <c r="G11" s="513"/>
      <c r="H11" s="513"/>
      <c r="I11" s="513"/>
      <c r="J11" s="513"/>
      <c r="K11" s="513"/>
      <c r="L11" s="513"/>
      <c r="M11" s="513"/>
    </row>
    <row r="12" spans="1:13" ht="17.25" customHeight="1">
      <c r="A12" s="124"/>
      <c r="B12" s="124"/>
      <c r="C12" s="124"/>
      <c r="D12" s="124"/>
      <c r="E12" s="124"/>
      <c r="F12" s="124"/>
      <c r="G12" s="124"/>
      <c r="H12" s="124"/>
      <c r="I12" s="124"/>
      <c r="J12" s="124"/>
      <c r="K12" s="124"/>
      <c r="L12" s="124"/>
      <c r="M12" s="124"/>
    </row>
    <row r="13" spans="1:13" ht="27" customHeight="1">
      <c r="A13" s="515">
        <f>第７号!I3</f>
        <v>46419</v>
      </c>
      <c r="B13" s="614"/>
      <c r="C13" s="383"/>
      <c r="D13" s="197" t="str">
        <f>"付けで申請のあった令和"&amp;DBCS(基本データ!O4)&amp;"年度浜松市はまクル認定クラブ活動支援事業費"</f>
        <v>付けで申請のあった令和８年度浜松市はまクル認定クラブ活動支援事業費</v>
      </c>
      <c r="E13" s="197"/>
      <c r="F13" s="197"/>
      <c r="G13" s="197"/>
      <c r="H13" s="197"/>
      <c r="I13" s="197"/>
      <c r="J13" s="197"/>
      <c r="K13" s="197"/>
      <c r="L13" s="197"/>
      <c r="M13" s="124"/>
    </row>
    <row r="14" spans="1:13" ht="27" customHeight="1">
      <c r="A14" s="124" t="s">
        <v>423</v>
      </c>
      <c r="B14" s="124"/>
      <c r="C14" s="124"/>
      <c r="D14" s="124"/>
      <c r="E14" s="124"/>
      <c r="F14" s="124"/>
      <c r="G14" s="124"/>
      <c r="H14" s="124"/>
      <c r="I14" s="124"/>
      <c r="J14" s="124"/>
      <c r="K14" s="124"/>
      <c r="L14" s="124"/>
      <c r="M14" s="124"/>
    </row>
    <row r="15" spans="1:13" ht="27" customHeight="1">
      <c r="A15" s="124"/>
      <c r="B15" s="124"/>
      <c r="C15" s="124"/>
      <c r="D15" s="124"/>
      <c r="E15" s="124"/>
      <c r="F15" s="124"/>
      <c r="G15" s="124"/>
      <c r="H15" s="124"/>
      <c r="I15" s="124"/>
      <c r="J15" s="124"/>
      <c r="K15" s="124"/>
      <c r="L15" s="124"/>
      <c r="M15" s="124"/>
    </row>
    <row r="16" spans="1:13" ht="27" customHeight="1">
      <c r="A16" s="125" t="s">
        <v>282</v>
      </c>
      <c r="B16" s="130"/>
      <c r="C16" s="130"/>
      <c r="D16" s="130"/>
      <c r="E16" s="130"/>
      <c r="F16" s="130"/>
      <c r="G16" s="130"/>
      <c r="H16" s="130"/>
      <c r="I16" s="130"/>
      <c r="J16" s="130"/>
      <c r="K16" s="130"/>
      <c r="L16" s="130"/>
      <c r="M16" s="130"/>
    </row>
    <row r="17" spans="1:13" ht="27" customHeight="1">
      <c r="A17" s="124" t="s">
        <v>13</v>
      </c>
      <c r="B17" s="612">
        <f>第７号!C20</f>
        <v>0</v>
      </c>
      <c r="C17" s="615"/>
      <c r="D17" s="615"/>
      <c r="E17" s="615"/>
      <c r="F17" s="615"/>
      <c r="G17" s="615"/>
      <c r="H17" s="615"/>
      <c r="I17" s="615"/>
      <c r="J17" s="615"/>
      <c r="K17" s="615"/>
      <c r="L17" s="615"/>
      <c r="M17" s="124"/>
    </row>
    <row r="18" spans="1:13" ht="27" customHeight="1"/>
    <row r="19" spans="1:13" ht="27" customHeight="1">
      <c r="A19" t="s">
        <v>283</v>
      </c>
    </row>
    <row r="20" spans="1:13" ht="27" customHeight="1">
      <c r="A20" t="s">
        <v>13</v>
      </c>
      <c r="B20" s="612">
        <f>第７号!F32</f>
        <v>0</v>
      </c>
      <c r="C20" s="613"/>
      <c r="D20" s="613"/>
      <c r="E20" s="613"/>
      <c r="F20" s="613"/>
      <c r="G20" s="613"/>
      <c r="H20" s="613"/>
      <c r="I20" s="613"/>
      <c r="J20" s="613"/>
      <c r="K20" s="613"/>
      <c r="L20" s="613"/>
    </row>
    <row r="21" spans="1:13" ht="27" customHeight="1">
      <c r="B21" s="239">
        <f>第７号!C24</f>
        <v>0</v>
      </c>
      <c r="C21" s="240"/>
      <c r="D21" s="240"/>
      <c r="E21" s="240"/>
      <c r="F21" s="240"/>
      <c r="G21" s="240"/>
      <c r="H21" s="240"/>
      <c r="I21" s="240"/>
      <c r="J21" s="240"/>
      <c r="K21" s="240"/>
      <c r="L21" s="240"/>
    </row>
    <row r="22" spans="1:13" ht="27" customHeight="1">
      <c r="A22" t="s">
        <v>284</v>
      </c>
    </row>
    <row r="23" spans="1:13" ht="27" customHeight="1">
      <c r="B23" s="612">
        <f>第７号!D34</f>
        <v>0</v>
      </c>
      <c r="C23" s="613"/>
      <c r="D23" s="613"/>
      <c r="E23" s="613"/>
      <c r="F23" s="613"/>
      <c r="G23" s="613"/>
      <c r="H23" s="613"/>
      <c r="I23" s="613"/>
      <c r="J23" s="613"/>
      <c r="K23" s="613"/>
      <c r="L23" s="613"/>
    </row>
    <row r="24" spans="1:13" ht="27" customHeight="1"/>
    <row r="25" spans="1:13" ht="27" customHeight="1"/>
    <row r="26" spans="1:13" ht="27" customHeight="1"/>
    <row r="27" spans="1:13" ht="27" customHeight="1"/>
  </sheetData>
  <mergeCells count="6">
    <mergeCell ref="B20:L20"/>
    <mergeCell ref="B23:L23"/>
    <mergeCell ref="I3:K3"/>
    <mergeCell ref="A11:M11"/>
    <mergeCell ref="A13:C13"/>
    <mergeCell ref="B17:L17"/>
  </mergeCells>
  <phoneticPr fontId="3"/>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K35"/>
  <sheetViews>
    <sheetView workbookViewId="0">
      <selection activeCell="L32" sqref="L32"/>
    </sheetView>
  </sheetViews>
  <sheetFormatPr defaultRowHeight="13.5"/>
  <cols>
    <col min="1" max="1" width="7.75" customWidth="1"/>
    <col min="4" max="4" width="8.375" customWidth="1"/>
    <col min="5" max="5" width="4.125" customWidth="1"/>
    <col min="6" max="6" width="7.875" customWidth="1"/>
    <col min="7" max="7" width="5.125" customWidth="1"/>
    <col min="8" max="8" width="10.875" customWidth="1"/>
    <col min="9" max="9" width="15" customWidth="1"/>
    <col min="10" max="10" width="17.625" customWidth="1"/>
    <col min="11" max="11" width="0.875" customWidth="1"/>
    <col min="16" max="16" width="9.625" bestFit="1" customWidth="1"/>
    <col min="17" max="17" width="3.375" customWidth="1"/>
    <col min="18" max="18" width="24.75" customWidth="1"/>
  </cols>
  <sheetData>
    <row r="1" spans="1:11" ht="24.95" customHeight="1">
      <c r="A1" t="s">
        <v>363</v>
      </c>
      <c r="I1" s="161" t="s">
        <v>409</v>
      </c>
      <c r="J1" s="162"/>
      <c r="K1" s="113"/>
    </row>
    <row r="2" spans="1:11" ht="24.95" customHeight="1">
      <c r="I2" s="62" t="s">
        <v>29</v>
      </c>
      <c r="J2" s="163">
        <f>基本データ!D4</f>
        <v>1000</v>
      </c>
    </row>
    <row r="3" spans="1:11" ht="21.95" customHeight="1">
      <c r="I3" s="366">
        <v>46091</v>
      </c>
      <c r="J3" s="366"/>
    </row>
    <row r="4" spans="1:11" ht="15.75" customHeight="1"/>
    <row r="5" spans="1:11" ht="21.95" customHeight="1">
      <c r="A5" t="s">
        <v>28</v>
      </c>
    </row>
    <row r="6" spans="1:11" ht="17.25" customHeight="1"/>
    <row r="7" spans="1:11" ht="21.95" customHeight="1">
      <c r="A7" t="s">
        <v>33</v>
      </c>
      <c r="F7" t="s">
        <v>35</v>
      </c>
      <c r="H7" s="368" t="str">
        <f>第1号!H7</f>
        <v>浜松市□□区〇〇町１－２</v>
      </c>
      <c r="I7" s="368"/>
      <c r="J7" s="368"/>
    </row>
    <row r="8" spans="1:11" ht="21.95" customHeight="1">
      <c r="A8" t="s">
        <v>36</v>
      </c>
      <c r="D8" s="382" t="s">
        <v>37</v>
      </c>
      <c r="E8" s="382"/>
      <c r="F8" t="s">
        <v>178</v>
      </c>
      <c r="H8" s="368" t="str">
        <f>第1号!H8</f>
        <v>〇〇中学校▲▲クラブ</v>
      </c>
      <c r="I8" s="368"/>
      <c r="J8" s="368"/>
    </row>
    <row r="9" spans="1:11" ht="21.95" customHeight="1">
      <c r="A9" t="s">
        <v>33</v>
      </c>
      <c r="F9" t="s">
        <v>34</v>
      </c>
      <c r="H9" s="368" t="str">
        <f>第1号!H9</f>
        <v>浜　来代</v>
      </c>
      <c r="I9" s="368"/>
      <c r="J9" s="159" t="s">
        <v>346</v>
      </c>
    </row>
    <row r="10" spans="1:11" ht="21.95" customHeight="1">
      <c r="A10" t="s">
        <v>32</v>
      </c>
      <c r="F10" t="s">
        <v>38</v>
      </c>
      <c r="H10" s="616">
        <f>第1号!H10</f>
        <v>9012345678</v>
      </c>
      <c r="I10" s="616"/>
      <c r="J10" s="149"/>
    </row>
    <row r="11" spans="1:11" ht="21.95" customHeight="1">
      <c r="F11" s="149" t="s">
        <v>352</v>
      </c>
    </row>
    <row r="12" spans="1:11" ht="21.95" customHeight="1">
      <c r="F12" s="149"/>
    </row>
    <row r="13" spans="1:11" ht="21.95" customHeight="1">
      <c r="A13" s="388" t="s">
        <v>287</v>
      </c>
      <c r="B13" s="388"/>
      <c r="C13" s="388"/>
      <c r="D13" s="388"/>
      <c r="E13" s="388"/>
      <c r="F13" s="388"/>
      <c r="G13" s="388"/>
      <c r="H13" s="388"/>
      <c r="I13" s="388"/>
      <c r="J13" s="388"/>
      <c r="K13" s="114"/>
    </row>
    <row r="14" spans="1:11" ht="21.95" customHeight="1"/>
    <row r="15" spans="1:11" ht="21.95" customHeight="1">
      <c r="A15" t="s">
        <v>337</v>
      </c>
      <c r="K15" s="113"/>
    </row>
    <row r="16" spans="1:11" ht="21.95" customHeight="1">
      <c r="A16" t="s">
        <v>285</v>
      </c>
    </row>
    <row r="17" spans="1:9" ht="21.95" customHeight="1">
      <c r="B17" s="118"/>
      <c r="C17" s="118"/>
      <c r="D17" s="118"/>
      <c r="E17" s="118"/>
      <c r="F17" s="118"/>
      <c r="G17" s="118"/>
      <c r="H17" s="118"/>
      <c r="I17" s="118"/>
    </row>
    <row r="18" spans="1:9" ht="21.95" customHeight="1">
      <c r="A18" t="s">
        <v>266</v>
      </c>
      <c r="B18" s="118"/>
      <c r="C18" s="118"/>
      <c r="D18" s="118"/>
      <c r="E18" s="118"/>
      <c r="F18" s="118"/>
      <c r="G18" s="118"/>
      <c r="H18" s="118"/>
      <c r="I18" s="118"/>
    </row>
    <row r="19" spans="1:9" ht="21.95" customHeight="1">
      <c r="A19" t="s">
        <v>267</v>
      </c>
      <c r="B19" s="118"/>
      <c r="C19" s="610"/>
      <c r="D19" s="611"/>
      <c r="E19" s="611"/>
      <c r="F19" s="611"/>
      <c r="G19" s="611"/>
      <c r="H19" s="611"/>
      <c r="I19" s="611"/>
    </row>
    <row r="20" spans="1:9" ht="21.95" customHeight="1">
      <c r="A20" t="s">
        <v>268</v>
      </c>
      <c r="C20" s="610"/>
      <c r="D20" s="611"/>
      <c r="E20" s="611"/>
      <c r="F20" s="611"/>
      <c r="G20" s="611"/>
      <c r="H20" s="611"/>
      <c r="I20" s="611"/>
    </row>
    <row r="21" spans="1:9" ht="21.95" customHeight="1">
      <c r="A21" t="s">
        <v>269</v>
      </c>
      <c r="B21" s="42"/>
      <c r="C21" s="610"/>
      <c r="D21" s="611"/>
      <c r="E21" s="611"/>
      <c r="F21" s="611"/>
      <c r="G21" s="611"/>
      <c r="H21" s="611"/>
      <c r="I21" s="611"/>
    </row>
    <row r="22" spans="1:9" ht="21.95" customHeight="1">
      <c r="A22" t="s">
        <v>270</v>
      </c>
      <c r="C22" s="235"/>
    </row>
    <row r="23" spans="1:9" ht="21.95" customHeight="1">
      <c r="A23" t="s">
        <v>271</v>
      </c>
      <c r="F23" s="235"/>
    </row>
    <row r="24" spans="1:9" ht="21.95" customHeight="1">
      <c r="A24" t="s">
        <v>272</v>
      </c>
      <c r="C24" s="235"/>
      <c r="D24" s="79"/>
      <c r="E24" s="114"/>
    </row>
    <row r="25" spans="1:9" ht="21.95" customHeight="1">
      <c r="A25" t="s">
        <v>273</v>
      </c>
      <c r="F25" s="609"/>
      <c r="G25" s="609"/>
      <c r="H25" s="609"/>
      <c r="I25" s="609"/>
    </row>
    <row r="26" spans="1:9" ht="21.95" customHeight="1">
      <c r="A26" t="s">
        <v>274</v>
      </c>
      <c r="C26" s="610"/>
      <c r="D26" s="611"/>
      <c r="E26" s="611"/>
      <c r="F26" s="611"/>
      <c r="G26" s="611"/>
      <c r="H26" s="611"/>
      <c r="I26" s="611"/>
    </row>
    <row r="27" spans="1:9" ht="21.95" customHeight="1"/>
    <row r="28" spans="1:9" ht="21.95" customHeight="1">
      <c r="A28" t="s">
        <v>275</v>
      </c>
    </row>
    <row r="29" spans="1:9" ht="21.95" customHeight="1">
      <c r="A29" t="s">
        <v>276</v>
      </c>
      <c r="D29" s="609"/>
      <c r="E29" s="609"/>
      <c r="F29" s="609"/>
      <c r="G29" s="609"/>
      <c r="H29" s="609"/>
      <c r="I29" s="609"/>
    </row>
    <row r="30" spans="1:9" ht="21.95" customHeight="1">
      <c r="A30" t="s">
        <v>277</v>
      </c>
      <c r="D30" s="609"/>
      <c r="E30" s="609"/>
      <c r="F30" s="609"/>
      <c r="G30" s="609"/>
      <c r="H30" s="609"/>
      <c r="I30" s="609"/>
    </row>
    <row r="31" spans="1:9" ht="21.95" customHeight="1">
      <c r="A31" t="s">
        <v>434</v>
      </c>
      <c r="F31" s="517"/>
      <c r="G31" s="517"/>
      <c r="H31" s="517"/>
      <c r="I31" s="517"/>
    </row>
    <row r="32" spans="1:9" ht="21.95" customHeight="1">
      <c r="A32" t="s">
        <v>286</v>
      </c>
      <c r="D32" s="609"/>
      <c r="E32" s="609"/>
      <c r="F32" s="609"/>
      <c r="G32" s="609"/>
      <c r="H32" s="609"/>
      <c r="I32" s="609"/>
    </row>
    <row r="33" spans="1:9" ht="21.95" customHeight="1">
      <c r="A33" t="s">
        <v>279</v>
      </c>
      <c r="D33" s="609"/>
      <c r="E33" s="609"/>
      <c r="F33" s="609"/>
      <c r="G33" s="609"/>
      <c r="H33" s="609"/>
      <c r="I33" s="609"/>
    </row>
    <row r="34" spans="1:9" ht="21.95" customHeight="1"/>
    <row r="35" spans="1:9" ht="21.95" customHeight="1"/>
  </sheetData>
  <mergeCells count="17">
    <mergeCell ref="H10:I10"/>
    <mergeCell ref="A13:J13"/>
    <mergeCell ref="I3:J3"/>
    <mergeCell ref="H7:J7"/>
    <mergeCell ref="D8:E8"/>
    <mergeCell ref="H8:J8"/>
    <mergeCell ref="H9:I9"/>
    <mergeCell ref="C19:I19"/>
    <mergeCell ref="C20:I20"/>
    <mergeCell ref="C21:I21"/>
    <mergeCell ref="F25:I25"/>
    <mergeCell ref="C26:I26"/>
    <mergeCell ref="D29:I29"/>
    <mergeCell ref="D30:I30"/>
    <mergeCell ref="F31:I31"/>
    <mergeCell ref="D32:I32"/>
    <mergeCell ref="D33:I33"/>
  </mergeCells>
  <phoneticPr fontId="3"/>
  <pageMargins left="0.70866141732283472" right="0.11811023622047245"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59"/>
  <sheetViews>
    <sheetView workbookViewId="0">
      <selection activeCell="P49" sqref="P49"/>
    </sheetView>
  </sheetViews>
  <sheetFormatPr defaultRowHeight="13.5"/>
  <cols>
    <col min="1" max="1" width="7.75" customWidth="1"/>
    <col min="4" max="4" width="8.375" customWidth="1"/>
    <col min="5" max="5" width="4.125" customWidth="1"/>
    <col min="6" max="6" width="7.875" customWidth="1"/>
    <col min="7" max="7" width="5.125" customWidth="1"/>
    <col min="8" max="8" width="11" customWidth="1"/>
    <col min="9" max="9" width="14" customWidth="1"/>
    <col min="10" max="10" width="17.625" customWidth="1"/>
    <col min="11" max="11" width="0.875" customWidth="1"/>
    <col min="16" max="16" width="11.75" customWidth="1"/>
    <col min="17" max="17" width="3.375" customWidth="1"/>
    <col min="18" max="18" width="14.125" customWidth="1"/>
  </cols>
  <sheetData>
    <row r="1" spans="1:11" ht="24.95" customHeight="1">
      <c r="A1" t="s">
        <v>364</v>
      </c>
      <c r="I1" s="161" t="s">
        <v>409</v>
      </c>
      <c r="J1" s="162"/>
      <c r="K1" s="59"/>
    </row>
    <row r="2" spans="1:11" ht="24.95" customHeight="1">
      <c r="I2" s="62" t="s">
        <v>29</v>
      </c>
      <c r="J2" s="163">
        <f>基本データ!D4</f>
        <v>1000</v>
      </c>
    </row>
    <row r="3" spans="1:11" ht="21.95" customHeight="1">
      <c r="I3" s="366">
        <v>46447</v>
      </c>
      <c r="J3" s="366"/>
    </row>
    <row r="4" spans="1:11" ht="15.75" customHeight="1"/>
    <row r="5" spans="1:11" ht="21.95" customHeight="1">
      <c r="A5" t="s">
        <v>28</v>
      </c>
    </row>
    <row r="6" spans="1:11" ht="17.25" customHeight="1"/>
    <row r="7" spans="1:11" ht="21.95" customHeight="1">
      <c r="A7" t="s">
        <v>33</v>
      </c>
      <c r="F7" t="s">
        <v>35</v>
      </c>
      <c r="H7" s="367" t="str">
        <f>第1号!H7</f>
        <v>浜松市□□区〇〇町１－２</v>
      </c>
      <c r="I7" s="367"/>
      <c r="J7" s="367"/>
    </row>
    <row r="8" spans="1:11" ht="21.95" customHeight="1">
      <c r="A8" t="s">
        <v>36</v>
      </c>
      <c r="D8" s="382" t="s">
        <v>37</v>
      </c>
      <c r="E8" s="382"/>
      <c r="F8" t="s">
        <v>178</v>
      </c>
      <c r="H8" s="367" t="str">
        <f>第1号!H8</f>
        <v>〇〇中学校▲▲クラブ</v>
      </c>
      <c r="I8" s="367"/>
      <c r="J8" s="367"/>
    </row>
    <row r="9" spans="1:11" ht="21.95" customHeight="1">
      <c r="A9" t="s">
        <v>33</v>
      </c>
      <c r="F9" t="s">
        <v>34</v>
      </c>
      <c r="H9" s="367" t="str">
        <f>第1号!H9</f>
        <v>浜　来代</v>
      </c>
      <c r="I9" s="367"/>
      <c r="J9" s="159" t="s">
        <v>346</v>
      </c>
    </row>
    <row r="10" spans="1:11" ht="21.95" customHeight="1">
      <c r="A10" t="s">
        <v>32</v>
      </c>
      <c r="F10" t="s">
        <v>38</v>
      </c>
      <c r="H10" s="618">
        <f>第1号!H10</f>
        <v>9012345678</v>
      </c>
      <c r="I10" s="618"/>
      <c r="J10" s="149"/>
    </row>
    <row r="11" spans="1:11" ht="21.95" customHeight="1">
      <c r="F11" s="149" t="s">
        <v>352</v>
      </c>
    </row>
    <row r="12" spans="1:11" ht="21.95" customHeight="1">
      <c r="F12" s="149"/>
    </row>
    <row r="13" spans="1:11" ht="21.95" customHeight="1">
      <c r="A13" s="388" t="s">
        <v>338</v>
      </c>
      <c r="B13" s="388"/>
      <c r="C13" s="388"/>
      <c r="D13" s="388"/>
      <c r="E13" s="388"/>
      <c r="F13" s="388"/>
      <c r="G13" s="388"/>
      <c r="H13" s="388"/>
      <c r="I13" s="388"/>
      <c r="J13" s="388"/>
      <c r="K13" s="61"/>
    </row>
    <row r="14" spans="1:11" ht="21.95" customHeight="1"/>
    <row r="15" spans="1:11" ht="21.95" customHeight="1">
      <c r="A15" s="234" t="str">
        <f>"令和"&amp;DBCS(基本データ!O4)</f>
        <v>令和８</v>
      </c>
      <c r="B15" s="619" t="s">
        <v>442</v>
      </c>
      <c r="C15" s="620"/>
      <c r="D15" s="620"/>
      <c r="E15" s="620"/>
      <c r="F15" s="620"/>
      <c r="G15" s="620"/>
      <c r="H15" s="620"/>
      <c r="I15" s="620"/>
      <c r="J15" s="620"/>
      <c r="K15" s="59"/>
    </row>
    <row r="16" spans="1:11" ht="21.95" customHeight="1">
      <c r="A16" t="s">
        <v>443</v>
      </c>
    </row>
    <row r="17" spans="1:10" ht="21.95" customHeight="1">
      <c r="A17" s="388" t="s">
        <v>11</v>
      </c>
      <c r="B17" s="388"/>
      <c r="C17" s="388"/>
      <c r="D17" s="388"/>
      <c r="E17" s="388"/>
      <c r="F17" s="388"/>
      <c r="G17" s="388"/>
      <c r="H17" s="388"/>
      <c r="I17" s="388"/>
      <c r="J17" s="388"/>
    </row>
    <row r="18" spans="1:10" ht="21.95" customHeight="1">
      <c r="A18" t="s">
        <v>136</v>
      </c>
    </row>
    <row r="19" spans="1:10" ht="21.95" customHeight="1">
      <c r="A19" t="s">
        <v>79</v>
      </c>
      <c r="B19" s="384" t="s">
        <v>81</v>
      </c>
      <c r="C19" s="385"/>
      <c r="D19" s="385"/>
      <c r="E19" s="58"/>
      <c r="F19" s="58"/>
      <c r="G19" s="58"/>
      <c r="H19" s="58"/>
    </row>
    <row r="20" spans="1:10" ht="21.95" customHeight="1">
      <c r="B20" s="58"/>
      <c r="C20" s="58"/>
      <c r="D20" s="58"/>
      <c r="E20" s="58"/>
      <c r="F20" s="58"/>
      <c r="G20" s="58"/>
      <c r="H20" s="58"/>
    </row>
    <row r="21" spans="1:10" ht="21.95" customHeight="1">
      <c r="A21" t="s">
        <v>137</v>
      </c>
      <c r="E21" s="58"/>
      <c r="F21" s="58"/>
      <c r="G21" s="58"/>
      <c r="H21" s="58"/>
    </row>
    <row r="22" spans="1:10" ht="21.95" customHeight="1">
      <c r="B22" s="517"/>
      <c r="C22" s="517"/>
      <c r="D22" s="517"/>
      <c r="E22" s="517"/>
      <c r="F22" s="517"/>
      <c r="G22" s="517"/>
      <c r="H22" s="517"/>
      <c r="I22" s="517"/>
    </row>
    <row r="23" spans="1:10" ht="21.95" customHeight="1">
      <c r="A23" t="s">
        <v>79</v>
      </c>
      <c r="B23" s="517"/>
      <c r="C23" s="517"/>
      <c r="D23" s="517"/>
      <c r="E23" s="517"/>
      <c r="F23" s="517"/>
      <c r="G23" s="517"/>
      <c r="H23" s="517"/>
      <c r="I23" s="517"/>
    </row>
    <row r="24" spans="1:10" ht="21.95" customHeight="1">
      <c r="A24" t="s">
        <v>138</v>
      </c>
      <c r="D24" s="59"/>
      <c r="E24" s="59"/>
      <c r="F24" s="59"/>
      <c r="G24" s="59"/>
      <c r="H24" s="59"/>
      <c r="I24" s="59"/>
    </row>
    <row r="25" spans="1:10" ht="21.95" customHeight="1">
      <c r="B25" t="s">
        <v>139</v>
      </c>
    </row>
    <row r="26" spans="1:10" ht="21.95" customHeight="1">
      <c r="A26" t="s">
        <v>140</v>
      </c>
    </row>
    <row r="27" spans="1:10" ht="21.95" customHeight="1">
      <c r="B27" s="384"/>
      <c r="C27" s="517"/>
      <c r="D27" s="517"/>
      <c r="E27" s="517"/>
      <c r="F27" s="517"/>
      <c r="G27" s="517"/>
      <c r="H27" s="517"/>
      <c r="I27" s="517"/>
    </row>
    <row r="28" spans="1:10" ht="21.95" customHeight="1">
      <c r="B28" s="517"/>
      <c r="C28" s="517"/>
      <c r="D28" s="517"/>
      <c r="E28" s="517"/>
      <c r="F28" s="517"/>
      <c r="G28" s="517"/>
      <c r="H28" s="517"/>
      <c r="I28" s="517"/>
    </row>
    <row r="29" spans="1:10" ht="21.95" customHeight="1">
      <c r="A29" t="s">
        <v>435</v>
      </c>
    </row>
    <row r="30" spans="1:10" ht="21.95" customHeight="1">
      <c r="A30" t="s">
        <v>182</v>
      </c>
      <c r="D30" s="154">
        <f>P49</f>
        <v>227000</v>
      </c>
      <c r="E30" s="61" t="s">
        <v>179</v>
      </c>
      <c r="F30" t="s">
        <v>344</v>
      </c>
    </row>
    <row r="31" spans="1:10" ht="21.95" customHeight="1">
      <c r="A31" t="s">
        <v>184</v>
      </c>
      <c r="I31" s="155">
        <f>第１１号!G55</f>
        <v>227190</v>
      </c>
      <c r="J31" t="s">
        <v>41</v>
      </c>
    </row>
    <row r="32" spans="1:10" ht="21.95" customHeight="1">
      <c r="A32" t="s">
        <v>357</v>
      </c>
      <c r="I32" s="155">
        <f>X36</f>
        <v>288000</v>
      </c>
      <c r="J32" t="s">
        <v>41</v>
      </c>
    </row>
    <row r="33" spans="1:24" ht="21.95" customHeight="1">
      <c r="A33" s="383" t="s">
        <v>365</v>
      </c>
      <c r="B33" s="383"/>
      <c r="C33" s="383"/>
      <c r="D33" s="383"/>
      <c r="E33" s="383"/>
      <c r="F33" s="383"/>
      <c r="G33" s="383"/>
      <c r="H33" s="383"/>
      <c r="I33" s="155">
        <f>P48</f>
        <v>294095</v>
      </c>
      <c r="J33" t="s">
        <v>41</v>
      </c>
    </row>
    <row r="34" spans="1:24" ht="21.95" customHeight="1">
      <c r="D34" t="s">
        <v>31</v>
      </c>
      <c r="R34" t="s">
        <v>16</v>
      </c>
      <c r="S34" t="s">
        <v>17</v>
      </c>
      <c r="T34" t="s">
        <v>67</v>
      </c>
      <c r="U34" t="s">
        <v>68</v>
      </c>
    </row>
    <row r="35" spans="1:24" ht="24.95" customHeight="1">
      <c r="D35" s="377" t="s">
        <v>30</v>
      </c>
      <c r="E35" s="378"/>
      <c r="F35" s="379"/>
      <c r="G35" s="373" t="s">
        <v>16</v>
      </c>
      <c r="H35" s="374"/>
      <c r="I35" s="60" t="s">
        <v>17</v>
      </c>
      <c r="J35" s="60" t="s">
        <v>18</v>
      </c>
      <c r="R35" s="31">
        <f>G36</f>
        <v>20</v>
      </c>
      <c r="S35" s="31">
        <f>I36</f>
        <v>2</v>
      </c>
      <c r="T35" t="str">
        <f>D36</f>
        <v>スポーツ</v>
      </c>
      <c r="U35" s="32">
        <f>J36</f>
        <v>4</v>
      </c>
    </row>
    <row r="36" spans="1:24" ht="24.95" customHeight="1">
      <c r="D36" s="380" t="s">
        <v>69</v>
      </c>
      <c r="E36" s="519"/>
      <c r="F36" s="520"/>
      <c r="G36" s="617">
        <f>IF(基本データ!H8="",基本データ!H6,基本データ!H8)</f>
        <v>20</v>
      </c>
      <c r="H36" s="520"/>
      <c r="I36" s="199">
        <f>IF(基本データ!H11="",基本データ!H10,基本データ!H11)</f>
        <v>2</v>
      </c>
      <c r="J36" s="200">
        <f>基本データ!H12</f>
        <v>4</v>
      </c>
      <c r="R36">
        <f>IF(R35&gt;26,1,IF(R35&gt;12,2,IF(R35&gt;4,3,4)))</f>
        <v>2</v>
      </c>
      <c r="S36">
        <f>IF(S35&gt;2,1,IF(S35&gt;1,2,3))</f>
        <v>2</v>
      </c>
      <c r="T36">
        <f>IF(T35="スポーツ",1,2)</f>
        <v>1</v>
      </c>
      <c r="U36">
        <f>IF(U35=4,1,IF(U35=3,2,IF(U35=2,3,4)))</f>
        <v>1</v>
      </c>
      <c r="W36">
        <f>VALUE(R36&amp;S36&amp;T36&amp;U36)</f>
        <v>2211</v>
      </c>
      <c r="X36">
        <f>VLOOKUP(W36,単価データ!B3:E98,2,FALSE)</f>
        <v>288000</v>
      </c>
    </row>
    <row r="37" spans="1:24" ht="9.75" customHeight="1"/>
    <row r="38" spans="1:24" ht="9.75" customHeight="1"/>
    <row r="39" spans="1:24" ht="21.95" customHeight="1">
      <c r="A39" s="383"/>
      <c r="B39" s="383"/>
      <c r="C39" s="383"/>
      <c r="D39" s="383"/>
      <c r="E39" s="383"/>
      <c r="F39" s="383"/>
      <c r="G39" s="383"/>
      <c r="H39" s="383"/>
      <c r="I39" s="383"/>
      <c r="J39" s="383"/>
      <c r="K39" s="383"/>
    </row>
    <row r="40" spans="1:24" ht="21.95" customHeight="1"/>
    <row r="41" spans="1:24" ht="21.95" customHeight="1"/>
    <row r="42" spans="1:24" ht="21.95" customHeight="1">
      <c r="J42" s="61"/>
    </row>
    <row r="43" spans="1:24" ht="24.95" customHeight="1"/>
    <row r="44" spans="1:24" ht="24.95" customHeight="1">
      <c r="N44" s="386" t="s">
        <v>70</v>
      </c>
      <c r="O44" s="387"/>
      <c r="P44" s="33">
        <f>第１１号!D55</f>
        <v>361000</v>
      </c>
      <c r="Q44" s="34" t="s">
        <v>40</v>
      </c>
    </row>
    <row r="45" spans="1:24" ht="24.95" customHeight="1">
      <c r="N45" s="371" t="s">
        <v>71</v>
      </c>
      <c r="O45" s="365"/>
      <c r="P45" s="35">
        <f>第１１号!B55</f>
        <v>588190</v>
      </c>
      <c r="Q45" s="34" t="s">
        <v>40</v>
      </c>
    </row>
    <row r="46" spans="1:24" ht="24.95" customHeight="1">
      <c r="N46" s="364" t="s">
        <v>72</v>
      </c>
      <c r="O46" s="365"/>
      <c r="P46" s="36">
        <f>P45-P44</f>
        <v>227190</v>
      </c>
      <c r="Q46" s="37" t="s">
        <v>40</v>
      </c>
    </row>
    <row r="47" spans="1:24" ht="24.95" customHeight="1">
      <c r="N47" s="364" t="s">
        <v>73</v>
      </c>
      <c r="O47" s="365"/>
      <c r="P47" s="38">
        <f>X36</f>
        <v>288000</v>
      </c>
      <c r="Q47" s="34" t="s">
        <v>40</v>
      </c>
    </row>
    <row r="48" spans="1:24" ht="24.95" customHeight="1">
      <c r="N48" s="371" t="s">
        <v>74</v>
      </c>
      <c r="O48" s="372"/>
      <c r="P48" s="38">
        <f>ROUNDDOWN(P45/2,0)</f>
        <v>294095</v>
      </c>
      <c r="Q48" s="34" t="s">
        <v>40</v>
      </c>
    </row>
    <row r="49" spans="14:17" ht="24.95" customHeight="1">
      <c r="N49" s="364" t="s">
        <v>75</v>
      </c>
      <c r="O49" s="365"/>
      <c r="P49" s="39">
        <f>IF(P47="対象外",0,ROUNDDOWN(MAX(0,MIN(P46:P48)),-3))</f>
        <v>227000</v>
      </c>
      <c r="Q49" s="40" t="s">
        <v>40</v>
      </c>
    </row>
    <row r="50" spans="14:17" ht="24.95" customHeight="1"/>
    <row r="51" spans="14:17" ht="24.95" customHeight="1"/>
    <row r="52" spans="14:17" ht="24.95" customHeight="1"/>
    <row r="53" spans="14:17" ht="24.95" customHeight="1"/>
    <row r="54" spans="14:17" ht="24.95" customHeight="1"/>
    <row r="55" spans="14:17" ht="24.95" customHeight="1"/>
    <row r="56" spans="14:17" ht="24.95" customHeight="1"/>
    <row r="57" spans="14:17" ht="24.95" customHeight="1"/>
    <row r="58" spans="14:17" ht="24.95" customHeight="1"/>
    <row r="59" spans="14:17" ht="24.95" customHeight="1"/>
  </sheetData>
  <mergeCells count="24">
    <mergeCell ref="H9:I9"/>
    <mergeCell ref="I3:J3"/>
    <mergeCell ref="H7:J7"/>
    <mergeCell ref="D8:E8"/>
    <mergeCell ref="H8:J8"/>
    <mergeCell ref="H10:I10"/>
    <mergeCell ref="A13:J13"/>
    <mergeCell ref="B15:J15"/>
    <mergeCell ref="A17:J17"/>
    <mergeCell ref="D35:F35"/>
    <mergeCell ref="G35:H35"/>
    <mergeCell ref="B19:D19"/>
    <mergeCell ref="N47:O47"/>
    <mergeCell ref="N48:O48"/>
    <mergeCell ref="N49:O49"/>
    <mergeCell ref="B22:I23"/>
    <mergeCell ref="B27:I28"/>
    <mergeCell ref="D36:F36"/>
    <mergeCell ref="G36:H36"/>
    <mergeCell ref="A39:K39"/>
    <mergeCell ref="N44:O44"/>
    <mergeCell ref="N45:O45"/>
    <mergeCell ref="N46:O46"/>
    <mergeCell ref="A33:H33"/>
  </mergeCells>
  <phoneticPr fontId="3"/>
  <dataValidations count="1">
    <dataValidation type="list" allowBlank="1" showInputMessage="1" showErrorMessage="1" sqref="D36">
      <formula1>"スポーツ,文化"</formula1>
    </dataValidation>
  </dataValidations>
  <pageMargins left="0.70866141732283472" right="0.11811023622047245" top="0.74803149606299213"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R59"/>
  <sheetViews>
    <sheetView topLeftCell="A32" zoomScale="120" zoomScaleNormal="120" workbookViewId="0">
      <selection activeCell="E41" sqref="E41:J41"/>
    </sheetView>
  </sheetViews>
  <sheetFormatPr defaultRowHeight="13.5"/>
  <cols>
    <col min="1" max="1" width="1.25" customWidth="1"/>
    <col min="2" max="2" width="26.125" customWidth="1"/>
    <col min="3" max="3" width="8.625" customWidth="1"/>
    <col min="4" max="4" width="12" customWidth="1"/>
    <col min="5" max="5" width="8.625" customWidth="1"/>
    <col min="6" max="6" width="8" customWidth="1"/>
    <col min="7" max="7" width="4.875" customWidth="1"/>
    <col min="8" max="8" width="6.375" customWidth="1"/>
    <col min="9" max="9" width="5" customWidth="1"/>
    <col min="10" max="10" width="4.25" customWidth="1"/>
    <col min="11" max="11" width="0.25" customWidth="1"/>
    <col min="12" max="12" width="7.75" customWidth="1"/>
    <col min="13" max="13" width="8" customWidth="1"/>
    <col min="17" max="17" width="3" customWidth="1"/>
  </cols>
  <sheetData>
    <row r="1" spans="2:18" ht="3" customHeight="1"/>
    <row r="2" spans="2:18" ht="17.25" customHeight="1">
      <c r="B2" s="528" t="s">
        <v>366</v>
      </c>
      <c r="C2" s="383"/>
      <c r="D2" s="383"/>
      <c r="E2" s="9"/>
      <c r="F2" s="9"/>
      <c r="G2" s="9"/>
      <c r="H2" s="9"/>
    </row>
    <row r="3" spans="2:18" ht="3" customHeight="1">
      <c r="B3" s="8"/>
    </row>
    <row r="4" spans="2:18" ht="15" customHeight="1">
      <c r="B4" s="529" t="s">
        <v>141</v>
      </c>
      <c r="C4" s="388"/>
      <c r="D4" s="388"/>
      <c r="E4" s="388"/>
      <c r="F4" s="388"/>
      <c r="G4" s="388"/>
      <c r="H4" s="388"/>
      <c r="I4" s="388"/>
      <c r="J4" s="388"/>
    </row>
    <row r="5" spans="2:18" ht="3.75" customHeight="1">
      <c r="B5" s="8"/>
    </row>
    <row r="6" spans="2:18" ht="17.25" customHeight="1">
      <c r="B6" s="56" t="s">
        <v>8</v>
      </c>
      <c r="J6" s="1" t="s">
        <v>9</v>
      </c>
    </row>
    <row r="7" spans="2:18" ht="15" customHeight="1">
      <c r="B7" s="6" t="s">
        <v>437</v>
      </c>
      <c r="C7" s="530" t="s">
        <v>142</v>
      </c>
      <c r="D7" s="531"/>
      <c r="E7" s="530" t="s">
        <v>169</v>
      </c>
      <c r="F7" s="532"/>
      <c r="G7" s="532"/>
      <c r="H7" s="532"/>
      <c r="I7" s="533"/>
      <c r="J7" s="531"/>
    </row>
    <row r="8" spans="2:18" ht="15" customHeight="1">
      <c r="B8" s="534" t="s">
        <v>428</v>
      </c>
      <c r="C8" s="439">
        <v>287310</v>
      </c>
      <c r="D8" s="501"/>
      <c r="E8" s="409" t="s">
        <v>411</v>
      </c>
      <c r="F8" s="410"/>
      <c r="G8" s="410"/>
      <c r="H8" s="410"/>
      <c r="I8" s="410"/>
      <c r="J8" s="411"/>
      <c r="R8">
        <f>IF(J8="",F8*H8*I8,F8*H8*I8*J8)</f>
        <v>0</v>
      </c>
    </row>
    <row r="9" spans="2:18" ht="15" hidden="1" customHeight="1">
      <c r="B9" s="535"/>
      <c r="C9" s="432"/>
      <c r="D9" s="433"/>
      <c r="E9" s="322"/>
      <c r="F9" s="323"/>
      <c r="G9" s="324"/>
      <c r="H9" s="325"/>
      <c r="I9" s="326"/>
      <c r="J9" s="327"/>
      <c r="R9">
        <f>IF(J9="",F9*H9*I9,F9*H9*I9*J9)</f>
        <v>0</v>
      </c>
    </row>
    <row r="10" spans="2:18" ht="15" hidden="1" customHeight="1">
      <c r="B10" s="536"/>
      <c r="C10" s="434"/>
      <c r="D10" s="433"/>
      <c r="E10" s="322"/>
      <c r="F10" s="323"/>
      <c r="G10" s="324"/>
      <c r="H10" s="328"/>
      <c r="I10" s="325"/>
      <c r="J10" s="329"/>
      <c r="R10">
        <f>F10*H10*I10*J10</f>
        <v>0</v>
      </c>
    </row>
    <row r="11" spans="2:18" ht="15" hidden="1" customHeight="1">
      <c r="B11" s="537"/>
      <c r="C11" s="435"/>
      <c r="D11" s="436"/>
      <c r="E11" s="330"/>
      <c r="F11" s="323"/>
      <c r="G11" s="331"/>
      <c r="H11" s="328"/>
      <c r="I11" s="326"/>
      <c r="J11" s="332"/>
      <c r="R11">
        <f>F11*H11*I11</f>
        <v>0</v>
      </c>
    </row>
    <row r="12" spans="2:18" ht="15" customHeight="1">
      <c r="B12" s="47" t="s">
        <v>116</v>
      </c>
      <c r="C12" s="437">
        <v>42000</v>
      </c>
      <c r="D12" s="438"/>
      <c r="E12" s="418" t="s">
        <v>175</v>
      </c>
      <c r="F12" s="407"/>
      <c r="G12" s="407"/>
      <c r="H12" s="407"/>
      <c r="I12" s="407"/>
      <c r="J12" s="415"/>
    </row>
    <row r="13" spans="2:18" ht="15" customHeight="1">
      <c r="B13" s="11" t="s">
        <v>117</v>
      </c>
      <c r="C13" s="437">
        <v>13000</v>
      </c>
      <c r="D13" s="438"/>
      <c r="E13" s="418" t="s">
        <v>174</v>
      </c>
      <c r="F13" s="407"/>
      <c r="G13" s="407"/>
      <c r="H13" s="407"/>
      <c r="I13" s="407"/>
      <c r="J13" s="415"/>
    </row>
    <row r="14" spans="2:18" ht="15" customHeight="1">
      <c r="B14" s="11" t="s">
        <v>118</v>
      </c>
      <c r="C14" s="437">
        <v>30000</v>
      </c>
      <c r="D14" s="438"/>
      <c r="E14" s="418" t="s">
        <v>173</v>
      </c>
      <c r="F14" s="407"/>
      <c r="G14" s="407"/>
      <c r="H14" s="407"/>
      <c r="I14" s="407"/>
      <c r="J14" s="415"/>
    </row>
    <row r="15" spans="2:18" ht="15" hidden="1" customHeight="1">
      <c r="B15" s="11" t="s">
        <v>119</v>
      </c>
      <c r="C15" s="437"/>
      <c r="D15" s="438"/>
      <c r="E15" s="418"/>
      <c r="F15" s="407"/>
      <c r="G15" s="407"/>
      <c r="H15" s="407"/>
      <c r="I15" s="407"/>
      <c r="J15" s="415"/>
    </row>
    <row r="16" spans="2:18" ht="15" customHeight="1">
      <c r="B16" s="11" t="s">
        <v>77</v>
      </c>
      <c r="C16" s="437">
        <v>0</v>
      </c>
      <c r="D16" s="438"/>
      <c r="E16" s="418"/>
      <c r="F16" s="407"/>
      <c r="G16" s="407"/>
      <c r="H16" s="407"/>
      <c r="I16" s="407"/>
      <c r="J16" s="415"/>
    </row>
    <row r="17" spans="2:18" ht="15" customHeight="1">
      <c r="B17" s="11" t="s">
        <v>78</v>
      </c>
      <c r="C17" s="437">
        <v>83600</v>
      </c>
      <c r="D17" s="438"/>
      <c r="E17" s="418" t="s">
        <v>170</v>
      </c>
      <c r="F17" s="407"/>
      <c r="G17" s="407"/>
      <c r="H17" s="407"/>
      <c r="I17" s="407"/>
      <c r="J17" s="415"/>
    </row>
    <row r="18" spans="2:18" ht="15" customHeight="1">
      <c r="B18" s="11" t="s">
        <v>120</v>
      </c>
      <c r="C18" s="437">
        <v>105000</v>
      </c>
      <c r="D18" s="438"/>
      <c r="E18" s="418" t="s">
        <v>171</v>
      </c>
      <c r="F18" s="407"/>
      <c r="G18" s="407"/>
      <c r="H18" s="407"/>
      <c r="I18" s="407"/>
      <c r="J18" s="415"/>
    </row>
    <row r="19" spans="2:18" ht="15" customHeight="1">
      <c r="B19" s="11" t="s">
        <v>121</v>
      </c>
      <c r="C19" s="437">
        <v>0</v>
      </c>
      <c r="D19" s="438"/>
      <c r="E19" s="418"/>
      <c r="F19" s="407"/>
      <c r="G19" s="407"/>
      <c r="H19" s="407"/>
      <c r="I19" s="407"/>
      <c r="J19" s="415"/>
    </row>
    <row r="20" spans="2:18" ht="15" customHeight="1" thickBot="1">
      <c r="B20" s="4" t="s">
        <v>122</v>
      </c>
      <c r="C20" s="439">
        <v>27280</v>
      </c>
      <c r="D20" s="440"/>
      <c r="E20" s="496" t="s">
        <v>172</v>
      </c>
      <c r="F20" s="410"/>
      <c r="G20" s="410"/>
      <c r="H20" s="410"/>
      <c r="I20" s="410"/>
      <c r="J20" s="411"/>
    </row>
    <row r="21" spans="2:18" ht="15" customHeight="1">
      <c r="B21" s="550" t="s">
        <v>429</v>
      </c>
      <c r="C21" s="430">
        <v>47885</v>
      </c>
      <c r="D21" s="431"/>
      <c r="E21" s="412" t="s">
        <v>411</v>
      </c>
      <c r="F21" s="413"/>
      <c r="G21" s="413"/>
      <c r="H21" s="413"/>
      <c r="I21" s="413"/>
      <c r="J21" s="414"/>
      <c r="R21">
        <f>IF(J21="",F21*H21*I21,F21*H21*I21*J21)</f>
        <v>0</v>
      </c>
    </row>
    <row r="22" spans="2:18" ht="15" hidden="1" customHeight="1">
      <c r="B22" s="551"/>
      <c r="C22" s="432"/>
      <c r="D22" s="433"/>
      <c r="E22" s="322"/>
      <c r="F22" s="323"/>
      <c r="G22" s="324"/>
      <c r="H22" s="325"/>
      <c r="I22" s="326"/>
      <c r="J22" s="333"/>
      <c r="R22">
        <f>IF(J22="",F22*H22*I22,F22*H22*I22*J22)</f>
        <v>0</v>
      </c>
    </row>
    <row r="23" spans="2:18" ht="15" hidden="1" customHeight="1">
      <c r="B23" s="552"/>
      <c r="C23" s="434"/>
      <c r="D23" s="433"/>
      <c r="E23" s="322"/>
      <c r="F23" s="323"/>
      <c r="G23" s="324"/>
      <c r="H23" s="328"/>
      <c r="I23" s="325"/>
      <c r="J23" s="334"/>
      <c r="R23">
        <f>F23*H23*I23*J23</f>
        <v>0</v>
      </c>
    </row>
    <row r="24" spans="2:18" ht="15" hidden="1" customHeight="1">
      <c r="B24" s="553"/>
      <c r="C24" s="435"/>
      <c r="D24" s="436"/>
      <c r="E24" s="330"/>
      <c r="F24" s="335"/>
      <c r="G24" s="331"/>
      <c r="H24" s="336"/>
      <c r="I24" s="337"/>
      <c r="J24" s="338"/>
      <c r="R24">
        <f>F24*H24*I24</f>
        <v>0</v>
      </c>
    </row>
    <row r="25" spans="2:18" ht="15" customHeight="1">
      <c r="B25" s="52" t="s">
        <v>124</v>
      </c>
      <c r="C25" s="437">
        <v>0</v>
      </c>
      <c r="D25" s="438"/>
      <c r="E25" s="418"/>
      <c r="F25" s="407"/>
      <c r="G25" s="407"/>
      <c r="H25" s="407"/>
      <c r="I25" s="407"/>
      <c r="J25" s="408"/>
    </row>
    <row r="26" spans="2:18" ht="15" customHeight="1">
      <c r="B26" s="52" t="s">
        <v>125</v>
      </c>
      <c r="C26" s="437">
        <v>0</v>
      </c>
      <c r="D26" s="438"/>
      <c r="E26" s="418"/>
      <c r="F26" s="407"/>
      <c r="G26" s="407"/>
      <c r="H26" s="407"/>
      <c r="I26" s="407"/>
      <c r="J26" s="408"/>
    </row>
    <row r="27" spans="2:18" ht="15" customHeight="1">
      <c r="B27" s="52" t="s">
        <v>128</v>
      </c>
      <c r="C27" s="437">
        <v>0</v>
      </c>
      <c r="D27" s="438"/>
      <c r="E27" s="418"/>
      <c r="F27" s="407"/>
      <c r="G27" s="407"/>
      <c r="H27" s="407"/>
      <c r="I27" s="407"/>
      <c r="J27" s="408"/>
    </row>
    <row r="28" spans="2:18" ht="15" hidden="1" customHeight="1">
      <c r="B28" s="52" t="s">
        <v>129</v>
      </c>
      <c r="C28" s="437"/>
      <c r="D28" s="438"/>
      <c r="E28" s="418"/>
      <c r="F28" s="407"/>
      <c r="G28" s="407"/>
      <c r="H28" s="407"/>
      <c r="I28" s="407"/>
      <c r="J28" s="408"/>
    </row>
    <row r="29" spans="2:18" ht="15" customHeight="1">
      <c r="B29" s="52" t="s">
        <v>130</v>
      </c>
      <c r="C29" s="437">
        <v>0</v>
      </c>
      <c r="D29" s="438"/>
      <c r="E29" s="418"/>
      <c r="F29" s="407"/>
      <c r="G29" s="407"/>
      <c r="H29" s="407"/>
      <c r="I29" s="407"/>
      <c r="J29" s="408"/>
    </row>
    <row r="30" spans="2:18" ht="15" customHeight="1">
      <c r="B30" s="52" t="s">
        <v>132</v>
      </c>
      <c r="C30" s="437">
        <v>10000</v>
      </c>
      <c r="D30" s="438"/>
      <c r="E30" s="418" t="s">
        <v>216</v>
      </c>
      <c r="F30" s="407"/>
      <c r="G30" s="407"/>
      <c r="H30" s="407"/>
      <c r="I30" s="407"/>
      <c r="J30" s="408"/>
    </row>
    <row r="31" spans="2:18" ht="15" customHeight="1">
      <c r="B31" s="52" t="s">
        <v>133</v>
      </c>
      <c r="C31" s="437">
        <v>0</v>
      </c>
      <c r="D31" s="438"/>
      <c r="E31" s="418"/>
      <c r="F31" s="407"/>
      <c r="G31" s="407"/>
      <c r="H31" s="407"/>
      <c r="I31" s="407"/>
      <c r="J31" s="408"/>
    </row>
    <row r="32" spans="2:18" ht="15" customHeight="1">
      <c r="B32" s="52" t="s">
        <v>134</v>
      </c>
      <c r="C32" s="437">
        <v>20000</v>
      </c>
      <c r="D32" s="438"/>
      <c r="E32" s="418" t="s">
        <v>418</v>
      </c>
      <c r="F32" s="407"/>
      <c r="G32" s="407"/>
      <c r="H32" s="407"/>
      <c r="I32" s="407"/>
      <c r="J32" s="408"/>
    </row>
    <row r="33" spans="2:17" ht="15" customHeight="1">
      <c r="B33" s="174" t="s">
        <v>135</v>
      </c>
      <c r="C33" s="437">
        <v>0</v>
      </c>
      <c r="D33" s="438"/>
      <c r="E33" s="418"/>
      <c r="F33" s="407"/>
      <c r="G33" s="407"/>
      <c r="H33" s="407"/>
      <c r="I33" s="407"/>
      <c r="J33" s="408"/>
    </row>
    <row r="34" spans="2:17" ht="15" customHeight="1" thickBot="1">
      <c r="B34" s="175" t="s">
        <v>414</v>
      </c>
      <c r="C34" s="494">
        <v>0</v>
      </c>
      <c r="D34" s="495"/>
      <c r="E34" s="484"/>
      <c r="F34" s="485"/>
      <c r="G34" s="485"/>
      <c r="H34" s="485"/>
      <c r="I34" s="485"/>
      <c r="J34" s="486"/>
    </row>
    <row r="35" spans="2:17" ht="15" customHeight="1">
      <c r="B35" s="53" t="s">
        <v>2</v>
      </c>
      <c r="C35" s="565">
        <f>SUM(C7:D34)</f>
        <v>666075</v>
      </c>
      <c r="D35" s="566"/>
      <c r="E35" s="567"/>
      <c r="F35" s="568"/>
      <c r="G35" s="568"/>
      <c r="H35" s="568"/>
      <c r="I35" s="568"/>
      <c r="J35" s="569"/>
    </row>
    <row r="36" spans="2:17" ht="15" customHeight="1">
      <c r="B36" s="49" t="s">
        <v>3</v>
      </c>
      <c r="C36" s="570">
        <f>SUM(C8:D20)</f>
        <v>588190</v>
      </c>
      <c r="D36" s="571"/>
      <c r="E36" s="572"/>
      <c r="F36" s="573"/>
      <c r="G36" s="573"/>
      <c r="H36" s="573"/>
      <c r="I36" s="573"/>
      <c r="J36" s="574"/>
    </row>
    <row r="37" spans="2:17" ht="3.75" customHeight="1">
      <c r="B37" s="8"/>
    </row>
    <row r="38" spans="2:17" ht="17.100000000000001" customHeight="1">
      <c r="B38" s="56" t="s">
        <v>10</v>
      </c>
      <c r="J38" s="1" t="s">
        <v>9</v>
      </c>
    </row>
    <row r="39" spans="2:17" ht="15" customHeight="1">
      <c r="B39" s="6" t="s">
        <v>0</v>
      </c>
      <c r="C39" s="530" t="s">
        <v>142</v>
      </c>
      <c r="D39" s="531"/>
      <c r="E39" s="530" t="s">
        <v>169</v>
      </c>
      <c r="F39" s="532"/>
      <c r="G39" s="532"/>
      <c r="H39" s="532"/>
      <c r="I39" s="533"/>
      <c r="J39" s="531"/>
    </row>
    <row r="40" spans="2:17" ht="15" customHeight="1">
      <c r="B40" s="11" t="s">
        <v>430</v>
      </c>
      <c r="C40" s="437">
        <v>360000</v>
      </c>
      <c r="D40" s="438"/>
      <c r="E40" s="406" t="s">
        <v>412</v>
      </c>
      <c r="F40" s="407"/>
      <c r="G40" s="407"/>
      <c r="H40" s="407"/>
      <c r="I40" s="407"/>
      <c r="J40" s="415"/>
    </row>
    <row r="41" spans="2:17" ht="15" customHeight="1">
      <c r="B41" s="4" t="s">
        <v>431</v>
      </c>
      <c r="C41" s="439">
        <v>0</v>
      </c>
      <c r="D41" s="440"/>
      <c r="E41" s="406"/>
      <c r="F41" s="407"/>
      <c r="G41" s="407"/>
      <c r="H41" s="407"/>
      <c r="I41" s="407"/>
      <c r="J41" s="408"/>
    </row>
    <row r="42" spans="2:17" ht="15" customHeight="1" thickBot="1">
      <c r="B42" s="55" t="s">
        <v>432</v>
      </c>
      <c r="C42" s="482">
        <v>1000</v>
      </c>
      <c r="D42" s="483"/>
      <c r="E42" s="484" t="s">
        <v>177</v>
      </c>
      <c r="F42" s="485"/>
      <c r="G42" s="485"/>
      <c r="H42" s="485"/>
      <c r="I42" s="485"/>
      <c r="J42" s="486"/>
    </row>
    <row r="43" spans="2:17" ht="15" customHeight="1">
      <c r="B43" s="51" t="s">
        <v>350</v>
      </c>
      <c r="C43" s="450">
        <v>60000</v>
      </c>
      <c r="D43" s="451"/>
      <c r="E43" s="406" t="s">
        <v>413</v>
      </c>
      <c r="F43" s="407"/>
      <c r="G43" s="407"/>
      <c r="H43" s="407"/>
      <c r="I43" s="407"/>
      <c r="J43" s="415"/>
    </row>
    <row r="44" spans="2:17" ht="15" customHeight="1">
      <c r="B44" s="4" t="s">
        <v>165</v>
      </c>
      <c r="C44" s="437">
        <v>20000</v>
      </c>
      <c r="D44" s="438"/>
      <c r="E44" s="406" t="s">
        <v>418</v>
      </c>
      <c r="F44" s="407"/>
      <c r="G44" s="407"/>
      <c r="H44" s="407"/>
      <c r="I44" s="407"/>
      <c r="J44" s="408"/>
      <c r="N44" s="386" t="s">
        <v>70</v>
      </c>
      <c r="O44" s="387"/>
      <c r="P44" s="33">
        <f>D55</f>
        <v>361000</v>
      </c>
      <c r="Q44" s="34" t="s">
        <v>40</v>
      </c>
    </row>
    <row r="45" spans="2:17" ht="15" customHeight="1">
      <c r="B45" s="54" t="s">
        <v>126</v>
      </c>
      <c r="C45" s="437">
        <v>0</v>
      </c>
      <c r="D45" s="438"/>
      <c r="E45" s="418"/>
      <c r="F45" s="407"/>
      <c r="G45" s="407"/>
      <c r="H45" s="407"/>
      <c r="I45" s="407"/>
      <c r="J45" s="408"/>
      <c r="N45" s="371" t="s">
        <v>71</v>
      </c>
      <c r="O45" s="365"/>
      <c r="P45" s="35">
        <f>B55</f>
        <v>588190</v>
      </c>
      <c r="Q45" s="34" t="s">
        <v>40</v>
      </c>
    </row>
    <row r="46" spans="2:17" ht="15" customHeight="1" thickBot="1">
      <c r="B46" s="55" t="s">
        <v>127</v>
      </c>
      <c r="C46" s="482">
        <v>0</v>
      </c>
      <c r="D46" s="483"/>
      <c r="E46" s="484" t="s">
        <v>176</v>
      </c>
      <c r="F46" s="485"/>
      <c r="G46" s="485"/>
      <c r="H46" s="485"/>
      <c r="I46" s="485"/>
      <c r="J46" s="486"/>
      <c r="N46" s="364" t="s">
        <v>72</v>
      </c>
      <c r="O46" s="365"/>
      <c r="P46" s="36">
        <f>P45-P44</f>
        <v>227190</v>
      </c>
      <c r="Q46" s="37" t="s">
        <v>40</v>
      </c>
    </row>
    <row r="47" spans="2:17" ht="15" customHeight="1">
      <c r="B47" s="53" t="s">
        <v>2</v>
      </c>
      <c r="C47" s="585">
        <f>SUM(C40:D46)</f>
        <v>441000</v>
      </c>
      <c r="D47" s="586"/>
      <c r="E47" s="567"/>
      <c r="F47" s="568"/>
      <c r="G47" s="568"/>
      <c r="H47" s="568"/>
      <c r="I47" s="568"/>
      <c r="J47" s="569"/>
      <c r="N47" s="364" t="s">
        <v>73</v>
      </c>
      <c r="O47" s="365"/>
      <c r="P47" s="38">
        <f>第１０号!X36</f>
        <v>288000</v>
      </c>
      <c r="Q47" s="34" t="s">
        <v>40</v>
      </c>
    </row>
    <row r="48" spans="2:17" ht="15" customHeight="1">
      <c r="B48" s="49" t="s">
        <v>3</v>
      </c>
      <c r="C48" s="587">
        <f>SUM(C40:D42)</f>
        <v>361000</v>
      </c>
      <c r="D48" s="588"/>
      <c r="E48" s="572"/>
      <c r="F48" s="573"/>
      <c r="G48" s="573"/>
      <c r="H48" s="573"/>
      <c r="I48" s="573"/>
      <c r="J48" s="574"/>
      <c r="N48" s="371" t="s">
        <v>74</v>
      </c>
      <c r="O48" s="372"/>
      <c r="P48" s="38">
        <f>ROUNDDOWN(P45/2,0)</f>
        <v>294095</v>
      </c>
      <c r="Q48" s="34" t="s">
        <v>40</v>
      </c>
    </row>
    <row r="49" spans="2:17" ht="17.100000000000001" customHeight="1">
      <c r="B49" s="589" t="s">
        <v>4</v>
      </c>
      <c r="C49" s="590"/>
      <c r="D49" s="590"/>
      <c r="E49" s="590"/>
      <c r="F49" s="590"/>
      <c r="G49" s="590"/>
      <c r="H49" s="590"/>
      <c r="I49" s="590"/>
      <c r="J49" s="590"/>
      <c r="N49" s="364" t="s">
        <v>75</v>
      </c>
      <c r="O49" s="365"/>
      <c r="P49" s="185">
        <f>IF(P47="対象外",0,ROUNDDOWN(MAX(0,MIN(P46:P48)),-3))</f>
        <v>227000</v>
      </c>
      <c r="Q49" s="40" t="s">
        <v>40</v>
      </c>
    </row>
    <row r="50" spans="2:17" ht="17.100000000000001" customHeight="1">
      <c r="B50" s="50" t="s">
        <v>123</v>
      </c>
      <c r="C50" s="8"/>
      <c r="D50" s="9"/>
      <c r="E50" s="9"/>
      <c r="F50" s="9"/>
      <c r="G50" s="9"/>
      <c r="H50" s="9"/>
      <c r="I50" s="9"/>
      <c r="J50" s="9"/>
      <c r="N50" s="584" t="s">
        <v>217</v>
      </c>
      <c r="O50" s="584"/>
      <c r="P50" s="81">
        <f>C47</f>
        <v>441000</v>
      </c>
      <c r="Q50" s="80" t="s">
        <v>40</v>
      </c>
    </row>
    <row r="51" spans="2:17" ht="17.100000000000001" customHeight="1">
      <c r="B51" s="528" t="s">
        <v>5</v>
      </c>
      <c r="C51" s="383"/>
      <c r="D51" s="383"/>
      <c r="E51" s="383"/>
      <c r="F51" s="383"/>
      <c r="G51" s="383"/>
      <c r="H51" s="383"/>
      <c r="I51" s="383"/>
      <c r="J51" s="9"/>
      <c r="N51" s="584" t="s">
        <v>218</v>
      </c>
      <c r="O51" s="584"/>
      <c r="P51" s="82">
        <f>P49</f>
        <v>227000</v>
      </c>
      <c r="Q51" s="80" t="s">
        <v>40</v>
      </c>
    </row>
    <row r="52" spans="2:17" ht="17.100000000000001" customHeight="1">
      <c r="B52" s="528"/>
      <c r="C52" s="383"/>
      <c r="D52" s="383"/>
      <c r="E52" s="383"/>
      <c r="F52" s="383"/>
      <c r="G52" s="383"/>
      <c r="H52" s="383"/>
      <c r="I52" s="383"/>
      <c r="J52" s="383"/>
      <c r="N52" s="584" t="s">
        <v>219</v>
      </c>
      <c r="O52" s="584"/>
      <c r="P52" s="81">
        <f>P50+P51</f>
        <v>668000</v>
      </c>
      <c r="Q52" s="80" t="s">
        <v>40</v>
      </c>
    </row>
    <row r="53" spans="2:17" ht="3.75" customHeight="1">
      <c r="B53" s="8"/>
      <c r="N53" s="78"/>
      <c r="O53" s="78"/>
    </row>
    <row r="54" spans="2:17" ht="17.100000000000001" customHeight="1">
      <c r="B54" s="594" t="s">
        <v>181</v>
      </c>
      <c r="C54" s="595"/>
      <c r="D54" s="595"/>
      <c r="E54" s="595"/>
      <c r="F54" s="595"/>
      <c r="G54" s="595"/>
      <c r="H54" s="595"/>
      <c r="I54" s="595"/>
      <c r="J54" s="595"/>
      <c r="N54" s="393" t="s">
        <v>220</v>
      </c>
      <c r="O54" s="393"/>
      <c r="P54" s="83">
        <f>C35</f>
        <v>666075</v>
      </c>
      <c r="Q54" s="43" t="s">
        <v>40</v>
      </c>
    </row>
    <row r="55" spans="2:17" ht="20.100000000000001" customHeight="1">
      <c r="B55" s="596">
        <f>C36</f>
        <v>588190</v>
      </c>
      <c r="C55" s="598" t="s">
        <v>6</v>
      </c>
      <c r="D55" s="600">
        <f>C48</f>
        <v>361000</v>
      </c>
      <c r="E55" s="601"/>
      <c r="F55" s="598" t="s">
        <v>7</v>
      </c>
      <c r="G55" s="596">
        <f>B55-D55</f>
        <v>227190</v>
      </c>
      <c r="H55" s="604"/>
      <c r="I55" s="604"/>
      <c r="J55" s="605"/>
      <c r="N55" s="373" t="s">
        <v>221</v>
      </c>
      <c r="O55" s="374"/>
      <c r="P55" s="83">
        <f>C47+P49-C35</f>
        <v>1925</v>
      </c>
      <c r="Q55" s="43" t="s">
        <v>40</v>
      </c>
    </row>
    <row r="56" spans="2:17" ht="20.100000000000001" customHeight="1">
      <c r="B56" s="597"/>
      <c r="C56" s="599"/>
      <c r="D56" s="602"/>
      <c r="E56" s="603"/>
      <c r="F56" s="599"/>
      <c r="G56" s="606"/>
      <c r="H56" s="607"/>
      <c r="I56" s="607"/>
      <c r="J56" s="608"/>
      <c r="N56" s="591" t="s">
        <v>222</v>
      </c>
      <c r="O56" s="592"/>
      <c r="P56" s="592"/>
      <c r="Q56" s="592"/>
    </row>
    <row r="57" spans="2:17" ht="6.75" customHeight="1" thickBot="1">
      <c r="N57" s="593"/>
      <c r="O57" s="593"/>
      <c r="P57" s="593"/>
      <c r="Q57" s="593"/>
    </row>
    <row r="58" spans="2:17" ht="39.950000000000003" customHeight="1" thickBot="1">
      <c r="B58" s="339"/>
      <c r="C58" s="342" t="s">
        <v>473</v>
      </c>
      <c r="D58" s="505">
        <f>P48</f>
        <v>294095</v>
      </c>
      <c r="E58" s="506"/>
      <c r="F58" s="351" t="s">
        <v>472</v>
      </c>
      <c r="G58" s="502">
        <f>P49</f>
        <v>227000</v>
      </c>
      <c r="H58" s="503"/>
      <c r="I58" s="503"/>
      <c r="J58" s="504"/>
      <c r="L58" s="403" t="s">
        <v>474</v>
      </c>
      <c r="M58" s="404"/>
      <c r="N58" s="593"/>
      <c r="O58" s="593"/>
      <c r="P58" s="593"/>
      <c r="Q58" s="593"/>
    </row>
    <row r="59" spans="2:17" ht="5.25" customHeight="1"/>
  </sheetData>
  <mergeCells count="96">
    <mergeCell ref="C34:D34"/>
    <mergeCell ref="E34:J34"/>
    <mergeCell ref="E40:J40"/>
    <mergeCell ref="E41:J41"/>
    <mergeCell ref="C31:D31"/>
    <mergeCell ref="E31:J31"/>
    <mergeCell ref="C32:D32"/>
    <mergeCell ref="E32:J32"/>
    <mergeCell ref="C33:D33"/>
    <mergeCell ref="E33:J33"/>
    <mergeCell ref="C35:D35"/>
    <mergeCell ref="E35:J35"/>
    <mergeCell ref="C36:D36"/>
    <mergeCell ref="C40:D40"/>
    <mergeCell ref="C41:D41"/>
    <mergeCell ref="E36:J36"/>
    <mergeCell ref="B49:J49"/>
    <mergeCell ref="B51:I51"/>
    <mergeCell ref="B52:J52"/>
    <mergeCell ref="E48:J48"/>
    <mergeCell ref="C47:D47"/>
    <mergeCell ref="E47:J47"/>
    <mergeCell ref="C48:D48"/>
    <mergeCell ref="D58:E58"/>
    <mergeCell ref="G58:J58"/>
    <mergeCell ref="B54:J54"/>
    <mergeCell ref="B55:B56"/>
    <mergeCell ref="C55:C56"/>
    <mergeCell ref="D55:E56"/>
    <mergeCell ref="F55:F56"/>
    <mergeCell ref="G55:J56"/>
    <mergeCell ref="B2:D2"/>
    <mergeCell ref="B4:J4"/>
    <mergeCell ref="C7:D7"/>
    <mergeCell ref="E7:J7"/>
    <mergeCell ref="B8:B11"/>
    <mergeCell ref="C8:D11"/>
    <mergeCell ref="E8:J8"/>
    <mergeCell ref="E26:J26"/>
    <mergeCell ref="C27:D27"/>
    <mergeCell ref="C12:D12"/>
    <mergeCell ref="E12:J12"/>
    <mergeCell ref="C13:D13"/>
    <mergeCell ref="E13:J13"/>
    <mergeCell ref="C14:D14"/>
    <mergeCell ref="E14:J14"/>
    <mergeCell ref="E21:J21"/>
    <mergeCell ref="C15:D15"/>
    <mergeCell ref="E15:J15"/>
    <mergeCell ref="B21:B24"/>
    <mergeCell ref="C21:D24"/>
    <mergeCell ref="E27:J27"/>
    <mergeCell ref="C16:D16"/>
    <mergeCell ref="E16:J16"/>
    <mergeCell ref="C17:D17"/>
    <mergeCell ref="E17:J17"/>
    <mergeCell ref="C18:D18"/>
    <mergeCell ref="E18:J18"/>
    <mergeCell ref="C19:D19"/>
    <mergeCell ref="E19:J19"/>
    <mergeCell ref="C20:D20"/>
    <mergeCell ref="E20:J20"/>
    <mergeCell ref="C25:D25"/>
    <mergeCell ref="E25:J25"/>
    <mergeCell ref="C26:D26"/>
    <mergeCell ref="C28:D28"/>
    <mergeCell ref="E28:J28"/>
    <mergeCell ref="C29:D29"/>
    <mergeCell ref="E29:J29"/>
    <mergeCell ref="C30:D30"/>
    <mergeCell ref="E30:J30"/>
    <mergeCell ref="L58:M58"/>
    <mergeCell ref="N56:Q58"/>
    <mergeCell ref="C44:D44"/>
    <mergeCell ref="N49:O49"/>
    <mergeCell ref="N50:O50"/>
    <mergeCell ref="N51:O51"/>
    <mergeCell ref="N52:O52"/>
    <mergeCell ref="N54:O54"/>
    <mergeCell ref="N44:O44"/>
    <mergeCell ref="N45:O45"/>
    <mergeCell ref="N46:O46"/>
    <mergeCell ref="N47:O47"/>
    <mergeCell ref="N48:O48"/>
    <mergeCell ref="N55:O55"/>
    <mergeCell ref="E45:J45"/>
    <mergeCell ref="C46:D46"/>
    <mergeCell ref="C39:D39"/>
    <mergeCell ref="E39:J39"/>
    <mergeCell ref="C42:D42"/>
    <mergeCell ref="E42:J42"/>
    <mergeCell ref="E46:J46"/>
    <mergeCell ref="C45:D45"/>
    <mergeCell ref="E43:J43"/>
    <mergeCell ref="E44:J44"/>
    <mergeCell ref="C43:D43"/>
  </mergeCells>
  <phoneticPr fontId="3"/>
  <pageMargins left="0.70866141732283472" right="0.31496062992125984" top="0.55118110236220474" bottom="0.15748031496062992" header="0.31496062992125984" footer="0.31496062992125984"/>
  <pageSetup paperSize="9" scale="11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election activeCell="A7" sqref="A7"/>
    </sheetView>
  </sheetViews>
  <sheetFormatPr defaultRowHeight="13.5"/>
  <cols>
    <col min="1" max="1" width="8.375" customWidth="1"/>
    <col min="2" max="2" width="4.625" customWidth="1"/>
    <col min="3" max="12" width="6.625" customWidth="1"/>
    <col min="13" max="13" width="8.875" customWidth="1"/>
    <col min="14" max="14" width="0.875" customWidth="1"/>
  </cols>
  <sheetData>
    <row r="1" spans="1:18" ht="21.95" customHeight="1">
      <c r="A1" s="124" t="s">
        <v>367</v>
      </c>
      <c r="B1" s="124"/>
      <c r="C1" s="124"/>
      <c r="D1" s="124"/>
      <c r="E1" s="124"/>
      <c r="F1" s="124"/>
      <c r="G1" s="124"/>
      <c r="H1" s="124"/>
      <c r="I1" s="124"/>
      <c r="J1" s="124"/>
      <c r="K1" s="124"/>
      <c r="L1" s="124"/>
      <c r="M1" s="124"/>
    </row>
    <row r="2" spans="1:18" ht="21.95" customHeight="1">
      <c r="A2" s="124"/>
      <c r="B2" s="124"/>
      <c r="C2" s="124"/>
      <c r="D2" s="124"/>
      <c r="E2" s="124"/>
      <c r="F2" s="124"/>
      <c r="G2" s="124"/>
      <c r="H2" s="124"/>
      <c r="I2" s="124"/>
      <c r="J2" s="124"/>
      <c r="K2" s="124"/>
      <c r="L2" s="124"/>
      <c r="M2" s="124"/>
    </row>
    <row r="3" spans="1:18" ht="21.95" customHeight="1">
      <c r="A3" s="124"/>
      <c r="B3" s="124"/>
      <c r="C3" s="124"/>
      <c r="D3" s="124"/>
      <c r="E3" s="124"/>
      <c r="F3" s="124"/>
      <c r="G3" s="124"/>
      <c r="H3" s="124"/>
      <c r="I3" s="514" t="s">
        <v>345</v>
      </c>
      <c r="J3" s="514"/>
      <c r="K3" s="514"/>
      <c r="L3" s="125"/>
      <c r="M3" s="124" t="s">
        <v>251</v>
      </c>
    </row>
    <row r="4" spans="1:18" ht="21.95" customHeight="1">
      <c r="A4" s="124"/>
      <c r="B4" s="124"/>
      <c r="C4" s="124"/>
      <c r="D4" s="124"/>
      <c r="E4" s="124"/>
      <c r="F4" s="124"/>
      <c r="G4" s="124"/>
      <c r="H4" s="124"/>
      <c r="I4" s="124"/>
      <c r="J4" s="125" t="s">
        <v>231</v>
      </c>
      <c r="K4" s="125"/>
      <c r="L4" s="125"/>
      <c r="M4" s="124"/>
    </row>
    <row r="5" spans="1:18" ht="21.95" customHeight="1">
      <c r="A5" s="124"/>
      <c r="B5" s="124"/>
      <c r="C5" s="124"/>
      <c r="D5" s="124"/>
      <c r="E5" s="124"/>
      <c r="F5" s="124"/>
      <c r="G5" s="124"/>
      <c r="H5" s="124"/>
      <c r="I5" s="124"/>
      <c r="J5" s="124"/>
      <c r="K5" s="124"/>
      <c r="L5" s="124"/>
      <c r="M5" s="124"/>
    </row>
    <row r="6" spans="1:18" ht="21.95" customHeight="1">
      <c r="A6" s="124" t="s">
        <v>232</v>
      </c>
      <c r="B6" s="124"/>
      <c r="C6" s="124"/>
      <c r="D6" s="124"/>
      <c r="E6" s="124"/>
      <c r="F6" s="124"/>
      <c r="G6" s="124"/>
      <c r="H6" s="124"/>
      <c r="I6" s="124"/>
      <c r="J6" s="124"/>
      <c r="K6" s="124"/>
      <c r="L6" s="124"/>
      <c r="M6" s="124"/>
    </row>
    <row r="7" spans="1:18" ht="21.95" customHeight="1">
      <c r="A7" s="124" t="str">
        <f>基本データ!D6&amp;" 様"</f>
        <v>〇〇中学校▲▲クラブ 様</v>
      </c>
      <c r="B7" s="124"/>
      <c r="C7" s="124"/>
      <c r="D7" s="124"/>
      <c r="E7" s="124"/>
      <c r="F7" s="124"/>
      <c r="G7" s="124"/>
      <c r="H7" s="124"/>
      <c r="I7" s="124"/>
      <c r="J7" s="124"/>
      <c r="K7" s="124"/>
      <c r="L7" s="124"/>
      <c r="M7" s="124"/>
    </row>
    <row r="8" spans="1:18" ht="21.95" customHeight="1">
      <c r="A8" s="124"/>
      <c r="B8" s="124"/>
      <c r="C8" s="124"/>
      <c r="D8" s="124"/>
      <c r="E8" s="124"/>
      <c r="F8" s="124"/>
      <c r="G8" s="124"/>
      <c r="H8" s="124"/>
      <c r="I8" s="124"/>
      <c r="J8" s="124"/>
      <c r="K8" s="124"/>
      <c r="L8" s="124"/>
      <c r="M8" s="124"/>
    </row>
    <row r="9" spans="1:18" ht="21.95" customHeight="1">
      <c r="A9" s="124"/>
      <c r="B9" s="124"/>
      <c r="C9" s="124"/>
      <c r="D9" s="124"/>
      <c r="E9" s="124"/>
      <c r="F9" s="124"/>
      <c r="G9" s="124"/>
      <c r="H9" s="124" t="s">
        <v>250</v>
      </c>
      <c r="I9" s="124"/>
      <c r="J9" s="124"/>
      <c r="K9" s="124"/>
      <c r="L9" s="124" t="s">
        <v>249</v>
      </c>
      <c r="M9" s="124"/>
    </row>
    <row r="10" spans="1:18" ht="21.95" customHeight="1">
      <c r="A10" s="124"/>
      <c r="B10" s="124"/>
      <c r="C10" s="124"/>
      <c r="D10" s="124"/>
      <c r="E10" s="124"/>
      <c r="F10" s="124"/>
      <c r="G10" s="124"/>
      <c r="H10" s="124"/>
      <c r="I10" s="124"/>
      <c r="J10" s="124"/>
      <c r="K10" s="124"/>
      <c r="L10" s="124"/>
      <c r="M10" s="124"/>
    </row>
    <row r="11" spans="1:18" ht="21.95" customHeight="1">
      <c r="A11" s="513" t="s">
        <v>339</v>
      </c>
      <c r="B11" s="513"/>
      <c r="C11" s="513"/>
      <c r="D11" s="513"/>
      <c r="E11" s="513"/>
      <c r="F11" s="513"/>
      <c r="G11" s="513"/>
      <c r="H11" s="513"/>
      <c r="I11" s="513"/>
      <c r="J11" s="513"/>
      <c r="K11" s="513"/>
      <c r="L11" s="513"/>
      <c r="M11" s="513"/>
    </row>
    <row r="12" spans="1:18" ht="21.95" customHeight="1">
      <c r="A12" s="124"/>
      <c r="B12" s="124"/>
      <c r="C12" s="124"/>
      <c r="D12" s="124"/>
      <c r="E12" s="124"/>
      <c r="F12" s="124"/>
      <c r="G12" s="124"/>
      <c r="H12" s="124"/>
      <c r="I12" s="124"/>
      <c r="J12" s="124"/>
      <c r="K12" s="124"/>
      <c r="L12" s="124"/>
      <c r="M12" s="124"/>
    </row>
    <row r="13" spans="1:18" ht="27" customHeight="1">
      <c r="A13" s="515">
        <f>第１０号!I3</f>
        <v>46447</v>
      </c>
      <c r="B13" s="515"/>
      <c r="C13" s="516"/>
      <c r="D13" s="197" t="str">
        <f>"付け実績報告書を審査した結果、次の金額を令和　８　年度浜松市はま"</f>
        <v>付け実績報告書を審査した結果、次の金額を令和　８　年度浜松市はま</v>
      </c>
      <c r="E13" s="197"/>
      <c r="F13" s="197"/>
      <c r="G13" s="197"/>
      <c r="H13" s="197"/>
      <c r="I13" s="197"/>
      <c r="J13" s="197"/>
      <c r="K13" s="197"/>
      <c r="L13" s="197"/>
      <c r="M13" s="124"/>
      <c r="R13" s="251"/>
    </row>
    <row r="14" spans="1:18" ht="27" customHeight="1">
      <c r="A14" s="124" t="s">
        <v>424</v>
      </c>
      <c r="B14" s="124"/>
      <c r="C14" s="124"/>
      <c r="D14" s="124"/>
      <c r="E14" s="124"/>
      <c r="F14" s="124"/>
      <c r="G14" s="124"/>
      <c r="H14" s="124"/>
      <c r="I14" s="124"/>
      <c r="J14" s="124"/>
      <c r="K14" s="124"/>
      <c r="L14" s="124"/>
      <c r="M14" s="124"/>
      <c r="R14" s="252"/>
    </row>
    <row r="15" spans="1:18" ht="15.75" customHeight="1">
      <c r="A15" s="124"/>
      <c r="B15" s="124"/>
      <c r="C15" s="124"/>
      <c r="D15" s="124"/>
      <c r="E15" s="124"/>
      <c r="F15" s="124"/>
      <c r="G15" s="124"/>
      <c r="H15" s="124"/>
      <c r="I15" s="124"/>
      <c r="J15" s="124"/>
      <c r="K15" s="124"/>
      <c r="L15" s="124"/>
      <c r="M15" s="124"/>
    </row>
    <row r="16" spans="1:18" ht="21.95" customHeight="1">
      <c r="A16" s="513" t="s">
        <v>11</v>
      </c>
      <c r="B16" s="513"/>
      <c r="C16" s="513"/>
      <c r="D16" s="513"/>
      <c r="E16" s="513"/>
      <c r="F16" s="513"/>
      <c r="G16" s="513"/>
      <c r="H16" s="513"/>
      <c r="I16" s="513"/>
      <c r="J16" s="513"/>
      <c r="K16" s="513"/>
      <c r="L16" s="513"/>
      <c r="M16" s="513"/>
    </row>
    <row r="17" spans="1:20" ht="15" customHeight="1">
      <c r="A17" s="124"/>
      <c r="B17" s="124"/>
      <c r="C17" s="124"/>
      <c r="D17" s="124"/>
      <c r="E17" s="124"/>
      <c r="F17" s="124"/>
      <c r="G17" s="124"/>
      <c r="H17" s="124"/>
      <c r="I17" s="124"/>
      <c r="J17" s="124"/>
      <c r="K17" s="124"/>
      <c r="L17" s="124"/>
      <c r="M17" s="124"/>
    </row>
    <row r="18" spans="1:20" ht="21.95" customHeight="1" thickBot="1">
      <c r="A18" s="124" t="s">
        <v>288</v>
      </c>
      <c r="B18" s="124"/>
      <c r="C18" s="124"/>
      <c r="D18" s="124"/>
      <c r="E18" s="124"/>
      <c r="F18" s="124"/>
      <c r="G18" s="124"/>
      <c r="H18" s="124"/>
      <c r="I18" s="124"/>
      <c r="J18" s="124"/>
      <c r="K18" s="124"/>
      <c r="L18" s="124"/>
      <c r="M18" s="124"/>
    </row>
    <row r="19" spans="1:20" ht="65.25" customHeight="1" thickBot="1">
      <c r="A19" s="124"/>
      <c r="B19" s="124"/>
      <c r="C19" s="126" t="s">
        <v>234</v>
      </c>
      <c r="D19" s="127"/>
      <c r="E19" s="128"/>
      <c r="F19" s="232" t="str">
        <f>IF($T19&lt;7,"\",MID($S$19,$T$19-6,1))</f>
        <v>\</v>
      </c>
      <c r="G19" s="233" t="str">
        <f>IF($T19&lt;6,"\",MID($S$19,$T$19-5,1))</f>
        <v>2</v>
      </c>
      <c r="H19" s="231" t="str">
        <f>IF($T19&lt;5,"",MID($S$19,$T$19-4,1))</f>
        <v>2</v>
      </c>
      <c r="I19" s="232" t="str">
        <f>IF($T19&lt;4,"",MID($S$19,$T$19-3,1))</f>
        <v>7</v>
      </c>
      <c r="J19" s="231" t="str">
        <f>IF($T19&lt;3,"",MID($S$19,$T$19-2,1))</f>
        <v>0</v>
      </c>
      <c r="K19" s="230" t="str">
        <f>IF($T19&lt;2,"",MID($S$19,$T$19-1,1))</f>
        <v>0</v>
      </c>
      <c r="L19" s="229" t="str">
        <f>IF($T19&lt;1,"",MID($S$19,$T$19,1))</f>
        <v>0</v>
      </c>
      <c r="M19" s="124"/>
      <c r="S19" s="228">
        <f>第１０号!D30</f>
        <v>227000</v>
      </c>
      <c r="T19">
        <f>LEN(S19)</f>
        <v>6</v>
      </c>
    </row>
    <row r="20" spans="1:20" ht="21.95" customHeight="1">
      <c r="A20" s="124"/>
      <c r="B20" s="124"/>
      <c r="C20" s="124"/>
      <c r="D20" s="124"/>
      <c r="E20" s="124"/>
      <c r="F20" s="124"/>
      <c r="G20" s="124"/>
      <c r="H20" s="124"/>
      <c r="I20" s="124"/>
      <c r="J20" s="124"/>
      <c r="K20" s="124"/>
      <c r="L20" s="124"/>
      <c r="M20" s="124"/>
    </row>
    <row r="21" spans="1:20" ht="21.95" customHeight="1">
      <c r="A21" s="124"/>
      <c r="B21" s="124"/>
      <c r="C21" s="124"/>
      <c r="D21" s="124"/>
      <c r="E21" s="124"/>
      <c r="F21" s="124"/>
      <c r="G21" s="124"/>
      <c r="H21" s="124"/>
      <c r="I21" s="124"/>
      <c r="J21" s="124"/>
      <c r="K21" s="124"/>
      <c r="L21" s="124"/>
      <c r="M21" s="124"/>
    </row>
    <row r="22" spans="1:20" ht="21.95" customHeight="1">
      <c r="A22" s="124"/>
      <c r="B22" s="124"/>
      <c r="C22" s="124"/>
      <c r="D22" s="124"/>
      <c r="E22" s="124"/>
      <c r="F22" s="124"/>
      <c r="G22" s="124"/>
      <c r="H22" s="124"/>
      <c r="I22" s="124"/>
      <c r="J22" s="124"/>
      <c r="K22" s="124"/>
      <c r="L22" s="124"/>
      <c r="M22" s="124"/>
    </row>
    <row r="23" spans="1:20" ht="21.95" customHeight="1">
      <c r="A23" s="124"/>
      <c r="B23" s="124"/>
      <c r="C23" s="124"/>
      <c r="D23" s="124"/>
      <c r="E23" s="124"/>
      <c r="F23" s="124"/>
      <c r="G23" s="124"/>
      <c r="H23" s="124"/>
      <c r="I23" s="124"/>
      <c r="J23" s="124"/>
      <c r="K23" s="124"/>
      <c r="L23" s="124"/>
      <c r="M23" s="124"/>
    </row>
    <row r="24" spans="1:20" ht="21.95" customHeight="1">
      <c r="A24" s="124"/>
      <c r="B24" s="124"/>
      <c r="C24" s="124"/>
      <c r="D24" s="124"/>
      <c r="E24" s="124"/>
      <c r="F24" s="124"/>
      <c r="G24" s="124"/>
      <c r="H24" s="124"/>
      <c r="I24" s="124"/>
      <c r="J24" s="124"/>
      <c r="K24" s="124"/>
      <c r="L24" s="124"/>
      <c r="M24" s="124"/>
    </row>
    <row r="25" spans="1:20" ht="21.95" customHeight="1">
      <c r="A25" s="124"/>
      <c r="B25" s="124"/>
      <c r="C25" s="124"/>
      <c r="D25" s="124"/>
      <c r="E25" s="124"/>
      <c r="F25" s="124"/>
      <c r="G25" s="124"/>
      <c r="H25" s="124"/>
      <c r="I25" s="124"/>
      <c r="J25" s="124"/>
      <c r="K25" s="124"/>
      <c r="L25" s="124"/>
      <c r="M25" s="124"/>
    </row>
    <row r="26" spans="1:20" ht="21.95" customHeight="1">
      <c r="A26" s="124"/>
      <c r="B26" s="124"/>
      <c r="C26" s="124"/>
      <c r="D26" s="124"/>
      <c r="E26" s="124"/>
      <c r="F26" s="124"/>
      <c r="G26" s="124"/>
      <c r="H26" s="124"/>
      <c r="I26" s="124"/>
      <c r="J26" s="124"/>
      <c r="K26" s="124"/>
      <c r="L26" s="124"/>
      <c r="M26" s="124"/>
    </row>
    <row r="27" spans="1:20" ht="21.95" customHeight="1">
      <c r="A27" s="124"/>
      <c r="B27" s="124"/>
      <c r="C27" s="124"/>
      <c r="D27" s="124"/>
      <c r="E27" s="124"/>
      <c r="F27" s="124"/>
      <c r="G27" s="124"/>
      <c r="H27" s="124"/>
      <c r="I27" s="124"/>
      <c r="J27" s="124"/>
      <c r="K27" s="124"/>
      <c r="L27" s="124"/>
      <c r="M27" s="124"/>
    </row>
    <row r="28" spans="1:20" ht="21.95" customHeight="1">
      <c r="A28" s="124"/>
      <c r="B28" s="124"/>
      <c r="C28" s="124"/>
      <c r="D28" s="124"/>
      <c r="E28" s="124"/>
      <c r="F28" s="124"/>
      <c r="G28" s="124"/>
      <c r="H28" s="124"/>
      <c r="I28" s="124"/>
      <c r="J28" s="124"/>
      <c r="K28" s="124"/>
      <c r="L28" s="124"/>
      <c r="M28" s="124"/>
    </row>
    <row r="29" spans="1:20" ht="21.95" customHeight="1">
      <c r="A29" s="124"/>
      <c r="B29" s="124"/>
      <c r="C29" s="124"/>
      <c r="D29" s="124"/>
      <c r="E29" s="124"/>
      <c r="F29" s="124"/>
      <c r="G29" s="124"/>
      <c r="H29" s="124"/>
      <c r="I29" s="124"/>
      <c r="J29" s="124"/>
      <c r="K29" s="124"/>
      <c r="L29" s="124"/>
      <c r="M29" s="124"/>
    </row>
    <row r="30" spans="1:20" ht="21.95" customHeight="1">
      <c r="A30" s="124"/>
      <c r="B30" s="124"/>
      <c r="C30" s="124"/>
      <c r="D30" s="124"/>
      <c r="E30" s="124"/>
      <c r="F30" s="124"/>
      <c r="G30" s="124"/>
      <c r="H30" s="124"/>
      <c r="I30" s="124"/>
      <c r="J30" s="124"/>
      <c r="K30" s="124"/>
      <c r="L30" s="124"/>
      <c r="M30" s="124"/>
    </row>
    <row r="31" spans="1:20" ht="21.95" customHeight="1">
      <c r="A31" s="124"/>
      <c r="B31" s="124"/>
      <c r="C31" s="124"/>
      <c r="D31" s="124"/>
      <c r="E31" s="124"/>
      <c r="F31" s="124"/>
      <c r="G31" s="124"/>
      <c r="H31" s="124"/>
      <c r="I31" s="124"/>
      <c r="J31" s="124"/>
      <c r="K31" s="124"/>
      <c r="L31" s="124"/>
      <c r="M31" s="124"/>
    </row>
    <row r="32" spans="1:20" ht="21.95" customHeight="1">
      <c r="A32" s="124"/>
      <c r="B32" s="124"/>
      <c r="C32" s="124"/>
      <c r="D32" s="124"/>
      <c r="E32" s="124"/>
      <c r="F32" s="124"/>
      <c r="G32" s="124"/>
      <c r="H32" s="124"/>
      <c r="I32" s="124"/>
      <c r="J32" s="124"/>
      <c r="K32" s="124"/>
      <c r="L32" s="124"/>
      <c r="M32" s="124"/>
    </row>
    <row r="33" spans="1:13" ht="18" customHeight="1">
      <c r="A33" s="124"/>
      <c r="B33" s="124"/>
      <c r="C33" s="124"/>
      <c r="D33" s="124"/>
      <c r="E33" s="124"/>
      <c r="F33" s="124"/>
      <c r="G33" s="124"/>
      <c r="H33" s="124"/>
      <c r="I33" s="124"/>
      <c r="J33" s="124"/>
      <c r="K33" s="124"/>
      <c r="L33" s="124"/>
      <c r="M33" s="124"/>
    </row>
    <row r="34" spans="1:13" ht="18" customHeight="1">
      <c r="A34" s="124"/>
      <c r="B34" s="124"/>
      <c r="C34" s="123"/>
      <c r="D34" s="123"/>
      <c r="E34" s="123"/>
      <c r="F34" s="123"/>
      <c r="G34" s="123"/>
      <c r="H34" s="123"/>
      <c r="I34" s="123"/>
      <c r="J34" s="123"/>
      <c r="K34" s="123"/>
      <c r="L34" s="123"/>
      <c r="M34" s="123"/>
    </row>
    <row r="35" spans="1:13" ht="18" customHeight="1"/>
  </sheetData>
  <mergeCells count="4">
    <mergeCell ref="I3:K3"/>
    <mergeCell ref="A11:M11"/>
    <mergeCell ref="A16:M16"/>
    <mergeCell ref="A13:C13"/>
  </mergeCells>
  <phoneticPr fontId="3"/>
  <pageMargins left="0.70866141732283472" right="0.70866141732283472" top="0.74803149606299213" bottom="0.74803149606299213" header="0.31496062992125984" footer="0.31496062992125984"/>
  <pageSetup paperSize="9" orientation="portrait" r:id="rId1"/>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79998168889431442"/>
  </sheetPr>
  <dimension ref="A1:Q30"/>
  <sheetViews>
    <sheetView workbookViewId="0">
      <selection activeCell="M6" sqref="M6"/>
    </sheetView>
  </sheetViews>
  <sheetFormatPr defaultRowHeight="13.5"/>
  <cols>
    <col min="1" max="1" width="8.75" customWidth="1"/>
    <col min="3" max="3" width="9.25" customWidth="1"/>
    <col min="4" max="4" width="5.125" customWidth="1"/>
    <col min="5" max="5" width="5" customWidth="1"/>
    <col min="6" max="7" width="8.125" customWidth="1"/>
    <col min="8" max="8" width="9" customWidth="1"/>
    <col min="9" max="9" width="6.375" customWidth="1"/>
    <col min="10" max="10" width="3.75" customWidth="1"/>
    <col min="11" max="11" width="10.75" customWidth="1"/>
    <col min="12" max="12" width="5.625" customWidth="1"/>
    <col min="13" max="13" width="6.75" customWidth="1"/>
    <col min="14" max="14" width="0.5" customWidth="1"/>
    <col min="16" max="16" width="18.375" customWidth="1"/>
    <col min="19" max="19" width="9.625" bestFit="1" customWidth="1"/>
    <col min="20" max="20" width="3.375" customWidth="1"/>
    <col min="21" max="21" width="24.75" customWidth="1"/>
  </cols>
  <sheetData>
    <row r="1" spans="1:17" ht="24.95" customHeight="1" thickTop="1" thickBot="1">
      <c r="A1" t="s">
        <v>368</v>
      </c>
      <c r="J1" s="632" t="s">
        <v>410</v>
      </c>
      <c r="K1" s="393"/>
      <c r="L1" s="628"/>
      <c r="M1" s="628"/>
      <c r="N1" s="113"/>
      <c r="P1" s="352" t="s">
        <v>477</v>
      </c>
      <c r="Q1">
        <f>IF(P1="概算",1,IF(P1="精算(概算払い有)",2,3))</f>
        <v>3</v>
      </c>
    </row>
    <row r="2" spans="1:17" ht="24.95" customHeight="1" thickTop="1">
      <c r="J2" s="629" t="s">
        <v>29</v>
      </c>
      <c r="K2" s="393"/>
      <c r="L2" s="629">
        <f>基本データ!D4</f>
        <v>1000</v>
      </c>
      <c r="M2" s="393"/>
      <c r="P2" s="353"/>
    </row>
    <row r="3" spans="1:17" ht="36.75" customHeight="1">
      <c r="P3" t="s">
        <v>478</v>
      </c>
    </row>
    <row r="4" spans="1:17" ht="34.5" customHeight="1">
      <c r="A4" s="630" t="s">
        <v>289</v>
      </c>
      <c r="B4" s="631"/>
      <c r="C4" s="631"/>
      <c r="D4" s="631"/>
      <c r="E4" s="631"/>
      <c r="F4" s="631"/>
      <c r="G4" s="631"/>
      <c r="H4" s="631"/>
      <c r="I4" s="631"/>
      <c r="J4" s="631"/>
      <c r="K4" s="631"/>
      <c r="L4" s="631"/>
      <c r="M4" s="631"/>
    </row>
    <row r="5" spans="1:17" ht="20.25" customHeight="1" thickBot="1">
      <c r="A5" s="113"/>
      <c r="B5" s="113"/>
      <c r="C5" s="113"/>
      <c r="D5" s="113"/>
      <c r="E5" s="113"/>
      <c r="F5" s="113"/>
      <c r="G5" s="145"/>
      <c r="H5" s="113"/>
      <c r="I5" s="113"/>
      <c r="J5" s="113"/>
      <c r="K5" s="113"/>
      <c r="L5" s="113"/>
      <c r="M5" s="113"/>
    </row>
    <row r="6" spans="1:17" ht="46.5" customHeight="1" thickBot="1">
      <c r="A6" s="113"/>
      <c r="B6" s="113"/>
      <c r="C6" s="638" t="s">
        <v>234</v>
      </c>
      <c r="D6" s="639"/>
      <c r="E6" s="134" t="s">
        <v>299</v>
      </c>
      <c r="F6" s="636">
        <f>E12</f>
        <v>227000</v>
      </c>
      <c r="G6" s="637"/>
      <c r="H6" s="637"/>
      <c r="I6" s="637"/>
      <c r="J6" s="637"/>
      <c r="K6" s="133" t="s">
        <v>40</v>
      </c>
      <c r="L6" s="135"/>
      <c r="M6" s="116"/>
    </row>
    <row r="7" spans="1:17" ht="30" customHeight="1">
      <c r="A7" s="113"/>
      <c r="B7" s="113"/>
      <c r="C7" s="113"/>
      <c r="D7" s="131"/>
      <c r="E7" s="131"/>
      <c r="F7" s="113"/>
      <c r="G7" s="145"/>
      <c r="H7" s="113"/>
      <c r="I7" s="113"/>
      <c r="J7" s="115"/>
      <c r="K7" s="116"/>
      <c r="L7" s="116"/>
      <c r="M7" s="116"/>
    </row>
    <row r="8" spans="1:17" ht="27" customHeight="1">
      <c r="B8" s="113" t="s">
        <v>340</v>
      </c>
      <c r="C8" s="113"/>
      <c r="D8" s="113"/>
      <c r="E8" s="113"/>
      <c r="F8" s="113"/>
      <c r="G8" s="145"/>
      <c r="H8" s="113"/>
      <c r="I8" s="113"/>
      <c r="J8" s="117"/>
      <c r="K8" s="117"/>
      <c r="L8" s="117"/>
      <c r="M8" s="113"/>
    </row>
    <row r="9" spans="1:17" ht="24.95" customHeight="1">
      <c r="A9" s="113"/>
      <c r="B9" s="113"/>
      <c r="C9" s="627"/>
      <c r="D9" s="627"/>
      <c r="E9" s="393" t="s">
        <v>298</v>
      </c>
      <c r="F9" s="393"/>
      <c r="G9" s="393"/>
      <c r="H9" s="393"/>
      <c r="I9" s="393"/>
      <c r="J9" s="393"/>
      <c r="K9" s="393"/>
      <c r="L9" s="136"/>
      <c r="M9" s="113"/>
    </row>
    <row r="10" spans="1:17" ht="24.95" customHeight="1">
      <c r="A10" s="114"/>
      <c r="B10" s="114" t="s">
        <v>291</v>
      </c>
      <c r="C10" s="393" t="s">
        <v>290</v>
      </c>
      <c r="D10" s="393"/>
      <c r="E10" s="640">
        <f>IF(Q1=1,第1号!D26,第１０号!D30)</f>
        <v>227000</v>
      </c>
      <c r="F10" s="641"/>
      <c r="G10" s="641"/>
      <c r="H10" s="641"/>
      <c r="I10" s="642"/>
      <c r="J10" s="642"/>
      <c r="K10" s="137" t="s">
        <v>41</v>
      </c>
      <c r="L10" s="136"/>
      <c r="M10" s="114"/>
      <c r="N10" s="114"/>
    </row>
    <row r="11" spans="1:17" ht="24.95" customHeight="1">
      <c r="A11" s="113"/>
      <c r="B11" s="113" t="s">
        <v>291</v>
      </c>
      <c r="C11" s="393" t="s">
        <v>292</v>
      </c>
      <c r="D11" s="393"/>
      <c r="E11" s="640">
        <f>IF(Q1=2,第１４号!B20,0)</f>
        <v>0</v>
      </c>
      <c r="F11" s="641"/>
      <c r="G11" s="641"/>
      <c r="H11" s="641"/>
      <c r="I11" s="642"/>
      <c r="J11" s="642"/>
      <c r="K11" s="137" t="s">
        <v>41</v>
      </c>
      <c r="L11" s="136"/>
      <c r="M11" s="113"/>
    </row>
    <row r="12" spans="1:17" ht="24.95" customHeight="1">
      <c r="A12" s="113"/>
      <c r="B12" s="113" t="s">
        <v>291</v>
      </c>
      <c r="C12" s="393" t="s">
        <v>293</v>
      </c>
      <c r="D12" s="393"/>
      <c r="E12" s="640">
        <f>IF(Q1=1,第１４号!B20,IF(Q1=2,第１０号!D30-第１４号!B20,第１０号!D30))</f>
        <v>227000</v>
      </c>
      <c r="F12" s="641"/>
      <c r="G12" s="641"/>
      <c r="H12" s="641"/>
      <c r="I12" s="642"/>
      <c r="J12" s="642"/>
      <c r="K12" s="137" t="s">
        <v>41</v>
      </c>
      <c r="L12" s="136"/>
      <c r="M12" s="113"/>
      <c r="N12" s="113"/>
    </row>
    <row r="13" spans="1:17" ht="24.95" customHeight="1">
      <c r="A13" s="113"/>
      <c r="B13" s="113" t="s">
        <v>291</v>
      </c>
      <c r="C13" s="393" t="s">
        <v>294</v>
      </c>
      <c r="D13" s="393"/>
      <c r="E13" s="640">
        <f>E10-E11-E12</f>
        <v>0</v>
      </c>
      <c r="F13" s="641"/>
      <c r="G13" s="641"/>
      <c r="H13" s="641"/>
      <c r="I13" s="642"/>
      <c r="J13" s="642"/>
      <c r="K13" s="137" t="s">
        <v>41</v>
      </c>
      <c r="L13" s="136"/>
      <c r="M13" s="113"/>
    </row>
    <row r="14" spans="1:17" ht="32.25" customHeight="1">
      <c r="A14" s="113"/>
      <c r="B14" s="132"/>
      <c r="C14" s="132"/>
      <c r="D14" s="132"/>
      <c r="E14" s="132"/>
      <c r="F14" s="132"/>
      <c r="G14" s="132"/>
      <c r="H14" s="132"/>
      <c r="I14" s="132"/>
      <c r="J14" s="132"/>
      <c r="K14" s="132"/>
      <c r="L14" s="132"/>
      <c r="M14" s="113"/>
    </row>
    <row r="15" spans="1:17" ht="79.5" customHeight="1">
      <c r="B15" s="138" t="s">
        <v>303</v>
      </c>
      <c r="C15" s="139" t="s">
        <v>302</v>
      </c>
      <c r="D15" s="643" t="s">
        <v>347</v>
      </c>
      <c r="E15" s="644"/>
      <c r="F15" s="258" t="s">
        <v>301</v>
      </c>
      <c r="G15" s="344" t="s">
        <v>347</v>
      </c>
      <c r="H15" s="258" t="s">
        <v>304</v>
      </c>
      <c r="I15" s="258" t="s">
        <v>310</v>
      </c>
      <c r="J15" s="140" t="s">
        <v>305</v>
      </c>
      <c r="K15" s="291">
        <v>1234567</v>
      </c>
      <c r="L15" s="141" t="s">
        <v>300</v>
      </c>
    </row>
    <row r="16" spans="1:17" ht="35.1" customHeight="1">
      <c r="B16" s="621" t="s">
        <v>311</v>
      </c>
      <c r="C16" s="622"/>
      <c r="D16" s="622"/>
      <c r="E16" s="623"/>
      <c r="F16" s="633" t="s">
        <v>348</v>
      </c>
      <c r="G16" s="390"/>
      <c r="H16" s="390"/>
      <c r="I16" s="390"/>
      <c r="J16" s="390"/>
      <c r="K16" s="390"/>
      <c r="L16" s="391"/>
      <c r="M16" s="113"/>
    </row>
    <row r="17" spans="1:13" ht="35.1" customHeight="1">
      <c r="B17" s="645" t="s">
        <v>312</v>
      </c>
      <c r="C17" s="622"/>
      <c r="D17" s="622"/>
      <c r="E17" s="623"/>
      <c r="F17" s="624"/>
      <c r="G17" s="625"/>
      <c r="H17" s="625"/>
      <c r="I17" s="625"/>
      <c r="J17" s="625"/>
      <c r="K17" s="625"/>
      <c r="L17" s="626"/>
      <c r="M17" s="113"/>
    </row>
    <row r="18" spans="1:13" ht="21.95" customHeight="1">
      <c r="B18" s="113"/>
      <c r="C18" s="113"/>
      <c r="D18" s="113"/>
      <c r="E18" s="113"/>
      <c r="F18" s="113"/>
      <c r="G18" s="145"/>
      <c r="H18" s="113"/>
      <c r="I18" s="113"/>
      <c r="J18" s="113"/>
      <c r="K18" s="113"/>
      <c r="L18" s="113"/>
      <c r="M18" s="113"/>
    </row>
    <row r="19" spans="1:13" ht="21.95" customHeight="1">
      <c r="A19" s="113" t="s">
        <v>295</v>
      </c>
      <c r="B19" s="113"/>
      <c r="C19" s="113"/>
      <c r="D19" s="113"/>
      <c r="E19" s="113"/>
      <c r="F19" s="113"/>
      <c r="G19" s="145"/>
      <c r="H19" s="113"/>
      <c r="I19" s="113"/>
      <c r="J19" s="113"/>
      <c r="K19" s="113"/>
      <c r="L19" s="113"/>
      <c r="M19" s="113"/>
    </row>
    <row r="20" spans="1:13" ht="20.25" customHeight="1">
      <c r="A20" s="113"/>
      <c r="B20" s="113"/>
      <c r="C20" s="113"/>
      <c r="D20" s="113"/>
      <c r="E20" s="113"/>
      <c r="F20" s="113"/>
      <c r="G20" s="145"/>
      <c r="H20" s="113"/>
      <c r="I20" s="113"/>
      <c r="J20" s="113"/>
      <c r="K20" s="113"/>
      <c r="L20" s="113"/>
      <c r="M20" s="113"/>
    </row>
    <row r="21" spans="1:13" ht="21.95" customHeight="1">
      <c r="A21" s="634">
        <v>46283</v>
      </c>
      <c r="B21" s="634"/>
      <c r="C21" s="635"/>
      <c r="D21" s="113"/>
      <c r="E21" s="113"/>
      <c r="F21" s="113"/>
      <c r="G21" s="145"/>
      <c r="H21" s="113"/>
      <c r="I21" s="113"/>
      <c r="J21" s="113"/>
      <c r="K21" s="113"/>
      <c r="L21" s="113"/>
      <c r="M21" s="113"/>
    </row>
    <row r="22" spans="1:13" ht="18" customHeight="1">
      <c r="A22" s="113"/>
      <c r="B22" s="113"/>
      <c r="C22" s="113"/>
      <c r="D22" s="113"/>
      <c r="E22" s="113"/>
      <c r="F22" s="113"/>
      <c r="G22" s="145"/>
      <c r="H22" s="113"/>
      <c r="I22" s="113"/>
      <c r="J22" s="113"/>
      <c r="K22" s="113"/>
      <c r="L22" s="113"/>
      <c r="M22" s="113"/>
    </row>
    <row r="23" spans="1:13" ht="18.75" customHeight="1">
      <c r="A23" s="113" t="s">
        <v>296</v>
      </c>
      <c r="B23" s="113"/>
      <c r="C23" s="113"/>
      <c r="D23" s="113"/>
      <c r="E23" s="113"/>
      <c r="F23" s="113"/>
      <c r="G23" s="145"/>
      <c r="H23" s="113"/>
      <c r="I23" s="113"/>
      <c r="J23" s="113"/>
      <c r="K23" s="113"/>
      <c r="L23" s="113"/>
      <c r="M23" s="113"/>
    </row>
    <row r="24" spans="1:13" ht="21.95" customHeight="1"/>
    <row r="25" spans="1:13" ht="24.75" customHeight="1">
      <c r="A25" t="s">
        <v>306</v>
      </c>
      <c r="E25" t="s">
        <v>307</v>
      </c>
      <c r="G25" s="367" t="str">
        <f>第1号!H7</f>
        <v>浜松市□□区〇〇町１－２</v>
      </c>
      <c r="H25" s="367"/>
      <c r="I25" s="367"/>
      <c r="J25" s="367"/>
      <c r="K25" s="367"/>
      <c r="L25" s="367"/>
    </row>
    <row r="26" spans="1:13" ht="6.75" customHeight="1">
      <c r="G26" s="159"/>
      <c r="H26" s="159"/>
      <c r="I26" s="159"/>
      <c r="J26" s="159"/>
      <c r="K26" s="159"/>
      <c r="L26" s="159"/>
    </row>
    <row r="27" spans="1:13" ht="24.75" customHeight="1">
      <c r="A27" t="s">
        <v>297</v>
      </c>
      <c r="E27" t="s">
        <v>178</v>
      </c>
      <c r="G27" s="367" t="str">
        <f>第1号!H8</f>
        <v>〇〇中学校▲▲クラブ</v>
      </c>
      <c r="H27" s="367"/>
      <c r="I27" s="367"/>
      <c r="J27" s="367"/>
      <c r="K27" s="367"/>
      <c r="L27" s="367"/>
    </row>
    <row r="28" spans="1:13" ht="9" customHeight="1">
      <c r="G28" s="159"/>
      <c r="H28" s="159"/>
      <c r="I28" s="159"/>
      <c r="J28" s="159"/>
      <c r="K28" s="159"/>
      <c r="L28" s="159"/>
    </row>
    <row r="29" spans="1:13" ht="24.75" customHeight="1">
      <c r="A29" t="s">
        <v>308</v>
      </c>
      <c r="E29" t="s">
        <v>309</v>
      </c>
      <c r="G29" s="367" t="str">
        <f>第1号!H9</f>
        <v>浜　来代</v>
      </c>
      <c r="H29" s="367"/>
      <c r="I29" s="367"/>
      <c r="J29" s="367"/>
      <c r="K29" s="367"/>
      <c r="L29" s="367"/>
    </row>
    <row r="30" spans="1:13" ht="9.75" customHeight="1"/>
  </sheetData>
  <mergeCells count="26">
    <mergeCell ref="A21:C21"/>
    <mergeCell ref="G29:L29"/>
    <mergeCell ref="F6:J6"/>
    <mergeCell ref="C6:D6"/>
    <mergeCell ref="G25:L25"/>
    <mergeCell ref="G27:L27"/>
    <mergeCell ref="E12:J12"/>
    <mergeCell ref="C10:D10"/>
    <mergeCell ref="C11:D11"/>
    <mergeCell ref="E13:J13"/>
    <mergeCell ref="D15:E15"/>
    <mergeCell ref="C13:D13"/>
    <mergeCell ref="B17:E17"/>
    <mergeCell ref="E9:K9"/>
    <mergeCell ref="E10:J10"/>
    <mergeCell ref="E11:J11"/>
    <mergeCell ref="B16:E16"/>
    <mergeCell ref="F17:L17"/>
    <mergeCell ref="C12:D12"/>
    <mergeCell ref="C9:D9"/>
    <mergeCell ref="L1:M1"/>
    <mergeCell ref="L2:M2"/>
    <mergeCell ref="A4:M4"/>
    <mergeCell ref="J2:K2"/>
    <mergeCell ref="J1:K1"/>
    <mergeCell ref="F16:L16"/>
  </mergeCells>
  <phoneticPr fontId="3"/>
  <dataValidations count="1">
    <dataValidation type="list" allowBlank="1" showInputMessage="1" showErrorMessage="1" sqref="P1">
      <formula1>"概算,精算(概算払い有),精算(概算払い無)"</formula1>
    </dataValidation>
  </dataValidations>
  <pageMargins left="0.70866141732283472" right="0.11811023622047245" top="0.74803149606299213" bottom="0.74803149606299213" header="0.31496062992125984" footer="0.31496062992125984"/>
  <pageSetup paperSize="9" orientation="portrait"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J32"/>
  <sheetViews>
    <sheetView workbookViewId="0">
      <selection activeCell="I2" sqref="I2"/>
    </sheetView>
  </sheetViews>
  <sheetFormatPr defaultRowHeight="13.5"/>
  <cols>
    <col min="1" max="1" width="7.75" customWidth="1"/>
    <col min="2" max="2" width="10.5" bestFit="1" customWidth="1"/>
    <col min="4" max="4" width="8.375" customWidth="1"/>
    <col min="5" max="5" width="7.625" customWidth="1"/>
    <col min="6" max="6" width="7.875" customWidth="1"/>
    <col min="7" max="7" width="4.875" customWidth="1"/>
    <col min="8" max="8" width="14.125" customWidth="1"/>
    <col min="9" max="9" width="17.25" customWidth="1"/>
    <col min="10" max="10" width="0.875" customWidth="1"/>
    <col min="16" max="16" width="3.375" customWidth="1"/>
    <col min="17" max="17" width="24.75" customWidth="1"/>
  </cols>
  <sheetData>
    <row r="1" spans="1:10" ht="24.95" customHeight="1">
      <c r="A1" t="s">
        <v>369</v>
      </c>
      <c r="H1" s="161" t="s">
        <v>409</v>
      </c>
      <c r="I1" s="162"/>
      <c r="J1" s="9"/>
    </row>
    <row r="2" spans="1:10" ht="24.95" customHeight="1">
      <c r="H2" s="62" t="s">
        <v>29</v>
      </c>
      <c r="I2" s="241">
        <f>基本データ!D4</f>
        <v>1000</v>
      </c>
    </row>
    <row r="3" spans="1:10" ht="21.95" customHeight="1">
      <c r="H3" s="366">
        <v>46283</v>
      </c>
      <c r="I3" s="366"/>
    </row>
    <row r="4" spans="1:10" ht="15.75" customHeight="1"/>
    <row r="5" spans="1:10" ht="21.95" customHeight="1">
      <c r="A5" t="s">
        <v>28</v>
      </c>
    </row>
    <row r="6" spans="1:10" ht="17.25" customHeight="1"/>
    <row r="7" spans="1:10" ht="21.95" customHeight="1">
      <c r="A7" t="s">
        <v>33</v>
      </c>
      <c r="F7" t="s">
        <v>35</v>
      </c>
      <c r="H7" s="367" t="str">
        <f>基本データ!D10</f>
        <v>浜松市□□区〇〇町１－２</v>
      </c>
      <c r="I7" s="646"/>
      <c r="J7" s="646"/>
    </row>
    <row r="8" spans="1:10" ht="21.95" customHeight="1">
      <c r="A8" t="s">
        <v>36</v>
      </c>
      <c r="E8" t="s">
        <v>37</v>
      </c>
      <c r="F8" t="s">
        <v>178</v>
      </c>
      <c r="H8" s="646" t="str">
        <f>基本データ!D6</f>
        <v>〇〇中学校▲▲クラブ</v>
      </c>
      <c r="I8" s="646"/>
      <c r="J8" s="646"/>
    </row>
    <row r="9" spans="1:10" ht="21.95" customHeight="1">
      <c r="A9" t="s">
        <v>33</v>
      </c>
      <c r="F9" t="s">
        <v>34</v>
      </c>
      <c r="H9" s="254" t="str">
        <f>基本データ!D8</f>
        <v>浜　来代</v>
      </c>
      <c r="I9" s="149" t="s">
        <v>346</v>
      </c>
      <c r="J9" s="149"/>
    </row>
    <row r="10" spans="1:10" ht="21.95" customHeight="1">
      <c r="A10" t="s">
        <v>32</v>
      </c>
      <c r="F10" t="s">
        <v>38</v>
      </c>
      <c r="H10" s="618">
        <f>基本データ!D12</f>
        <v>9012345678</v>
      </c>
      <c r="I10" s="618"/>
      <c r="J10" s="149"/>
    </row>
    <row r="11" spans="1:10" ht="21.95" customHeight="1">
      <c r="F11" s="149" t="s">
        <v>352</v>
      </c>
    </row>
    <row r="12" spans="1:10" ht="21.95" customHeight="1">
      <c r="F12" s="149"/>
    </row>
    <row r="13" spans="1:10" ht="21.95" customHeight="1">
      <c r="A13" s="388" t="s">
        <v>341</v>
      </c>
      <c r="B13" s="388"/>
      <c r="C13" s="388"/>
      <c r="D13" s="388"/>
      <c r="E13" s="388"/>
      <c r="F13" s="388"/>
      <c r="G13" s="388"/>
      <c r="H13" s="388"/>
      <c r="I13" s="388"/>
      <c r="J13" s="7"/>
    </row>
    <row r="14" spans="1:10" ht="21.95" customHeight="1"/>
    <row r="15" spans="1:10" ht="21.95" customHeight="1">
      <c r="A15" s="234" t="str">
        <f>"令和"&amp;DBCS(基本データ!O4)</f>
        <v>令和８</v>
      </c>
      <c r="B15" s="517" t="s">
        <v>444</v>
      </c>
      <c r="C15" s="517"/>
      <c r="D15" s="517"/>
      <c r="E15" s="517"/>
      <c r="F15" s="517"/>
      <c r="G15" s="517"/>
      <c r="H15" s="517"/>
      <c r="I15" s="517"/>
      <c r="J15" s="517"/>
    </row>
    <row r="16" spans="1:10" ht="21.95" customHeight="1">
      <c r="A16" t="s">
        <v>445</v>
      </c>
    </row>
    <row r="17" spans="1:10" ht="21.95" customHeight="1">
      <c r="A17" t="s">
        <v>446</v>
      </c>
    </row>
    <row r="18" spans="1:10" ht="21.95" customHeight="1">
      <c r="A18" s="388" t="s">
        <v>11</v>
      </c>
      <c r="B18" s="388"/>
      <c r="C18" s="388"/>
      <c r="D18" s="388"/>
      <c r="E18" s="388"/>
      <c r="F18" s="388"/>
      <c r="G18" s="388"/>
      <c r="H18" s="388"/>
      <c r="I18" s="388"/>
    </row>
    <row r="19" spans="1:10" ht="21.95" customHeight="1">
      <c r="A19" t="s">
        <v>161</v>
      </c>
    </row>
    <row r="20" spans="1:10" ht="21.95" customHeight="1">
      <c r="A20" t="s">
        <v>79</v>
      </c>
      <c r="B20" s="201">
        <f>ROUNDDOWN((第1号!D26*0.6),-3)</f>
        <v>133000</v>
      </c>
      <c r="C20" s="202" t="s">
        <v>41</v>
      </c>
      <c r="D20" s="647" t="s">
        <v>164</v>
      </c>
      <c r="E20" s="647"/>
      <c r="F20" s="647"/>
      <c r="G20" s="41"/>
      <c r="H20" s="41"/>
    </row>
    <row r="21" spans="1:10" ht="21.95" customHeight="1">
      <c r="B21" s="41"/>
      <c r="C21" s="41"/>
      <c r="D21" s="41"/>
      <c r="E21" s="41"/>
      <c r="F21" s="41"/>
      <c r="G21" s="41"/>
      <c r="H21" s="41"/>
    </row>
    <row r="22" spans="1:10" ht="21.95" customHeight="1">
      <c r="A22" t="s">
        <v>162</v>
      </c>
      <c r="E22" s="41"/>
      <c r="F22" s="41"/>
      <c r="G22" s="41"/>
      <c r="H22" s="41"/>
    </row>
    <row r="23" spans="1:10" ht="21.95" customHeight="1">
      <c r="B23" s="384" t="s">
        <v>475</v>
      </c>
      <c r="C23" s="385"/>
      <c r="D23" s="385"/>
      <c r="E23" s="385"/>
      <c r="F23" s="385"/>
      <c r="G23" s="385"/>
      <c r="H23" s="385"/>
      <c r="I23" s="385"/>
    </row>
    <row r="24" spans="1:10" ht="21.95" customHeight="1">
      <c r="A24" t="s">
        <v>79</v>
      </c>
      <c r="B24" s="385"/>
      <c r="C24" s="385"/>
      <c r="D24" s="385"/>
      <c r="E24" s="385"/>
      <c r="F24" s="385"/>
      <c r="G24" s="385"/>
      <c r="H24" s="385"/>
      <c r="I24" s="385"/>
    </row>
    <row r="25" spans="1:10" ht="21.95" customHeight="1">
      <c r="A25" t="s">
        <v>163</v>
      </c>
      <c r="D25" s="9"/>
      <c r="E25" s="9"/>
      <c r="F25" s="9"/>
      <c r="G25" s="9"/>
      <c r="H25" s="9"/>
      <c r="I25" s="9"/>
    </row>
    <row r="26" spans="1:10" ht="21.95" customHeight="1">
      <c r="B26" s="292" t="s">
        <v>436</v>
      </c>
      <c r="C26" s="242"/>
      <c r="D26" s="253"/>
    </row>
    <row r="27" spans="1:10" ht="21.95" customHeight="1"/>
    <row r="28" spans="1:10" ht="21.95" customHeight="1">
      <c r="B28" s="9"/>
      <c r="C28" s="9"/>
      <c r="D28" s="9"/>
      <c r="E28" s="9"/>
      <c r="F28" s="9"/>
      <c r="G28" s="9"/>
      <c r="H28" s="9"/>
      <c r="I28" s="9"/>
    </row>
    <row r="29" spans="1:10" ht="21.95" customHeight="1">
      <c r="B29" s="9"/>
      <c r="C29" s="9"/>
      <c r="D29" s="9"/>
      <c r="E29" s="9"/>
      <c r="F29" s="9"/>
      <c r="G29" s="9"/>
      <c r="H29" s="9"/>
      <c r="I29" s="9"/>
    </row>
    <row r="30" spans="1:10" ht="21.95" customHeight="1"/>
    <row r="31" spans="1:10" ht="21.95" customHeight="1"/>
    <row r="32" spans="1:10" ht="21.95" customHeight="1">
      <c r="A32" s="383"/>
      <c r="B32" s="383"/>
      <c r="C32" s="383"/>
      <c r="D32" s="383"/>
      <c r="E32" s="383"/>
      <c r="F32" s="383"/>
      <c r="G32" s="383"/>
      <c r="H32" s="383"/>
      <c r="I32" s="383"/>
      <c r="J32" s="383"/>
    </row>
  </sheetData>
  <mergeCells count="10">
    <mergeCell ref="A32:J32"/>
    <mergeCell ref="D20:F20"/>
    <mergeCell ref="A18:I18"/>
    <mergeCell ref="B23:I24"/>
    <mergeCell ref="B15:J15"/>
    <mergeCell ref="A13:I13"/>
    <mergeCell ref="H3:I3"/>
    <mergeCell ref="H7:J7"/>
    <mergeCell ref="H8:J8"/>
    <mergeCell ref="H10:I10"/>
  </mergeCells>
  <phoneticPr fontId="3"/>
  <pageMargins left="0.70866141732283472" right="0.11811023622047245" top="0.74803149606299213" bottom="0.74803149606299213"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B1:P36"/>
  <sheetViews>
    <sheetView showGridLines="0" workbookViewId="0">
      <pane xSplit="3" ySplit="5" topLeftCell="D6" activePane="bottomRight" state="frozen"/>
      <selection activeCell="A21" sqref="A21:C21"/>
      <selection pane="topRight" activeCell="A21" sqref="A21:C21"/>
      <selection pane="bottomLeft" activeCell="A21" sqref="A21:C21"/>
      <selection pane="bottomRight" activeCell="L30" sqref="L30"/>
    </sheetView>
  </sheetViews>
  <sheetFormatPr defaultRowHeight="13.5"/>
  <cols>
    <col min="1" max="1" width="1.125" customWidth="1"/>
    <col min="2" max="2" width="4.625" customWidth="1"/>
    <col min="3" max="3" width="28.875" customWidth="1"/>
    <col min="4" max="16" width="8.125" customWidth="1"/>
    <col min="17" max="17" width="0.5" customWidth="1"/>
  </cols>
  <sheetData>
    <row r="1" spans="2:16" ht="20.100000000000001" customHeight="1">
      <c r="B1" t="s">
        <v>370</v>
      </c>
    </row>
    <row r="2" spans="2:16" ht="20.100000000000001" customHeight="1">
      <c r="I2" s="71" t="s">
        <v>143</v>
      </c>
    </row>
    <row r="3" spans="2:16" ht="18.95" customHeight="1">
      <c r="L3" s="521" t="s">
        <v>185</v>
      </c>
      <c r="M3" s="521"/>
      <c r="N3" s="367" t="str">
        <f>第1号!H8</f>
        <v>〇〇中学校▲▲クラブ</v>
      </c>
      <c r="O3" s="367"/>
      <c r="P3" s="367"/>
    </row>
    <row r="4" spans="2:16" ht="18.95" customHeight="1">
      <c r="O4" s="650" t="s">
        <v>144</v>
      </c>
      <c r="P4" s="650"/>
    </row>
    <row r="5" spans="2:16" ht="18.95" customHeight="1">
      <c r="B5" s="651" t="s">
        <v>437</v>
      </c>
      <c r="C5" s="652"/>
      <c r="D5" s="48" t="s">
        <v>145</v>
      </c>
      <c r="E5" s="57" t="s">
        <v>146</v>
      </c>
      <c r="F5" s="57" t="s">
        <v>147</v>
      </c>
      <c r="G5" s="57" t="s">
        <v>148</v>
      </c>
      <c r="H5" s="57" t="s">
        <v>149</v>
      </c>
      <c r="I5" s="57" t="s">
        <v>150</v>
      </c>
      <c r="J5" s="57" t="s">
        <v>151</v>
      </c>
      <c r="K5" s="57" t="s">
        <v>152</v>
      </c>
      <c r="L5" s="57" t="s">
        <v>153</v>
      </c>
      <c r="M5" s="57" t="s">
        <v>154</v>
      </c>
      <c r="N5" s="57" t="s">
        <v>155</v>
      </c>
      <c r="O5" s="144" t="s">
        <v>156</v>
      </c>
      <c r="P5" s="10" t="s">
        <v>157</v>
      </c>
    </row>
    <row r="6" spans="2:16" ht="18.95" customHeight="1" thickBot="1">
      <c r="B6" s="655" t="s">
        <v>158</v>
      </c>
      <c r="C6" s="108" t="s">
        <v>224</v>
      </c>
      <c r="D6" s="293"/>
      <c r="E6" s="294"/>
      <c r="F6" s="294"/>
      <c r="G6" s="294"/>
      <c r="H6" s="294"/>
      <c r="I6" s="294"/>
      <c r="J6" s="295">
        <v>133000</v>
      </c>
      <c r="K6" s="294"/>
      <c r="L6" s="294"/>
      <c r="M6" s="294"/>
      <c r="N6" s="296">
        <v>89000</v>
      </c>
      <c r="O6" s="297"/>
      <c r="P6" s="109">
        <f>SUM(D6:N6)</f>
        <v>222000</v>
      </c>
    </row>
    <row r="7" spans="2:16" ht="18.95" customHeight="1" thickTop="1">
      <c r="B7" s="657"/>
      <c r="C7" s="243" t="s">
        <v>430</v>
      </c>
      <c r="D7" s="298"/>
      <c r="E7" s="299"/>
      <c r="F7" s="299"/>
      <c r="G7" s="299"/>
      <c r="H7" s="299"/>
      <c r="I7" s="299">
        <v>60000</v>
      </c>
      <c r="J7" s="299">
        <v>60000</v>
      </c>
      <c r="K7" s="299">
        <v>60000</v>
      </c>
      <c r="L7" s="299">
        <v>60000</v>
      </c>
      <c r="M7" s="299">
        <v>60000</v>
      </c>
      <c r="N7" s="299">
        <v>60000</v>
      </c>
      <c r="O7" s="300"/>
      <c r="P7" s="107">
        <f t="shared" ref="P7:P13" si="0">SUM(D7:O7)</f>
        <v>360000</v>
      </c>
    </row>
    <row r="8" spans="2:16" ht="18.95" customHeight="1">
      <c r="B8" s="657"/>
      <c r="C8" s="244" t="s">
        <v>431</v>
      </c>
      <c r="D8" s="301"/>
      <c r="E8" s="302"/>
      <c r="F8" s="302"/>
      <c r="G8" s="302"/>
      <c r="H8" s="302"/>
      <c r="I8" s="302"/>
      <c r="J8" s="302"/>
      <c r="K8" s="302"/>
      <c r="L8" s="302"/>
      <c r="M8" s="302"/>
      <c r="N8" s="302"/>
      <c r="O8" s="303"/>
      <c r="P8" s="102">
        <f t="shared" si="0"/>
        <v>0</v>
      </c>
    </row>
    <row r="9" spans="2:16" ht="18.95" customHeight="1" thickBot="1">
      <c r="B9" s="657"/>
      <c r="C9" s="245" t="s">
        <v>432</v>
      </c>
      <c r="D9" s="304"/>
      <c r="E9" s="305"/>
      <c r="F9" s="305"/>
      <c r="G9" s="305"/>
      <c r="H9" s="305"/>
      <c r="I9" s="305"/>
      <c r="J9" s="305"/>
      <c r="K9" s="305"/>
      <c r="L9" s="305"/>
      <c r="M9" s="305"/>
      <c r="N9" s="305">
        <v>1000</v>
      </c>
      <c r="O9" s="306"/>
      <c r="P9" s="103">
        <f t="shared" si="0"/>
        <v>1000</v>
      </c>
    </row>
    <row r="10" spans="2:16" ht="18.95" customHeight="1">
      <c r="B10" s="657"/>
      <c r="C10" s="246" t="s">
        <v>349</v>
      </c>
      <c r="D10" s="307"/>
      <c r="E10" s="308"/>
      <c r="F10" s="308"/>
      <c r="G10" s="308"/>
      <c r="H10" s="308"/>
      <c r="I10" s="308"/>
      <c r="J10" s="308"/>
      <c r="K10" s="308"/>
      <c r="L10" s="308"/>
      <c r="M10" s="308"/>
      <c r="N10" s="308"/>
      <c r="O10" s="309">
        <v>60000</v>
      </c>
      <c r="P10" s="104">
        <f t="shared" si="0"/>
        <v>60000</v>
      </c>
    </row>
    <row r="11" spans="2:16" ht="18.95" customHeight="1">
      <c r="B11" s="657"/>
      <c r="C11" s="247" t="s">
        <v>223</v>
      </c>
      <c r="D11" s="310"/>
      <c r="E11" s="311"/>
      <c r="F11" s="311"/>
      <c r="G11" s="311"/>
      <c r="H11" s="311"/>
      <c r="I11" s="311">
        <v>16000</v>
      </c>
      <c r="J11" s="311"/>
      <c r="K11" s="311"/>
      <c r="L11" s="311"/>
      <c r="M11" s="311"/>
      <c r="N11" s="311"/>
      <c r="O11" s="312"/>
      <c r="P11" s="105">
        <f t="shared" ref="P11" si="1">SUM(D11:O11)</f>
        <v>16000</v>
      </c>
    </row>
    <row r="12" spans="2:16" ht="18.95" customHeight="1">
      <c r="B12" s="657"/>
      <c r="C12" s="247" t="s">
        <v>126</v>
      </c>
      <c r="D12" s="310"/>
      <c r="E12" s="311"/>
      <c r="F12" s="311"/>
      <c r="G12" s="311"/>
      <c r="H12" s="311"/>
      <c r="I12" s="311"/>
      <c r="J12" s="311"/>
      <c r="K12" s="311"/>
      <c r="L12" s="311"/>
      <c r="M12" s="311"/>
      <c r="N12" s="311"/>
      <c r="O12" s="312"/>
      <c r="P12" s="105">
        <f t="shared" si="0"/>
        <v>0</v>
      </c>
    </row>
    <row r="13" spans="2:16" ht="18.95" customHeight="1" thickBot="1">
      <c r="B13" s="657"/>
      <c r="C13" s="248" t="s">
        <v>127</v>
      </c>
      <c r="D13" s="313"/>
      <c r="E13" s="314"/>
      <c r="F13" s="314"/>
      <c r="G13" s="314"/>
      <c r="H13" s="314"/>
      <c r="I13" s="314"/>
      <c r="J13" s="314"/>
      <c r="K13" s="314"/>
      <c r="L13" s="314"/>
      <c r="M13" s="314"/>
      <c r="N13" s="314"/>
      <c r="O13" s="315"/>
      <c r="P13" s="106">
        <f t="shared" si="0"/>
        <v>0</v>
      </c>
    </row>
    <row r="14" spans="2:16" ht="18.95" customHeight="1">
      <c r="B14" s="658"/>
      <c r="C14" s="94" t="s">
        <v>2</v>
      </c>
      <c r="D14" s="95">
        <f>SUM(D7:D13)</f>
        <v>0</v>
      </c>
      <c r="E14" s="96">
        <f t="shared" ref="E14:H14" si="2">SUM(E7:E13)</f>
        <v>0</v>
      </c>
      <c r="F14" s="96">
        <f t="shared" si="2"/>
        <v>0</v>
      </c>
      <c r="G14" s="96">
        <f t="shared" si="2"/>
        <v>0</v>
      </c>
      <c r="H14" s="96">
        <f t="shared" si="2"/>
        <v>0</v>
      </c>
      <c r="I14" s="96">
        <f>SUM(I6:I13)</f>
        <v>76000</v>
      </c>
      <c r="J14" s="96">
        <f t="shared" ref="J14:O14" si="3">SUM(J6:J13)</f>
        <v>193000</v>
      </c>
      <c r="K14" s="96">
        <f t="shared" si="3"/>
        <v>60000</v>
      </c>
      <c r="L14" s="96">
        <f t="shared" si="3"/>
        <v>60000</v>
      </c>
      <c r="M14" s="96">
        <f t="shared" si="3"/>
        <v>60000</v>
      </c>
      <c r="N14" s="96">
        <f>SUM(N6:N13)</f>
        <v>150000</v>
      </c>
      <c r="O14" s="97">
        <f t="shared" si="3"/>
        <v>60000</v>
      </c>
      <c r="P14" s="98">
        <f>SUM(D14:O14)</f>
        <v>659000</v>
      </c>
    </row>
    <row r="15" spans="2:16" ht="18.95" customHeight="1">
      <c r="B15" s="653" t="s">
        <v>159</v>
      </c>
      <c r="C15" s="249" t="s">
        <v>76</v>
      </c>
      <c r="D15" s="316"/>
      <c r="E15" s="317"/>
      <c r="F15" s="317"/>
      <c r="G15" s="317"/>
      <c r="H15" s="317"/>
      <c r="I15" s="317">
        <v>47885</v>
      </c>
      <c r="J15" s="317">
        <v>47885</v>
      </c>
      <c r="K15" s="317">
        <v>47885</v>
      </c>
      <c r="L15" s="317">
        <v>47885</v>
      </c>
      <c r="M15" s="317">
        <v>47885</v>
      </c>
      <c r="N15" s="317">
        <v>47885</v>
      </c>
      <c r="O15" s="318"/>
      <c r="P15" s="86">
        <f t="shared" ref="P15:P32" si="4">SUM(D15:O15)</f>
        <v>287310</v>
      </c>
    </row>
    <row r="16" spans="2:16" ht="18.95" customHeight="1">
      <c r="B16" s="653"/>
      <c r="C16" s="250" t="s">
        <v>116</v>
      </c>
      <c r="D16" s="301"/>
      <c r="E16" s="302"/>
      <c r="F16" s="302"/>
      <c r="G16" s="302"/>
      <c r="H16" s="302"/>
      <c r="I16" s="302"/>
      <c r="J16" s="302">
        <v>30000</v>
      </c>
      <c r="K16" s="302"/>
      <c r="L16" s="297"/>
      <c r="M16" s="302"/>
      <c r="N16" s="302">
        <v>12000</v>
      </c>
      <c r="O16" s="303"/>
      <c r="P16" s="87">
        <f t="shared" si="4"/>
        <v>42000</v>
      </c>
    </row>
    <row r="17" spans="2:16" ht="18.95" customHeight="1">
      <c r="B17" s="653"/>
      <c r="C17" s="250" t="s">
        <v>117</v>
      </c>
      <c r="D17" s="301"/>
      <c r="E17" s="302"/>
      <c r="F17" s="302"/>
      <c r="G17" s="302"/>
      <c r="H17" s="302"/>
      <c r="I17" s="302"/>
      <c r="J17" s="302">
        <v>10000</v>
      </c>
      <c r="K17" s="302"/>
      <c r="L17" s="302"/>
      <c r="M17" s="302"/>
      <c r="N17" s="302">
        <v>3000</v>
      </c>
      <c r="O17" s="303"/>
      <c r="P17" s="87">
        <f t="shared" si="4"/>
        <v>13000</v>
      </c>
    </row>
    <row r="18" spans="2:16" ht="18.95" customHeight="1">
      <c r="B18" s="653"/>
      <c r="C18" s="250" t="s">
        <v>118</v>
      </c>
      <c r="D18" s="301"/>
      <c r="E18" s="302"/>
      <c r="F18" s="302"/>
      <c r="G18" s="302"/>
      <c r="H18" s="302"/>
      <c r="I18" s="302"/>
      <c r="J18" s="302">
        <v>15000</v>
      </c>
      <c r="K18" s="302">
        <v>15000</v>
      </c>
      <c r="L18" s="302"/>
      <c r="M18" s="302"/>
      <c r="N18" s="302"/>
      <c r="O18" s="303"/>
      <c r="P18" s="87">
        <f t="shared" si="4"/>
        <v>30000</v>
      </c>
    </row>
    <row r="19" spans="2:16" ht="18.95" customHeight="1">
      <c r="B19" s="653"/>
      <c r="C19" s="250" t="s">
        <v>452</v>
      </c>
      <c r="D19" s="301"/>
      <c r="E19" s="302"/>
      <c r="F19" s="302"/>
      <c r="G19" s="302"/>
      <c r="H19" s="302"/>
      <c r="I19" s="302"/>
      <c r="J19" s="302"/>
      <c r="K19" s="302"/>
      <c r="L19" s="302"/>
      <c r="M19" s="302"/>
      <c r="N19" s="302"/>
      <c r="O19" s="303"/>
      <c r="P19" s="87">
        <f t="shared" si="4"/>
        <v>0</v>
      </c>
    </row>
    <row r="20" spans="2:16" ht="18.95" customHeight="1">
      <c r="B20" s="653"/>
      <c r="C20" s="250" t="s">
        <v>78</v>
      </c>
      <c r="D20" s="301"/>
      <c r="E20" s="302"/>
      <c r="F20" s="302"/>
      <c r="G20" s="302"/>
      <c r="H20" s="302"/>
      <c r="I20" s="302"/>
      <c r="J20" s="302"/>
      <c r="K20" s="302"/>
      <c r="L20" s="302"/>
      <c r="M20" s="302"/>
      <c r="N20" s="302">
        <v>67000</v>
      </c>
      <c r="O20" s="303"/>
      <c r="P20" s="87">
        <f t="shared" si="4"/>
        <v>67000</v>
      </c>
    </row>
    <row r="21" spans="2:16" ht="18.95" customHeight="1">
      <c r="B21" s="653"/>
      <c r="C21" s="250" t="s">
        <v>120</v>
      </c>
      <c r="D21" s="301"/>
      <c r="E21" s="302"/>
      <c r="F21" s="302"/>
      <c r="G21" s="302"/>
      <c r="H21" s="302"/>
      <c r="I21" s="302"/>
      <c r="J21" s="302"/>
      <c r="K21" s="302"/>
      <c r="L21" s="302"/>
      <c r="M21" s="302"/>
      <c r="N21" s="302">
        <v>116810</v>
      </c>
      <c r="O21" s="303"/>
      <c r="P21" s="87">
        <f t="shared" si="4"/>
        <v>116810</v>
      </c>
    </row>
    <row r="22" spans="2:16" ht="18.95" customHeight="1">
      <c r="B22" s="653"/>
      <c r="C22" s="250" t="s">
        <v>121</v>
      </c>
      <c r="D22" s="301"/>
      <c r="E22" s="302"/>
      <c r="F22" s="302"/>
      <c r="G22" s="302"/>
      <c r="H22" s="302"/>
      <c r="I22" s="302"/>
      <c r="J22" s="302"/>
      <c r="K22" s="302"/>
      <c r="L22" s="302"/>
      <c r="M22" s="302"/>
      <c r="N22" s="302"/>
      <c r="O22" s="303"/>
      <c r="P22" s="87">
        <f t="shared" si="4"/>
        <v>0</v>
      </c>
    </row>
    <row r="23" spans="2:16" ht="18.95" customHeight="1" thickBot="1">
      <c r="B23" s="653"/>
      <c r="C23" s="245" t="s">
        <v>122</v>
      </c>
      <c r="D23" s="304"/>
      <c r="E23" s="305"/>
      <c r="F23" s="305"/>
      <c r="G23" s="305"/>
      <c r="H23" s="305"/>
      <c r="I23" s="305">
        <v>27280</v>
      </c>
      <c r="J23" s="305"/>
      <c r="K23" s="305"/>
      <c r="L23" s="305"/>
      <c r="M23" s="305"/>
      <c r="N23" s="305"/>
      <c r="O23" s="306"/>
      <c r="P23" s="88">
        <f t="shared" si="4"/>
        <v>27280</v>
      </c>
    </row>
    <row r="24" spans="2:16" ht="18.95" customHeight="1">
      <c r="B24" s="654"/>
      <c r="C24" s="246" t="s">
        <v>166</v>
      </c>
      <c r="D24" s="307"/>
      <c r="E24" s="308"/>
      <c r="F24" s="308"/>
      <c r="G24" s="308"/>
      <c r="H24" s="308"/>
      <c r="I24" s="308"/>
      <c r="J24" s="308"/>
      <c r="K24" s="308"/>
      <c r="L24" s="308"/>
      <c r="M24" s="308"/>
      <c r="N24" s="308"/>
      <c r="O24" s="309">
        <v>47885</v>
      </c>
      <c r="P24" s="99">
        <f t="shared" si="4"/>
        <v>47885</v>
      </c>
    </row>
    <row r="25" spans="2:16" ht="18.95" customHeight="1">
      <c r="B25" s="654"/>
      <c r="C25" s="247" t="s">
        <v>124</v>
      </c>
      <c r="D25" s="310"/>
      <c r="E25" s="311"/>
      <c r="F25" s="311"/>
      <c r="G25" s="311"/>
      <c r="H25" s="311"/>
      <c r="I25" s="311"/>
      <c r="J25" s="311"/>
      <c r="K25" s="311"/>
      <c r="L25" s="311"/>
      <c r="M25" s="311"/>
      <c r="N25" s="311"/>
      <c r="O25" s="312"/>
      <c r="P25" s="100">
        <f t="shared" si="4"/>
        <v>0</v>
      </c>
    </row>
    <row r="26" spans="2:16" ht="18.95" customHeight="1">
      <c r="B26" s="654"/>
      <c r="C26" s="247" t="s">
        <v>125</v>
      </c>
      <c r="D26" s="310"/>
      <c r="E26" s="311"/>
      <c r="F26" s="311"/>
      <c r="G26" s="311"/>
      <c r="H26" s="311"/>
      <c r="I26" s="311"/>
      <c r="J26" s="311"/>
      <c r="K26" s="311"/>
      <c r="L26" s="311"/>
      <c r="M26" s="311"/>
      <c r="N26" s="311"/>
      <c r="O26" s="312"/>
      <c r="P26" s="100">
        <f t="shared" si="4"/>
        <v>0</v>
      </c>
    </row>
    <row r="27" spans="2:16" ht="18.95" customHeight="1">
      <c r="B27" s="654"/>
      <c r="C27" s="247" t="s">
        <v>128</v>
      </c>
      <c r="D27" s="310"/>
      <c r="E27" s="311"/>
      <c r="F27" s="311"/>
      <c r="G27" s="311"/>
      <c r="H27" s="311"/>
      <c r="I27" s="311"/>
      <c r="J27" s="311"/>
      <c r="K27" s="311"/>
      <c r="L27" s="311"/>
      <c r="M27" s="311"/>
      <c r="N27" s="311"/>
      <c r="O27" s="312"/>
      <c r="P27" s="100">
        <f t="shared" si="4"/>
        <v>0</v>
      </c>
    </row>
    <row r="28" spans="2:16" ht="18.95" customHeight="1">
      <c r="B28" s="654"/>
      <c r="C28" s="255" t="s">
        <v>453</v>
      </c>
      <c r="D28" s="310"/>
      <c r="E28" s="311"/>
      <c r="F28" s="311"/>
      <c r="G28" s="311"/>
      <c r="H28" s="311"/>
      <c r="I28" s="311"/>
      <c r="J28" s="311"/>
      <c r="K28" s="311"/>
      <c r="L28" s="311"/>
      <c r="M28" s="311"/>
      <c r="N28" s="311"/>
      <c r="O28" s="312"/>
      <c r="P28" s="100">
        <f t="shared" si="4"/>
        <v>0</v>
      </c>
    </row>
    <row r="29" spans="2:16" ht="18.95" customHeight="1">
      <c r="B29" s="654"/>
      <c r="C29" s="247" t="s">
        <v>131</v>
      </c>
      <c r="D29" s="310"/>
      <c r="E29" s="311"/>
      <c r="F29" s="311"/>
      <c r="G29" s="311"/>
      <c r="H29" s="311"/>
      <c r="I29" s="311"/>
      <c r="J29" s="311"/>
      <c r="K29" s="311"/>
      <c r="L29" s="311"/>
      <c r="M29" s="311"/>
      <c r="N29" s="311"/>
      <c r="O29" s="312"/>
      <c r="P29" s="100">
        <f t="shared" si="4"/>
        <v>0</v>
      </c>
    </row>
    <row r="30" spans="2:16" ht="18.95" customHeight="1">
      <c r="B30" s="654"/>
      <c r="C30" s="247" t="s">
        <v>133</v>
      </c>
      <c r="D30" s="310"/>
      <c r="E30" s="311"/>
      <c r="F30" s="311"/>
      <c r="G30" s="311"/>
      <c r="H30" s="311"/>
      <c r="I30" s="311"/>
      <c r="J30" s="311"/>
      <c r="K30" s="311"/>
      <c r="L30" s="311"/>
      <c r="M30" s="311"/>
      <c r="N30" s="311"/>
      <c r="O30" s="312"/>
      <c r="P30" s="100">
        <f t="shared" si="4"/>
        <v>0</v>
      </c>
    </row>
    <row r="31" spans="2:16" ht="18.95" customHeight="1">
      <c r="B31" s="654"/>
      <c r="C31" s="247" t="s">
        <v>134</v>
      </c>
      <c r="D31" s="310"/>
      <c r="E31" s="311"/>
      <c r="F31" s="311"/>
      <c r="G31" s="311"/>
      <c r="H31" s="311"/>
      <c r="I31" s="311"/>
      <c r="J31" s="311"/>
      <c r="K31" s="311"/>
      <c r="L31" s="311"/>
      <c r="M31" s="311"/>
      <c r="N31" s="311"/>
      <c r="O31" s="312">
        <v>20000</v>
      </c>
      <c r="P31" s="100">
        <f t="shared" si="4"/>
        <v>20000</v>
      </c>
    </row>
    <row r="32" spans="2:16" ht="18.95" customHeight="1">
      <c r="B32" s="654"/>
      <c r="C32" s="256" t="s">
        <v>135</v>
      </c>
      <c r="D32" s="319"/>
      <c r="E32" s="320"/>
      <c r="F32" s="320"/>
      <c r="G32" s="320"/>
      <c r="H32" s="320"/>
      <c r="I32" s="320"/>
      <c r="J32" s="320"/>
      <c r="K32" s="320"/>
      <c r="L32" s="320"/>
      <c r="M32" s="320"/>
      <c r="N32" s="320"/>
      <c r="O32" s="321"/>
      <c r="P32" s="257">
        <f t="shared" si="4"/>
        <v>0</v>
      </c>
    </row>
    <row r="33" spans="2:16" ht="18.95" customHeight="1" thickBot="1">
      <c r="B33" s="655"/>
      <c r="C33" s="248" t="s">
        <v>414</v>
      </c>
      <c r="D33" s="313"/>
      <c r="E33" s="314"/>
      <c r="F33" s="314"/>
      <c r="G33" s="314"/>
      <c r="H33" s="314"/>
      <c r="I33" s="314"/>
      <c r="J33" s="314"/>
      <c r="K33" s="314"/>
      <c r="L33" s="314"/>
      <c r="M33" s="314"/>
      <c r="N33" s="314"/>
      <c r="O33" s="315"/>
      <c r="P33" s="101">
        <f t="shared" ref="P33" si="5">SUM(D33:O33)</f>
        <v>0</v>
      </c>
    </row>
    <row r="34" spans="2:16" ht="18.95" customHeight="1">
      <c r="B34" s="656"/>
      <c r="C34" s="94" t="s">
        <v>2</v>
      </c>
      <c r="D34" s="95">
        <f>SUM(D15:D33)</f>
        <v>0</v>
      </c>
      <c r="E34" s="96">
        <f t="shared" ref="E34:O34" si="6">SUM(E15:E33)</f>
        <v>0</v>
      </c>
      <c r="F34" s="96">
        <f t="shared" si="6"/>
        <v>0</v>
      </c>
      <c r="G34" s="96">
        <f t="shared" si="6"/>
        <v>0</v>
      </c>
      <c r="H34" s="96">
        <f t="shared" si="6"/>
        <v>0</v>
      </c>
      <c r="I34" s="96">
        <f t="shared" si="6"/>
        <v>75165</v>
      </c>
      <c r="J34" s="96">
        <f t="shared" si="6"/>
        <v>102885</v>
      </c>
      <c r="K34" s="96">
        <f t="shared" si="6"/>
        <v>62885</v>
      </c>
      <c r="L34" s="96">
        <f t="shared" si="6"/>
        <v>47885</v>
      </c>
      <c r="M34" s="96">
        <f t="shared" si="6"/>
        <v>47885</v>
      </c>
      <c r="N34" s="96">
        <f t="shared" si="6"/>
        <v>246695</v>
      </c>
      <c r="O34" s="97">
        <f t="shared" si="6"/>
        <v>67885</v>
      </c>
      <c r="P34" s="98">
        <f>SUM(D34:O34)</f>
        <v>651285</v>
      </c>
    </row>
    <row r="35" spans="2:16" ht="18.95" customHeight="1">
      <c r="B35" s="648" t="s">
        <v>160</v>
      </c>
      <c r="C35" s="649"/>
      <c r="D35" s="89">
        <f>D14-D34</f>
        <v>0</v>
      </c>
      <c r="E35" s="90">
        <f t="shared" ref="E35:I35" si="7">D35+E14-E34</f>
        <v>0</v>
      </c>
      <c r="F35" s="90">
        <f t="shared" si="7"/>
        <v>0</v>
      </c>
      <c r="G35" s="90">
        <f t="shared" si="7"/>
        <v>0</v>
      </c>
      <c r="H35" s="90">
        <f t="shared" si="7"/>
        <v>0</v>
      </c>
      <c r="I35" s="90">
        <f t="shared" si="7"/>
        <v>835</v>
      </c>
      <c r="J35" s="90">
        <f t="shared" ref="J35" si="8">I35+J14-J34</f>
        <v>90950</v>
      </c>
      <c r="K35" s="90">
        <f t="shared" ref="K35" si="9">J35+K14-K34</f>
        <v>88065</v>
      </c>
      <c r="L35" s="90">
        <f t="shared" ref="L35" si="10">K35+L14-L34</f>
        <v>100180</v>
      </c>
      <c r="M35" s="90">
        <f t="shared" ref="M35" si="11">L35+M14-M34</f>
        <v>112295</v>
      </c>
      <c r="N35" s="90">
        <f t="shared" ref="N35" si="12">M35+N14-N34</f>
        <v>15600</v>
      </c>
      <c r="O35" s="92">
        <f t="shared" ref="O35" si="13">N35+O14-O34</f>
        <v>7715</v>
      </c>
      <c r="P35" s="91">
        <f t="shared" ref="P35" si="14">P14-P34</f>
        <v>7715</v>
      </c>
    </row>
    <row r="36" spans="2:16" ht="8.25" customHeight="1"/>
  </sheetData>
  <mergeCells count="7">
    <mergeCell ref="B35:C35"/>
    <mergeCell ref="L3:M3"/>
    <mergeCell ref="O4:P4"/>
    <mergeCell ref="B5:C5"/>
    <mergeCell ref="B15:B34"/>
    <mergeCell ref="B6:B14"/>
    <mergeCell ref="N3:P3"/>
  </mergeCells>
  <phoneticPr fontId="3"/>
  <pageMargins left="0.51181102362204722" right="0.31496062992125984" top="0.15748031496062992" bottom="0.15748031496062992" header="0.31496062992125984" footer="0.31496062992125984"/>
  <pageSetup paperSize="9" scale="93" fitToWidth="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
  <sheetViews>
    <sheetView workbookViewId="0">
      <selection activeCell="L3" sqref="L3"/>
    </sheetView>
  </sheetViews>
  <sheetFormatPr defaultRowHeight="13.5"/>
  <cols>
    <col min="1" max="1" width="7.625" customWidth="1"/>
    <col min="2" max="2" width="4.625" customWidth="1"/>
    <col min="3" max="12" width="6.625" customWidth="1"/>
    <col min="13" max="13" width="8.875" customWidth="1"/>
    <col min="14" max="14" width="0.875" customWidth="1"/>
  </cols>
  <sheetData>
    <row r="1" spans="1:13" ht="21.95" customHeight="1">
      <c r="A1" s="124" t="s">
        <v>371</v>
      </c>
      <c r="B1" s="124"/>
      <c r="C1" s="124"/>
      <c r="D1" s="124"/>
      <c r="E1" s="124"/>
      <c r="F1" s="124"/>
      <c r="G1" s="124"/>
      <c r="H1" s="124"/>
      <c r="I1" s="124"/>
      <c r="J1" s="124"/>
      <c r="K1" s="124"/>
      <c r="L1" s="124"/>
      <c r="M1" s="124"/>
    </row>
    <row r="2" spans="1:13" ht="15.75" customHeight="1">
      <c r="A2" s="124"/>
      <c r="B2" s="124"/>
      <c r="C2" s="124"/>
      <c r="D2" s="124"/>
      <c r="E2" s="124"/>
      <c r="F2" s="124"/>
      <c r="G2" s="124"/>
      <c r="H2" s="124"/>
      <c r="I2" s="124"/>
      <c r="J2" s="124"/>
      <c r="K2" s="124"/>
      <c r="L2" s="124"/>
      <c r="M2" s="124"/>
    </row>
    <row r="3" spans="1:13" ht="21.95" customHeight="1">
      <c r="A3" s="124"/>
      <c r="B3" s="124"/>
      <c r="C3" s="124"/>
      <c r="D3" s="124"/>
      <c r="E3" s="124"/>
      <c r="F3" s="124"/>
      <c r="G3" s="124"/>
      <c r="H3" s="124"/>
      <c r="I3" s="514" t="s">
        <v>438</v>
      </c>
      <c r="J3" s="514"/>
      <c r="K3" s="514"/>
      <c r="L3" s="125"/>
      <c r="M3" s="124" t="s">
        <v>251</v>
      </c>
    </row>
    <row r="4" spans="1:13" ht="21.95" customHeight="1">
      <c r="A4" s="124"/>
      <c r="B4" s="124"/>
      <c r="C4" s="124"/>
      <c r="D4" s="124"/>
      <c r="E4" s="124"/>
      <c r="F4" s="124"/>
      <c r="G4" s="124"/>
      <c r="H4" s="124"/>
      <c r="I4" s="124"/>
      <c r="J4" s="125" t="s">
        <v>231</v>
      </c>
      <c r="K4" s="125"/>
      <c r="L4" s="125"/>
      <c r="M4" s="124"/>
    </row>
    <row r="5" spans="1:13" ht="15.75" customHeight="1">
      <c r="A5" s="124"/>
      <c r="B5" s="124"/>
      <c r="C5" s="124"/>
      <c r="D5" s="124"/>
      <c r="E5" s="124"/>
      <c r="F5" s="124"/>
      <c r="G5" s="124"/>
      <c r="H5" s="124"/>
      <c r="I5" s="124"/>
      <c r="J5" s="124"/>
      <c r="K5" s="124"/>
      <c r="L5" s="124"/>
      <c r="M5" s="124"/>
    </row>
    <row r="6" spans="1:13" ht="21.95" customHeight="1">
      <c r="A6" s="124" t="s">
        <v>232</v>
      </c>
      <c r="B6" s="124"/>
      <c r="C6" s="124"/>
      <c r="D6" s="124"/>
      <c r="E6" s="124"/>
      <c r="F6" s="124"/>
      <c r="G6" s="124"/>
      <c r="H6" s="124"/>
      <c r="I6" s="124"/>
      <c r="J6" s="124"/>
      <c r="K6" s="124"/>
      <c r="L6" s="124"/>
      <c r="M6" s="124"/>
    </row>
    <row r="7" spans="1:13" ht="21.95" customHeight="1">
      <c r="A7" s="124" t="str">
        <f>基本データ!D6&amp;" 様"</f>
        <v>〇〇中学校▲▲クラブ 様</v>
      </c>
      <c r="B7" s="124"/>
      <c r="C7" s="124"/>
      <c r="D7" s="124"/>
      <c r="E7" s="124"/>
      <c r="F7" s="124"/>
      <c r="G7" s="124"/>
      <c r="H7" s="124"/>
      <c r="I7" s="124"/>
      <c r="J7" s="124"/>
      <c r="K7" s="124"/>
      <c r="L7" s="124"/>
      <c r="M7" s="124"/>
    </row>
    <row r="8" spans="1:13" ht="12.75" customHeight="1">
      <c r="A8" s="124"/>
      <c r="B8" s="124"/>
      <c r="C8" s="124"/>
      <c r="D8" s="124"/>
      <c r="E8" s="124"/>
      <c r="F8" s="124"/>
      <c r="G8" s="124"/>
      <c r="H8" s="124"/>
      <c r="I8" s="124"/>
      <c r="J8" s="124"/>
      <c r="K8" s="124"/>
      <c r="L8" s="124"/>
      <c r="M8" s="124"/>
    </row>
    <row r="9" spans="1:13" ht="21.95" customHeight="1">
      <c r="A9" s="124"/>
      <c r="B9" s="124"/>
      <c r="C9" s="124"/>
      <c r="D9" s="124"/>
      <c r="E9" s="124"/>
      <c r="F9" s="124"/>
      <c r="G9" s="124"/>
      <c r="H9" s="124" t="s">
        <v>250</v>
      </c>
      <c r="I9" s="124"/>
      <c r="J9" s="124"/>
      <c r="K9" s="124"/>
      <c r="L9" s="124" t="s">
        <v>249</v>
      </c>
      <c r="M9" s="124"/>
    </row>
    <row r="10" spans="1:13" ht="16.5" customHeight="1">
      <c r="A10" s="124"/>
      <c r="B10" s="124"/>
      <c r="C10" s="124"/>
      <c r="D10" s="124"/>
      <c r="E10" s="124"/>
      <c r="F10" s="124"/>
      <c r="G10" s="124"/>
      <c r="H10" s="124"/>
      <c r="I10" s="124"/>
      <c r="J10" s="124"/>
      <c r="K10" s="124"/>
      <c r="L10" s="124"/>
      <c r="M10" s="124"/>
    </row>
    <row r="11" spans="1:13" ht="21.95" customHeight="1">
      <c r="A11" s="513" t="s">
        <v>343</v>
      </c>
      <c r="B11" s="513"/>
      <c r="C11" s="513"/>
      <c r="D11" s="513"/>
      <c r="E11" s="513"/>
      <c r="F11" s="513"/>
      <c r="G11" s="513"/>
      <c r="H11" s="513"/>
      <c r="I11" s="513"/>
      <c r="J11" s="513"/>
      <c r="K11" s="513"/>
      <c r="L11" s="513"/>
      <c r="M11" s="513"/>
    </row>
    <row r="12" spans="1:13" ht="17.25" customHeight="1">
      <c r="A12" s="124"/>
      <c r="B12" s="124"/>
      <c r="C12" s="124"/>
      <c r="D12" s="124"/>
      <c r="E12" s="124"/>
      <c r="F12" s="124"/>
      <c r="G12" s="124"/>
      <c r="H12" s="124"/>
      <c r="I12" s="124"/>
      <c r="J12" s="124"/>
      <c r="K12" s="124"/>
      <c r="L12" s="124"/>
      <c r="M12" s="124"/>
    </row>
    <row r="13" spans="1:13" ht="27" customHeight="1">
      <c r="A13" s="515">
        <f>第１４号!H3</f>
        <v>46283</v>
      </c>
      <c r="B13" s="515"/>
      <c r="C13" s="516"/>
      <c r="D13" s="197" t="str">
        <f>"付けで概算払承認申請のあった令和"&amp;DBCS(基本データ!O4)&amp;"年度浜松市はまクル認定クラ"</f>
        <v>付けで概算払承認申請のあった令和８年度浜松市はまクル認定クラ</v>
      </c>
      <c r="E13" s="197"/>
      <c r="F13" s="197"/>
      <c r="G13" s="197"/>
      <c r="H13" s="197"/>
      <c r="I13" s="197"/>
      <c r="J13" s="197"/>
      <c r="K13" s="197"/>
      <c r="L13" s="197"/>
      <c r="M13" s="124"/>
    </row>
    <row r="14" spans="1:13" ht="27" customHeight="1">
      <c r="A14" s="124" t="s">
        <v>425</v>
      </c>
      <c r="B14" s="124"/>
      <c r="C14" s="124"/>
      <c r="D14" s="124"/>
      <c r="E14" s="124"/>
      <c r="F14" s="124"/>
      <c r="G14" s="124"/>
      <c r="H14" s="124"/>
      <c r="I14" s="124"/>
      <c r="J14" s="124"/>
      <c r="K14" s="124"/>
      <c r="L14" s="124"/>
      <c r="M14" s="124"/>
    </row>
    <row r="15" spans="1:13" ht="15.75" customHeight="1">
      <c r="A15" s="124"/>
      <c r="B15" s="124"/>
      <c r="C15" s="124"/>
      <c r="D15" s="124"/>
      <c r="E15" s="124"/>
      <c r="F15" s="124"/>
      <c r="G15" s="124"/>
      <c r="H15" s="124"/>
      <c r="I15" s="124"/>
      <c r="J15" s="124"/>
      <c r="K15" s="124"/>
      <c r="L15" s="124"/>
      <c r="M15" s="124"/>
    </row>
    <row r="16" spans="1:13" ht="21.95" customHeight="1">
      <c r="A16" s="513" t="s">
        <v>11</v>
      </c>
      <c r="B16" s="513"/>
      <c r="C16" s="513"/>
      <c r="D16" s="513"/>
      <c r="E16" s="513"/>
      <c r="F16" s="513"/>
      <c r="G16" s="513"/>
      <c r="H16" s="513"/>
      <c r="I16" s="513"/>
      <c r="J16" s="513"/>
      <c r="K16" s="513"/>
      <c r="L16" s="513"/>
      <c r="M16" s="513"/>
    </row>
    <row r="17" spans="1:20" ht="15" customHeight="1">
      <c r="A17" s="124"/>
      <c r="B17" s="124"/>
      <c r="C17" s="124"/>
      <c r="D17" s="124"/>
      <c r="E17" s="124"/>
      <c r="F17" s="124"/>
      <c r="G17" s="124"/>
      <c r="H17" s="124"/>
      <c r="I17" s="124"/>
      <c r="J17" s="124"/>
      <c r="K17" s="124"/>
      <c r="L17" s="124"/>
      <c r="M17" s="124"/>
    </row>
    <row r="18" spans="1:20" ht="21.95" customHeight="1" thickBot="1">
      <c r="A18" s="124" t="s">
        <v>313</v>
      </c>
      <c r="B18" s="124"/>
      <c r="C18" s="124"/>
      <c r="D18" s="124"/>
      <c r="E18" s="124"/>
      <c r="F18" s="124"/>
      <c r="G18" s="124"/>
      <c r="H18" s="124"/>
      <c r="I18" s="124"/>
      <c r="J18" s="124"/>
      <c r="K18" s="124"/>
      <c r="L18" s="124"/>
      <c r="M18" s="124"/>
    </row>
    <row r="19" spans="1:20" ht="65.25" customHeight="1" thickBot="1">
      <c r="A19" s="124"/>
      <c r="B19" s="124"/>
      <c r="C19" s="126" t="s">
        <v>234</v>
      </c>
      <c r="D19" s="127"/>
      <c r="E19" s="128"/>
      <c r="F19" s="232" t="str">
        <f>IF($T19&lt;7,"\",MID($S$19,$T$19-6,1))</f>
        <v>\</v>
      </c>
      <c r="G19" s="233" t="str">
        <f>IF($T19&lt;6,"\",MID($S$19,$T$19-5,1))</f>
        <v>1</v>
      </c>
      <c r="H19" s="231" t="str">
        <f>IF($T19&lt;5,"",MID($S$19,$T$19-4,1))</f>
        <v>3</v>
      </c>
      <c r="I19" s="232" t="str">
        <f>IF($T19&lt;4,"",MID($S$19,$T$19-3,1))</f>
        <v>3</v>
      </c>
      <c r="J19" s="231" t="str">
        <f>IF($T19&lt;3,"",MID($S$19,$T$19-2,1))</f>
        <v>0</v>
      </c>
      <c r="K19" s="230" t="str">
        <f>IF($T19&lt;2,"",MID($S$19,$T$19-1,1))</f>
        <v>0</v>
      </c>
      <c r="L19" s="229" t="str">
        <f>IF($T19&lt;1,"",MID($S$19,$T$19,1))</f>
        <v>0</v>
      </c>
      <c r="M19" s="124"/>
      <c r="S19" s="228">
        <f>第１４号!B20</f>
        <v>133000</v>
      </c>
      <c r="T19">
        <f>LEN(S19)</f>
        <v>6</v>
      </c>
    </row>
    <row r="20" spans="1:20" ht="32.25" customHeight="1">
      <c r="A20" s="124"/>
      <c r="B20" s="124"/>
      <c r="C20" s="124"/>
      <c r="D20" s="124"/>
      <c r="E20" s="124"/>
      <c r="F20" s="124"/>
      <c r="G20" s="124"/>
      <c r="H20" s="124"/>
      <c r="I20" s="124"/>
      <c r="J20" s="124"/>
      <c r="K20" s="124"/>
      <c r="L20" s="124"/>
      <c r="M20" s="124"/>
    </row>
    <row r="21" spans="1:20" ht="21.95" customHeight="1">
      <c r="A21" s="124" t="s">
        <v>314</v>
      </c>
      <c r="B21" s="124"/>
      <c r="C21" s="124"/>
      <c r="D21" s="124"/>
      <c r="E21" s="124"/>
      <c r="F21" s="124"/>
      <c r="G21" s="124"/>
      <c r="H21" s="124"/>
      <c r="I21" s="124"/>
      <c r="J21" s="124"/>
      <c r="K21" s="124"/>
      <c r="L21" s="124"/>
      <c r="M21" s="124"/>
    </row>
    <row r="22" spans="1:20" ht="21.95" customHeight="1">
      <c r="A22" s="198" t="str">
        <f>"令和"&amp;DBCS(基本データ!O4)</f>
        <v>令和８</v>
      </c>
      <c r="B22" s="383" t="s">
        <v>426</v>
      </c>
      <c r="C22" s="383"/>
      <c r="D22" s="383"/>
      <c r="E22" s="383"/>
      <c r="F22" s="383"/>
      <c r="G22" s="383"/>
      <c r="H22" s="383"/>
      <c r="I22" s="383"/>
      <c r="J22" s="383"/>
      <c r="K22" s="124"/>
      <c r="L22" s="124"/>
      <c r="M22" s="124"/>
    </row>
    <row r="23" spans="1:20" ht="10.5" customHeight="1">
      <c r="A23" s="124"/>
      <c r="B23" s="124"/>
      <c r="C23" s="124"/>
      <c r="D23" s="124"/>
      <c r="E23" s="124"/>
      <c r="F23" s="124"/>
      <c r="G23" s="124"/>
      <c r="H23" s="124"/>
      <c r="I23" s="124"/>
      <c r="J23" s="124"/>
      <c r="K23" s="124"/>
      <c r="L23" s="124"/>
      <c r="M23" s="124"/>
    </row>
    <row r="24" spans="1:20" ht="21.95" customHeight="1">
      <c r="A24" s="124"/>
      <c r="B24" s="124"/>
      <c r="C24" s="124"/>
      <c r="D24" s="124"/>
      <c r="E24" s="124"/>
      <c r="F24" s="124"/>
      <c r="G24" s="124"/>
      <c r="H24" s="124"/>
      <c r="I24" s="124"/>
      <c r="J24" s="124"/>
      <c r="K24" s="124"/>
      <c r="L24" s="124"/>
      <c r="M24" s="124"/>
    </row>
    <row r="25" spans="1:20" ht="21" customHeight="1">
      <c r="A25" s="124"/>
      <c r="B25" s="124"/>
      <c r="C25" s="124"/>
      <c r="D25" s="124"/>
      <c r="E25" s="124"/>
      <c r="F25" s="124"/>
      <c r="G25" s="124"/>
      <c r="H25" s="124"/>
      <c r="I25" s="124"/>
      <c r="J25" s="124"/>
      <c r="K25" s="124"/>
      <c r="L25" s="124"/>
      <c r="M25" s="124"/>
    </row>
    <row r="26" spans="1:20" ht="21" customHeight="1">
      <c r="A26" s="124"/>
      <c r="B26" s="124"/>
      <c r="C26" s="124"/>
      <c r="D26" s="124"/>
      <c r="E26" s="124"/>
      <c r="F26" s="124"/>
      <c r="G26" s="124"/>
      <c r="H26" s="124"/>
      <c r="I26" s="124"/>
      <c r="J26" s="124"/>
      <c r="K26" s="124"/>
      <c r="L26" s="124"/>
      <c r="M26" s="124"/>
    </row>
    <row r="27" spans="1:20" ht="21" customHeight="1">
      <c r="A27" s="124"/>
      <c r="B27" s="124"/>
      <c r="C27" s="124"/>
      <c r="D27" s="124"/>
      <c r="E27" s="124"/>
      <c r="F27" s="124"/>
      <c r="G27" s="124"/>
      <c r="H27" s="124"/>
      <c r="I27" s="124"/>
      <c r="J27" s="124"/>
      <c r="K27" s="124"/>
      <c r="L27" s="124"/>
      <c r="M27" s="124"/>
    </row>
    <row r="28" spans="1:20" ht="21" customHeight="1">
      <c r="A28" s="124"/>
      <c r="B28" s="124"/>
      <c r="C28" s="124"/>
      <c r="D28" s="124"/>
      <c r="E28" s="124"/>
      <c r="F28" s="124"/>
      <c r="G28" s="124"/>
      <c r="H28" s="124"/>
      <c r="I28" s="124"/>
      <c r="J28" s="124"/>
      <c r="K28" s="124"/>
      <c r="L28" s="124"/>
      <c r="M28" s="124"/>
    </row>
    <row r="29" spans="1:20" ht="21" customHeight="1">
      <c r="A29" s="124"/>
      <c r="B29" s="124"/>
      <c r="C29" s="124"/>
      <c r="D29" s="124"/>
      <c r="E29" s="124"/>
      <c r="F29" s="124"/>
      <c r="G29" s="124"/>
      <c r="H29" s="124"/>
      <c r="I29" s="124"/>
      <c r="J29" s="124"/>
      <c r="K29" s="124"/>
      <c r="L29" s="124"/>
      <c r="M29" s="124"/>
    </row>
    <row r="30" spans="1:20" ht="21" customHeight="1">
      <c r="A30" s="124"/>
      <c r="B30" s="124"/>
      <c r="C30" s="124"/>
      <c r="D30" s="124"/>
      <c r="E30" s="124"/>
      <c r="F30" s="124"/>
      <c r="G30" s="124"/>
      <c r="H30" s="124"/>
      <c r="I30" s="124"/>
      <c r="J30" s="124"/>
      <c r="K30" s="124"/>
      <c r="L30" s="124"/>
      <c r="M30" s="124"/>
    </row>
    <row r="31" spans="1:20" ht="21" customHeight="1">
      <c r="A31" s="124"/>
      <c r="B31" s="124"/>
      <c r="C31" s="124"/>
      <c r="D31" s="124"/>
      <c r="E31" s="124"/>
      <c r="F31" s="124"/>
      <c r="G31" s="124"/>
      <c r="H31" s="124"/>
      <c r="I31" s="124"/>
      <c r="J31" s="124"/>
      <c r="K31" s="124"/>
      <c r="L31" s="124"/>
      <c r="M31" s="124"/>
    </row>
    <row r="32" spans="1:20" ht="21" customHeight="1">
      <c r="A32" s="124"/>
      <c r="B32" s="124"/>
      <c r="C32" s="124"/>
      <c r="D32" s="124"/>
      <c r="E32" s="124"/>
      <c r="F32" s="124"/>
      <c r="G32" s="124"/>
      <c r="H32" s="124"/>
      <c r="I32" s="124"/>
      <c r="J32" s="124"/>
      <c r="K32" s="124"/>
      <c r="L32" s="124"/>
      <c r="M32" s="124"/>
    </row>
    <row r="33" spans="1:13" ht="21" customHeight="1">
      <c r="A33" s="124"/>
      <c r="B33" s="124"/>
      <c r="C33" s="124"/>
      <c r="D33" s="124"/>
      <c r="E33" s="124"/>
      <c r="F33" s="124"/>
      <c r="G33" s="124"/>
      <c r="H33" s="124"/>
      <c r="I33" s="124"/>
      <c r="J33" s="124"/>
      <c r="K33" s="124"/>
      <c r="L33" s="124"/>
      <c r="M33" s="124"/>
    </row>
    <row r="34" spans="1:13" ht="21" customHeight="1">
      <c r="A34" s="124"/>
      <c r="B34" s="124"/>
      <c r="C34" s="124"/>
      <c r="D34" s="124"/>
      <c r="E34" s="124"/>
      <c r="F34" s="124"/>
      <c r="G34" s="124"/>
      <c r="H34" s="124"/>
      <c r="I34" s="124"/>
      <c r="J34" s="124"/>
      <c r="K34" s="124"/>
      <c r="L34" s="124"/>
      <c r="M34" s="124"/>
    </row>
    <row r="35" spans="1:13" ht="21" customHeight="1">
      <c r="A35" s="124"/>
      <c r="B35" s="124"/>
      <c r="C35" s="124"/>
      <c r="D35" s="124"/>
      <c r="E35" s="124"/>
      <c r="F35" s="124"/>
      <c r="G35" s="124"/>
      <c r="H35" s="124"/>
      <c r="I35" s="124"/>
      <c r="J35" s="124"/>
      <c r="K35" s="124"/>
      <c r="L35" s="124"/>
      <c r="M35" s="124"/>
    </row>
    <row r="36" spans="1:13" ht="21" customHeight="1">
      <c r="A36" s="124"/>
      <c r="B36" s="124"/>
      <c r="C36" s="123"/>
      <c r="D36" s="123"/>
      <c r="E36" s="123"/>
      <c r="F36" s="123"/>
      <c r="G36" s="123"/>
      <c r="H36" s="123"/>
      <c r="I36" s="123"/>
      <c r="J36" s="123"/>
      <c r="K36" s="123"/>
      <c r="L36" s="123"/>
      <c r="M36" s="123"/>
    </row>
    <row r="37" spans="1:13" ht="18" customHeight="1"/>
  </sheetData>
  <mergeCells count="5">
    <mergeCell ref="I3:K3"/>
    <mergeCell ref="A11:M11"/>
    <mergeCell ref="A16:M16"/>
    <mergeCell ref="B22:J22"/>
    <mergeCell ref="A13:C13"/>
  </mergeCells>
  <phoneticPr fontId="3"/>
  <pageMargins left="0.70866141732283472" right="0.70866141732283472" top="0.74803149606299213" bottom="0.74803149606299213" header="0.31496062992125984" footer="0.31496062992125984"/>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workbookViewId="0">
      <selection activeCell="U9" sqref="U9"/>
    </sheetView>
  </sheetViews>
  <sheetFormatPr defaultRowHeight="13.5"/>
  <cols>
    <col min="1" max="1" width="7.625" customWidth="1"/>
    <col min="2" max="2" width="4.625" customWidth="1"/>
    <col min="3" max="12" width="6.625" customWidth="1"/>
    <col min="13" max="13" width="8.25" customWidth="1"/>
    <col min="14" max="14" width="0.875" customWidth="1"/>
  </cols>
  <sheetData>
    <row r="1" spans="1:13" ht="21.95" customHeight="1">
      <c r="A1" s="124" t="s">
        <v>372</v>
      </c>
      <c r="B1" s="124"/>
      <c r="C1" s="124"/>
      <c r="D1" s="124"/>
      <c r="E1" s="124"/>
      <c r="F1" s="124"/>
      <c r="G1" s="124"/>
      <c r="H1" s="124"/>
      <c r="I1" s="124"/>
      <c r="J1" s="124"/>
      <c r="K1" s="124"/>
      <c r="L1" s="124"/>
      <c r="M1" s="124"/>
    </row>
    <row r="2" spans="1:13" ht="15.75" customHeight="1">
      <c r="A2" s="124"/>
      <c r="B2" s="124"/>
      <c r="C2" s="124"/>
      <c r="D2" s="124"/>
      <c r="E2" s="124"/>
      <c r="F2" s="124"/>
      <c r="G2" s="124"/>
      <c r="H2" s="124"/>
      <c r="I2" s="124"/>
      <c r="J2" s="124"/>
      <c r="K2" s="124"/>
      <c r="L2" s="124"/>
      <c r="M2" s="124"/>
    </row>
    <row r="3" spans="1:13" ht="21.95" customHeight="1">
      <c r="A3" s="124"/>
      <c r="B3" s="124"/>
      <c r="C3" s="124"/>
      <c r="D3" s="124"/>
      <c r="E3" s="124"/>
      <c r="F3" s="124"/>
      <c r="G3" s="124"/>
      <c r="H3" s="124"/>
      <c r="I3" s="514" t="s">
        <v>438</v>
      </c>
      <c r="J3" s="514"/>
      <c r="K3" s="514"/>
      <c r="L3" s="125"/>
      <c r="M3" s="124" t="s">
        <v>251</v>
      </c>
    </row>
    <row r="4" spans="1:13" ht="21.95" customHeight="1">
      <c r="A4" s="124"/>
      <c r="B4" s="124"/>
      <c r="C4" s="124"/>
      <c r="D4" s="124"/>
      <c r="E4" s="124"/>
      <c r="F4" s="124"/>
      <c r="G4" s="124"/>
      <c r="H4" s="124"/>
      <c r="I4" s="124"/>
      <c r="J4" s="125" t="s">
        <v>231</v>
      </c>
      <c r="K4" s="125"/>
      <c r="L4" s="125"/>
      <c r="M4" s="124"/>
    </row>
    <row r="5" spans="1:13" ht="15.75" customHeight="1">
      <c r="A5" s="124"/>
      <c r="B5" s="124"/>
      <c r="C5" s="124"/>
      <c r="D5" s="124"/>
      <c r="E5" s="124"/>
      <c r="F5" s="124"/>
      <c r="G5" s="124"/>
      <c r="H5" s="124"/>
      <c r="I5" s="124"/>
      <c r="J5" s="124"/>
      <c r="K5" s="124"/>
      <c r="L5" s="124"/>
      <c r="M5" s="124"/>
    </row>
    <row r="6" spans="1:13" ht="21.95" customHeight="1">
      <c r="A6" s="124" t="s">
        <v>232</v>
      </c>
      <c r="B6" s="124"/>
      <c r="C6" s="124"/>
      <c r="D6" s="124"/>
      <c r="E6" s="124"/>
      <c r="F6" s="124"/>
      <c r="G6" s="124"/>
      <c r="H6" s="124"/>
      <c r="I6" s="124"/>
      <c r="J6" s="124"/>
      <c r="K6" s="124"/>
      <c r="L6" s="124"/>
      <c r="M6" s="124"/>
    </row>
    <row r="7" spans="1:13" ht="21.95" customHeight="1">
      <c r="A7" s="124" t="str">
        <f>基本データ!D6&amp;" 様"</f>
        <v>〇〇中学校▲▲クラブ 様</v>
      </c>
      <c r="B7" s="124"/>
      <c r="C7" s="124"/>
      <c r="D7" s="124"/>
      <c r="E7" s="124"/>
      <c r="F7" s="124"/>
      <c r="G7" s="124"/>
      <c r="H7" s="124"/>
      <c r="I7" s="124"/>
      <c r="J7" s="124"/>
      <c r="K7" s="124"/>
      <c r="L7" s="124"/>
      <c r="M7" s="124"/>
    </row>
    <row r="8" spans="1:13" ht="12.75" customHeight="1">
      <c r="A8" s="124"/>
      <c r="B8" s="124"/>
      <c r="C8" s="124"/>
      <c r="D8" s="124"/>
      <c r="E8" s="124"/>
      <c r="F8" s="124"/>
      <c r="G8" s="124"/>
      <c r="H8" s="124"/>
      <c r="I8" s="124"/>
      <c r="J8" s="124"/>
      <c r="K8" s="124"/>
      <c r="L8" s="124"/>
      <c r="M8" s="124"/>
    </row>
    <row r="9" spans="1:13" ht="21.95" customHeight="1">
      <c r="A9" s="124"/>
      <c r="B9" s="124"/>
      <c r="C9" s="124"/>
      <c r="D9" s="124"/>
      <c r="E9" s="124"/>
      <c r="F9" s="124"/>
      <c r="G9" s="124"/>
      <c r="H9" s="124" t="s">
        <v>250</v>
      </c>
      <c r="I9" s="124"/>
      <c r="J9" s="124"/>
      <c r="K9" s="124"/>
      <c r="L9" s="124" t="s">
        <v>249</v>
      </c>
      <c r="M9" s="124"/>
    </row>
    <row r="10" spans="1:13" ht="16.5" customHeight="1">
      <c r="A10" s="124"/>
      <c r="B10" s="124"/>
      <c r="C10" s="124"/>
      <c r="D10" s="124"/>
      <c r="E10" s="124"/>
      <c r="F10" s="124"/>
      <c r="G10" s="124"/>
      <c r="H10" s="124"/>
      <c r="I10" s="124"/>
      <c r="J10" s="124"/>
      <c r="K10" s="124"/>
      <c r="L10" s="124"/>
      <c r="M10" s="124"/>
    </row>
    <row r="11" spans="1:13" ht="21.95" customHeight="1">
      <c r="A11" s="513" t="s">
        <v>373</v>
      </c>
      <c r="B11" s="513"/>
      <c r="C11" s="513"/>
      <c r="D11" s="513"/>
      <c r="E11" s="513"/>
      <c r="F11" s="513"/>
      <c r="G11" s="513"/>
      <c r="H11" s="513"/>
      <c r="I11" s="513"/>
      <c r="J11" s="513"/>
      <c r="K11" s="513"/>
      <c r="L11" s="513"/>
      <c r="M11" s="513"/>
    </row>
    <row r="12" spans="1:13" ht="12.75" customHeight="1">
      <c r="A12" s="124"/>
      <c r="B12" s="124"/>
      <c r="C12" s="124"/>
      <c r="D12" s="124"/>
      <c r="E12" s="124"/>
      <c r="F12" s="124"/>
      <c r="G12" s="124"/>
      <c r="H12" s="124"/>
      <c r="I12" s="124"/>
      <c r="J12" s="124"/>
      <c r="K12" s="124"/>
      <c r="L12" s="124"/>
      <c r="M12" s="124"/>
    </row>
    <row r="13" spans="1:13" ht="27" customHeight="1">
      <c r="A13" s="129" t="s">
        <v>281</v>
      </c>
      <c r="B13" s="142" t="s">
        <v>447</v>
      </c>
      <c r="C13" s="124"/>
      <c r="D13" s="124"/>
      <c r="E13" s="124"/>
      <c r="F13" s="124"/>
      <c r="G13" s="124"/>
      <c r="H13" s="124"/>
      <c r="I13" s="124"/>
      <c r="J13" s="124"/>
      <c r="K13" s="124"/>
      <c r="L13" s="124"/>
      <c r="M13" s="124"/>
    </row>
    <row r="14" spans="1:13" ht="27" customHeight="1">
      <c r="A14" s="124" t="s">
        <v>448</v>
      </c>
      <c r="B14" s="124"/>
      <c r="C14" s="124"/>
      <c r="D14" s="124"/>
      <c r="E14" s="124"/>
      <c r="F14" s="124"/>
      <c r="G14" s="124"/>
      <c r="H14" s="124"/>
      <c r="I14" s="124"/>
      <c r="J14" s="124"/>
      <c r="K14" s="124"/>
      <c r="L14" s="124"/>
      <c r="M14" s="124"/>
    </row>
    <row r="15" spans="1:13" ht="27" customHeight="1">
      <c r="A15" s="124" t="s">
        <v>449</v>
      </c>
      <c r="B15" s="124"/>
      <c r="C15" s="124"/>
      <c r="D15" s="124"/>
      <c r="E15" s="124"/>
      <c r="F15" s="124"/>
      <c r="G15" s="124"/>
      <c r="H15" s="124"/>
      <c r="I15" s="124"/>
      <c r="J15" s="124"/>
      <c r="K15" s="124"/>
      <c r="L15" s="124"/>
      <c r="M15" s="124"/>
    </row>
    <row r="16" spans="1:13" ht="27" customHeight="1">
      <c r="A16" s="124" t="s">
        <v>450</v>
      </c>
      <c r="B16" s="124"/>
      <c r="C16" s="124"/>
      <c r="D16" s="124"/>
      <c r="E16" s="124"/>
      <c r="F16" s="124"/>
      <c r="G16" s="124"/>
      <c r="H16" s="124"/>
      <c r="I16" s="124"/>
      <c r="J16" s="124"/>
      <c r="K16" s="124"/>
      <c r="L16" s="124"/>
      <c r="M16" s="124"/>
    </row>
    <row r="17" spans="1:13" ht="12.75" customHeight="1">
      <c r="A17" s="124"/>
      <c r="B17" s="124"/>
      <c r="C17" s="124"/>
      <c r="D17" s="124"/>
      <c r="E17" s="124"/>
      <c r="F17" s="124"/>
      <c r="G17" s="124"/>
      <c r="H17" s="124"/>
      <c r="I17" s="124"/>
      <c r="J17" s="124"/>
      <c r="K17" s="124"/>
      <c r="L17" s="124"/>
      <c r="M17" s="124"/>
    </row>
    <row r="18" spans="1:13" ht="21.95" customHeight="1">
      <c r="A18" s="124" t="s">
        <v>374</v>
      </c>
      <c r="B18" s="146"/>
      <c r="C18" s="146"/>
      <c r="D18" s="146"/>
      <c r="E18" s="146"/>
      <c r="F18" s="146"/>
      <c r="G18" s="146"/>
      <c r="H18" s="146"/>
      <c r="I18" s="146"/>
      <c r="J18" s="146"/>
      <c r="K18" s="146"/>
      <c r="L18" s="146"/>
      <c r="M18" s="146"/>
    </row>
    <row r="19" spans="1:13" ht="8.25" customHeight="1">
      <c r="A19" s="124"/>
      <c r="B19" s="146"/>
      <c r="C19" s="146"/>
      <c r="D19" s="146"/>
      <c r="E19" s="146"/>
      <c r="F19" s="146"/>
      <c r="G19" s="146"/>
      <c r="H19" s="146"/>
      <c r="I19" s="146"/>
      <c r="J19" s="146"/>
      <c r="K19" s="146"/>
      <c r="L19" s="146"/>
      <c r="M19" s="146"/>
    </row>
    <row r="20" spans="1:13" ht="30" customHeight="1">
      <c r="A20" s="124"/>
      <c r="B20" s="659" t="s">
        <v>375</v>
      </c>
      <c r="C20" s="660"/>
      <c r="D20" s="660"/>
      <c r="E20" s="661"/>
      <c r="F20" s="150" t="s">
        <v>376</v>
      </c>
      <c r="G20" s="151"/>
      <c r="H20" s="151"/>
      <c r="I20" s="151"/>
      <c r="J20" s="151"/>
      <c r="K20" s="151"/>
      <c r="L20" s="152"/>
      <c r="M20" s="124"/>
    </row>
    <row r="21" spans="1:13" ht="30" customHeight="1">
      <c r="B21" s="659" t="s">
        <v>377</v>
      </c>
      <c r="C21" s="660"/>
      <c r="D21" s="660"/>
      <c r="E21" s="661"/>
      <c r="F21" s="659"/>
      <c r="G21" s="660"/>
      <c r="H21" s="660"/>
      <c r="I21" s="660"/>
      <c r="J21" s="660"/>
      <c r="K21" s="153" t="s">
        <v>41</v>
      </c>
      <c r="L21" s="152"/>
      <c r="M21" s="124"/>
    </row>
    <row r="22" spans="1:13" ht="30" customHeight="1">
      <c r="B22" s="659" t="s">
        <v>378</v>
      </c>
      <c r="C22" s="660"/>
      <c r="D22" s="660"/>
      <c r="E22" s="661"/>
      <c r="F22" s="659"/>
      <c r="G22" s="660"/>
      <c r="H22" s="660"/>
      <c r="I22" s="660"/>
      <c r="J22" s="660"/>
      <c r="K22" s="153" t="s">
        <v>41</v>
      </c>
      <c r="L22" s="152"/>
      <c r="M22" s="124"/>
    </row>
    <row r="23" spans="1:13" ht="10.5" customHeight="1">
      <c r="A23" s="124"/>
      <c r="B23" s="124"/>
      <c r="C23" s="124"/>
      <c r="D23" s="124"/>
      <c r="E23" s="124"/>
      <c r="F23" s="124"/>
      <c r="G23" s="124"/>
      <c r="H23" s="124"/>
      <c r="I23" s="124"/>
      <c r="J23" s="124"/>
      <c r="K23" s="124"/>
      <c r="L23" s="124"/>
      <c r="M23" s="124"/>
    </row>
    <row r="24" spans="1:13" ht="21.95" customHeight="1">
      <c r="A24" s="124" t="s">
        <v>379</v>
      </c>
      <c r="B24" s="124"/>
      <c r="C24" s="124"/>
      <c r="D24" s="124"/>
      <c r="E24" s="124"/>
      <c r="F24" s="124"/>
      <c r="G24" s="124"/>
      <c r="H24" s="124"/>
      <c r="I24" s="124"/>
      <c r="J24" s="124"/>
      <c r="K24" s="124"/>
      <c r="L24" s="124"/>
      <c r="M24" s="124"/>
    </row>
    <row r="25" spans="1:13" ht="33.75" customHeight="1">
      <c r="A25" s="147" t="s">
        <v>13</v>
      </c>
      <c r="B25" s="383"/>
      <c r="C25" s="383"/>
      <c r="D25" s="383"/>
      <c r="E25" s="383"/>
      <c r="F25" s="383"/>
      <c r="G25" s="383"/>
      <c r="H25" s="383"/>
      <c r="I25" s="383"/>
      <c r="J25" s="383"/>
      <c r="K25" s="383"/>
      <c r="L25" s="383"/>
      <c r="M25" s="124"/>
    </row>
    <row r="26" spans="1:13" ht="10.5" customHeight="1">
      <c r="A26" s="124"/>
      <c r="B26" s="124"/>
      <c r="C26" s="124"/>
      <c r="D26" s="124"/>
      <c r="E26" s="124"/>
      <c r="F26" s="124"/>
      <c r="G26" s="124"/>
      <c r="H26" s="124"/>
      <c r="I26" s="124"/>
      <c r="J26" s="124"/>
      <c r="K26" s="124"/>
      <c r="L26" s="124"/>
      <c r="M26" s="124"/>
    </row>
    <row r="27" spans="1:13" ht="21.95" customHeight="1">
      <c r="A27" s="124" t="s">
        <v>380</v>
      </c>
      <c r="B27" s="124"/>
      <c r="C27" s="124"/>
      <c r="D27" s="124"/>
      <c r="E27" s="124"/>
      <c r="F27" s="124"/>
      <c r="G27" s="124"/>
      <c r="H27" s="124"/>
      <c r="I27" s="124"/>
      <c r="J27" s="124"/>
      <c r="K27" s="124"/>
      <c r="L27" s="124"/>
      <c r="M27" s="124"/>
    </row>
    <row r="28" spans="1:13" ht="21" customHeight="1">
      <c r="A28" s="124" t="s">
        <v>381</v>
      </c>
      <c r="B28" s="124"/>
      <c r="C28" s="124"/>
      <c r="D28" s="124"/>
      <c r="E28" s="124"/>
      <c r="F28" s="124"/>
      <c r="G28" s="124"/>
      <c r="H28" s="124"/>
      <c r="I28" s="124"/>
      <c r="J28" s="124"/>
      <c r="K28" s="124"/>
      <c r="L28" s="124"/>
      <c r="M28" s="124"/>
    </row>
    <row r="29" spans="1:13" ht="21" customHeight="1">
      <c r="B29" s="124" t="s">
        <v>382</v>
      </c>
      <c r="C29" s="124"/>
      <c r="D29" s="124"/>
      <c r="E29" s="124"/>
      <c r="F29" s="124"/>
      <c r="G29" s="124"/>
      <c r="H29" s="124"/>
      <c r="I29" s="124"/>
      <c r="J29" s="124"/>
      <c r="K29" s="124"/>
      <c r="L29" s="124"/>
      <c r="M29" s="124"/>
    </row>
    <row r="30" spans="1:13" ht="21" customHeight="1">
      <c r="A30" s="124"/>
      <c r="B30" s="124" t="s">
        <v>383</v>
      </c>
      <c r="C30" s="124"/>
      <c r="D30" s="124"/>
      <c r="E30" s="124"/>
      <c r="F30" s="124"/>
      <c r="G30" s="124"/>
      <c r="H30" s="124"/>
      <c r="I30" s="124"/>
      <c r="J30" s="124"/>
      <c r="K30" s="124"/>
      <c r="L30" s="124"/>
      <c r="M30" s="124"/>
    </row>
    <row r="31" spans="1:13" ht="21" customHeight="1">
      <c r="A31" s="124" t="s">
        <v>384</v>
      </c>
      <c r="B31" s="124"/>
      <c r="C31" s="124"/>
      <c r="D31" s="124"/>
      <c r="E31" s="124"/>
      <c r="F31" s="124"/>
      <c r="G31" s="124"/>
      <c r="H31" s="124"/>
      <c r="I31" s="124"/>
      <c r="J31" s="124"/>
      <c r="K31" s="124"/>
      <c r="L31" s="124"/>
      <c r="M31" s="124"/>
    </row>
    <row r="32" spans="1:13" ht="21" customHeight="1">
      <c r="A32" s="124"/>
      <c r="B32" s="124" t="s">
        <v>385</v>
      </c>
      <c r="C32" s="124"/>
      <c r="D32" s="124"/>
      <c r="E32" s="124"/>
      <c r="F32" s="124"/>
      <c r="G32" s="124"/>
      <c r="H32" s="124"/>
      <c r="I32" s="124"/>
      <c r="J32" s="124"/>
      <c r="K32" s="124"/>
      <c r="L32" s="124"/>
      <c r="M32" s="124"/>
    </row>
    <row r="33" spans="1:13" ht="21" customHeight="1">
      <c r="A33" s="124"/>
      <c r="B33" s="124" t="s">
        <v>386</v>
      </c>
      <c r="C33" s="124"/>
      <c r="D33" s="124"/>
      <c r="E33" s="124"/>
      <c r="F33" s="124"/>
      <c r="G33" s="124"/>
      <c r="H33" s="124"/>
      <c r="I33" s="124"/>
      <c r="J33" s="124"/>
      <c r="K33" s="124"/>
      <c r="L33" s="124"/>
      <c r="M33" s="124"/>
    </row>
    <row r="34" spans="1:13" ht="21" customHeight="1">
      <c r="A34" s="124" t="s">
        <v>387</v>
      </c>
      <c r="B34" s="124"/>
      <c r="C34" s="124"/>
      <c r="D34" s="124"/>
      <c r="E34" s="124"/>
      <c r="F34" s="124"/>
      <c r="G34" s="124"/>
      <c r="H34" s="124"/>
      <c r="I34" s="124"/>
      <c r="J34" s="124"/>
      <c r="K34" s="124"/>
      <c r="L34" s="124"/>
      <c r="M34" s="124"/>
    </row>
    <row r="35" spans="1:13" ht="21" customHeight="1">
      <c r="A35" s="124"/>
      <c r="B35" s="124" t="s">
        <v>388</v>
      </c>
      <c r="C35" s="124"/>
      <c r="D35" s="124"/>
      <c r="E35" s="124"/>
      <c r="F35" s="124"/>
      <c r="G35" s="124"/>
      <c r="H35" s="124"/>
      <c r="I35" s="124"/>
      <c r="J35" s="124"/>
      <c r="K35" s="124"/>
      <c r="L35" s="124"/>
      <c r="M35" s="124"/>
    </row>
    <row r="36" spans="1:13" ht="21" customHeight="1">
      <c r="A36" s="124"/>
      <c r="B36" s="124" t="s">
        <v>389</v>
      </c>
      <c r="C36" s="124"/>
      <c r="D36" s="124"/>
      <c r="E36" s="124"/>
      <c r="F36" s="124"/>
      <c r="G36" s="124"/>
      <c r="H36" s="124"/>
      <c r="I36" s="124"/>
      <c r="J36" s="124"/>
      <c r="K36" s="124"/>
      <c r="L36" s="124"/>
      <c r="M36" s="124"/>
    </row>
    <row r="37" spans="1:13" ht="21" customHeight="1">
      <c r="A37" s="124" t="s">
        <v>390</v>
      </c>
      <c r="B37" s="124"/>
      <c r="C37" s="124"/>
      <c r="D37" s="124"/>
      <c r="E37" s="124"/>
      <c r="F37" s="124"/>
      <c r="G37" s="124"/>
      <c r="H37" s="124"/>
      <c r="I37" s="124"/>
      <c r="J37" s="124"/>
      <c r="K37" s="124"/>
      <c r="L37" s="124"/>
      <c r="M37" s="124"/>
    </row>
    <row r="38" spans="1:13" ht="21" customHeight="1">
      <c r="A38" s="124"/>
      <c r="B38" s="124" t="s">
        <v>391</v>
      </c>
      <c r="C38" s="124"/>
      <c r="D38" s="124"/>
      <c r="E38" s="124"/>
      <c r="F38" s="124"/>
      <c r="G38" s="124"/>
      <c r="H38" s="124"/>
      <c r="I38" s="124"/>
      <c r="J38" s="124"/>
      <c r="K38" s="124"/>
      <c r="L38" s="124"/>
      <c r="M38" s="124"/>
    </row>
  </sheetData>
  <mergeCells count="8">
    <mergeCell ref="B25:L25"/>
    <mergeCell ref="I3:K3"/>
    <mergeCell ref="A11:M11"/>
    <mergeCell ref="B20:E20"/>
    <mergeCell ref="B21:E21"/>
    <mergeCell ref="F21:J21"/>
    <mergeCell ref="B22:E22"/>
    <mergeCell ref="F22:J22"/>
  </mergeCells>
  <phoneticPr fontId="3"/>
  <pageMargins left="0.70866141732283472" right="0.70866141732283472" top="0.74803149606299213" bottom="0.74803149606299213"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election activeCell="J6" sqref="J6"/>
    </sheetView>
  </sheetViews>
  <sheetFormatPr defaultRowHeight="13.5"/>
  <cols>
    <col min="1" max="1" width="4.375" customWidth="1"/>
    <col min="2" max="2" width="14.25" customWidth="1"/>
    <col min="3" max="3" width="30.625" customWidth="1"/>
    <col min="4" max="4" width="35.625" customWidth="1"/>
    <col min="5" max="5" width="0.5" customWidth="1"/>
  </cols>
  <sheetData>
    <row r="1" spans="1:4" ht="18" customHeight="1">
      <c r="A1" t="s">
        <v>111</v>
      </c>
    </row>
    <row r="2" spans="1:4" ht="19.5" customHeight="1">
      <c r="B2" s="662" t="s">
        <v>112</v>
      </c>
      <c r="C2" s="663"/>
      <c r="D2" s="44"/>
    </row>
    <row r="3" spans="1:4" ht="31.5" customHeight="1">
      <c r="A3" s="5"/>
      <c r="B3" s="5" t="s">
        <v>229</v>
      </c>
      <c r="C3" s="13" t="s">
        <v>101</v>
      </c>
      <c r="D3" s="13" t="s">
        <v>102</v>
      </c>
    </row>
    <row r="4" spans="1:4" ht="57" customHeight="1">
      <c r="A4" s="93">
        <v>1</v>
      </c>
      <c r="B4" s="110" t="s">
        <v>225</v>
      </c>
      <c r="C4" s="111" t="s">
        <v>226</v>
      </c>
      <c r="D4" s="93"/>
    </row>
    <row r="5" spans="1:4" ht="50.1" customHeight="1">
      <c r="A5" s="13">
        <v>2</v>
      </c>
      <c r="B5" s="45" t="s">
        <v>103</v>
      </c>
      <c r="C5" s="66" t="s">
        <v>317</v>
      </c>
      <c r="D5" s="66" t="s">
        <v>188</v>
      </c>
    </row>
    <row r="6" spans="1:4" ht="93.75" customHeight="1">
      <c r="A6" s="93">
        <v>3</v>
      </c>
      <c r="B6" s="45" t="s">
        <v>115</v>
      </c>
      <c r="C6" s="66" t="s">
        <v>189</v>
      </c>
      <c r="D6" s="66" t="s">
        <v>113</v>
      </c>
    </row>
    <row r="7" spans="1:4" ht="49.5" customHeight="1">
      <c r="A7" s="93">
        <v>4</v>
      </c>
      <c r="B7" s="45" t="s">
        <v>104</v>
      </c>
      <c r="C7" s="66" t="s">
        <v>190</v>
      </c>
      <c r="D7" s="66" t="s">
        <v>320</v>
      </c>
    </row>
    <row r="8" spans="1:4" ht="108" customHeight="1">
      <c r="A8" s="93">
        <v>5</v>
      </c>
      <c r="B8" s="45" t="s">
        <v>78</v>
      </c>
      <c r="C8" s="66" t="s">
        <v>200</v>
      </c>
      <c r="D8" s="66" t="s">
        <v>202</v>
      </c>
    </row>
    <row r="9" spans="1:4" ht="51" customHeight="1">
      <c r="A9" s="93">
        <v>6</v>
      </c>
      <c r="B9" s="45" t="s">
        <v>105</v>
      </c>
      <c r="C9" s="66" t="s">
        <v>191</v>
      </c>
      <c r="D9" s="66" t="s">
        <v>106</v>
      </c>
    </row>
    <row r="10" spans="1:4" ht="74.25" customHeight="1">
      <c r="A10" s="93">
        <v>7</v>
      </c>
      <c r="B10" s="45" t="s">
        <v>107</v>
      </c>
      <c r="C10" s="66" t="s">
        <v>192</v>
      </c>
      <c r="D10" s="66" t="s">
        <v>324</v>
      </c>
    </row>
    <row r="11" spans="1:4" ht="73.5" customHeight="1">
      <c r="A11" s="93">
        <v>8</v>
      </c>
      <c r="B11" s="45" t="s">
        <v>108</v>
      </c>
      <c r="C11" s="66" t="s">
        <v>193</v>
      </c>
      <c r="D11" s="66"/>
    </row>
    <row r="12" spans="1:4" ht="60" customHeight="1">
      <c r="A12" s="93">
        <v>9</v>
      </c>
      <c r="B12" s="45" t="s">
        <v>109</v>
      </c>
      <c r="C12" s="66" t="s">
        <v>194</v>
      </c>
      <c r="D12" s="66" t="s">
        <v>328</v>
      </c>
    </row>
    <row r="13" spans="1:4" ht="40.5" customHeight="1">
      <c r="A13" s="93">
        <v>10</v>
      </c>
      <c r="B13" s="45" t="s">
        <v>77</v>
      </c>
      <c r="C13" s="66" t="s">
        <v>195</v>
      </c>
      <c r="D13" s="66" t="s">
        <v>114</v>
      </c>
    </row>
    <row r="14" spans="1:4" ht="53.25" customHeight="1">
      <c r="A14" s="93">
        <v>11</v>
      </c>
      <c r="B14" s="112" t="s">
        <v>227</v>
      </c>
      <c r="C14" s="111" t="s">
        <v>228</v>
      </c>
      <c r="D14" s="66"/>
    </row>
    <row r="15" spans="1:4" ht="49.5" customHeight="1">
      <c r="A15" s="93">
        <v>12</v>
      </c>
      <c r="B15" s="45" t="s">
        <v>110</v>
      </c>
      <c r="C15" s="46"/>
      <c r="D15" s="46"/>
    </row>
    <row r="16" spans="1:4" ht="18" customHeight="1">
      <c r="A16" t="s">
        <v>186</v>
      </c>
    </row>
    <row r="17" ht="6" customHeight="1"/>
  </sheetData>
  <mergeCells count="1">
    <mergeCell ref="B2:C2"/>
  </mergeCells>
  <phoneticPr fontId="3"/>
  <pageMargins left="0.70866141732283472" right="0.31496062992125984" top="0.35433070866141736" bottom="0.35433070866141736"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F14"/>
  <sheetViews>
    <sheetView showGridLines="0" workbookViewId="0">
      <selection activeCell="G5" sqref="G5"/>
    </sheetView>
  </sheetViews>
  <sheetFormatPr defaultRowHeight="13.5"/>
  <cols>
    <col min="1" max="1" width="4.375" customWidth="1"/>
    <col min="2" max="2" width="13" customWidth="1"/>
    <col min="3" max="3" width="30.125" customWidth="1"/>
    <col min="4" max="4" width="34" customWidth="1"/>
    <col min="5" max="5" width="27.5" customWidth="1"/>
    <col min="6" max="6" width="32.625" customWidth="1"/>
    <col min="7" max="7" width="20.5" customWidth="1"/>
  </cols>
  <sheetData>
    <row r="1" spans="1:6" s="71" customFormat="1" ht="18" customHeight="1">
      <c r="A1" s="70" t="s">
        <v>111</v>
      </c>
      <c r="B1" s="70"/>
      <c r="C1" s="70"/>
      <c r="D1" s="70"/>
      <c r="E1" s="70"/>
      <c r="F1" s="70"/>
    </row>
    <row r="2" spans="1:6" s="75" customFormat="1" ht="30.75" customHeight="1">
      <c r="A2" s="72"/>
      <c r="B2" s="664" t="s">
        <v>215</v>
      </c>
      <c r="C2" s="664"/>
      <c r="D2" s="73"/>
      <c r="E2" s="74"/>
      <c r="F2" s="72"/>
    </row>
    <row r="3" spans="1:6" ht="43.5" customHeight="1">
      <c r="A3" s="63"/>
      <c r="B3" s="63"/>
      <c r="C3" s="76" t="s">
        <v>101</v>
      </c>
      <c r="D3" s="76" t="s">
        <v>197</v>
      </c>
      <c r="E3" s="76" t="s">
        <v>102</v>
      </c>
      <c r="F3" s="77" t="s">
        <v>214</v>
      </c>
    </row>
    <row r="4" spans="1:6" ht="103.5" customHeight="1">
      <c r="A4" s="64">
        <v>1</v>
      </c>
      <c r="B4" s="65" t="s">
        <v>103</v>
      </c>
      <c r="C4" s="66" t="s">
        <v>317</v>
      </c>
      <c r="D4" s="66" t="s">
        <v>198</v>
      </c>
      <c r="E4" s="66" t="s">
        <v>188</v>
      </c>
      <c r="F4" s="67" t="s">
        <v>207</v>
      </c>
    </row>
    <row r="5" spans="1:6" ht="114.75" customHeight="1">
      <c r="A5" s="64">
        <v>2</v>
      </c>
      <c r="B5" s="65" t="s">
        <v>115</v>
      </c>
      <c r="C5" s="66" t="s">
        <v>189</v>
      </c>
      <c r="D5" s="66" t="s">
        <v>318</v>
      </c>
      <c r="E5" s="66" t="s">
        <v>113</v>
      </c>
      <c r="F5" s="67" t="s">
        <v>199</v>
      </c>
    </row>
    <row r="6" spans="1:6" ht="213" customHeight="1">
      <c r="A6" s="64">
        <v>3</v>
      </c>
      <c r="B6" s="65" t="s">
        <v>104</v>
      </c>
      <c r="C6" s="66" t="s">
        <v>319</v>
      </c>
      <c r="D6" s="66" t="s">
        <v>206</v>
      </c>
      <c r="E6" s="66" t="s">
        <v>320</v>
      </c>
      <c r="F6" s="67" t="s">
        <v>208</v>
      </c>
    </row>
    <row r="7" spans="1:6" ht="104.25" customHeight="1">
      <c r="A7" s="64">
        <v>4</v>
      </c>
      <c r="B7" s="65" t="s">
        <v>78</v>
      </c>
      <c r="C7" s="66" t="s">
        <v>321</v>
      </c>
      <c r="D7" s="66" t="s">
        <v>201</v>
      </c>
      <c r="E7" s="66" t="s">
        <v>202</v>
      </c>
      <c r="F7" s="67" t="s">
        <v>209</v>
      </c>
    </row>
    <row r="8" spans="1:6" ht="99.75" customHeight="1">
      <c r="A8" s="64">
        <v>6</v>
      </c>
      <c r="B8" s="65" t="s">
        <v>105</v>
      </c>
      <c r="C8" s="66" t="s">
        <v>322</v>
      </c>
      <c r="D8" s="143" t="s">
        <v>203</v>
      </c>
      <c r="E8" s="66" t="s">
        <v>106</v>
      </c>
      <c r="F8" s="67" t="s">
        <v>210</v>
      </c>
    </row>
    <row r="9" spans="1:6" ht="180.75" customHeight="1">
      <c r="A9" s="64">
        <v>7</v>
      </c>
      <c r="B9" s="65" t="s">
        <v>107</v>
      </c>
      <c r="C9" s="66" t="s">
        <v>323</v>
      </c>
      <c r="D9" s="143" t="s">
        <v>204</v>
      </c>
      <c r="E9" s="66" t="s">
        <v>324</v>
      </c>
      <c r="F9" s="67" t="s">
        <v>211</v>
      </c>
    </row>
    <row r="10" spans="1:6" ht="153.75" customHeight="1">
      <c r="A10" s="64">
        <v>8</v>
      </c>
      <c r="B10" s="65" t="s">
        <v>108</v>
      </c>
      <c r="C10" s="66" t="s">
        <v>325</v>
      </c>
      <c r="D10" s="66" t="s">
        <v>326</v>
      </c>
      <c r="E10" s="66"/>
      <c r="F10" s="67" t="s">
        <v>196</v>
      </c>
    </row>
    <row r="11" spans="1:6" ht="75.75" customHeight="1">
      <c r="A11" s="64">
        <v>9</v>
      </c>
      <c r="B11" s="65" t="s">
        <v>109</v>
      </c>
      <c r="C11" s="66" t="s">
        <v>194</v>
      </c>
      <c r="D11" s="143" t="s">
        <v>327</v>
      </c>
      <c r="E11" s="66" t="s">
        <v>328</v>
      </c>
      <c r="F11" s="67" t="s">
        <v>212</v>
      </c>
    </row>
    <row r="12" spans="1:6" ht="150.75" customHeight="1">
      <c r="A12" s="64">
        <v>10</v>
      </c>
      <c r="B12" s="65" t="s">
        <v>77</v>
      </c>
      <c r="C12" s="66" t="s">
        <v>329</v>
      </c>
      <c r="D12" s="66" t="s">
        <v>205</v>
      </c>
      <c r="E12" s="66" t="s">
        <v>330</v>
      </c>
      <c r="F12" s="67" t="s">
        <v>213</v>
      </c>
    </row>
    <row r="13" spans="1:6" ht="17.25" customHeight="1">
      <c r="A13" s="68" t="s">
        <v>186</v>
      </c>
      <c r="B13" s="68"/>
      <c r="C13" s="68"/>
      <c r="D13" s="68"/>
      <c r="E13" s="68"/>
      <c r="F13" s="69"/>
    </row>
    <row r="14" spans="1:6" ht="20.25" customHeight="1">
      <c r="A14" s="68" t="s">
        <v>187</v>
      </c>
      <c r="B14" s="68"/>
      <c r="C14" s="68"/>
      <c r="D14" s="68"/>
      <c r="E14" s="68"/>
      <c r="F14" s="68"/>
    </row>
  </sheetData>
  <sheetProtection sheet="1" objects="1" scenarios="1"/>
  <mergeCells count="1">
    <mergeCell ref="B2:C2"/>
  </mergeCells>
  <phoneticPr fontId="24"/>
  <pageMargins left="0.51181102362204722" right="0.31496062992125984" top="0.35433070866141736" bottom="0.35433070866141736" header="0.31496062992125984" footer="0.31496062992125984"/>
  <pageSetup paperSize="9" scale="6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L122"/>
  <sheetViews>
    <sheetView showGridLines="0" workbookViewId="0">
      <selection activeCell="H12" sqref="H12"/>
    </sheetView>
  </sheetViews>
  <sheetFormatPr defaultRowHeight="15.75"/>
  <cols>
    <col min="1" max="1" width="5.625" style="17" customWidth="1"/>
    <col min="2" max="2" width="25.625" style="17" customWidth="1"/>
    <col min="3" max="4" width="12.625" style="17" customWidth="1"/>
    <col min="5" max="5" width="5.625" style="18" hidden="1" customWidth="1"/>
    <col min="6" max="9" width="12.625" style="17" customWidth="1"/>
    <col min="10" max="10" width="5.625" style="18" hidden="1" customWidth="1"/>
    <col min="11" max="12" width="12.625" style="17" customWidth="1"/>
    <col min="13" max="16384" width="9" style="17"/>
  </cols>
  <sheetData>
    <row r="1" spans="1:12" ht="20.100000000000001" customHeight="1">
      <c r="A1" s="17" t="s">
        <v>52</v>
      </c>
      <c r="L1" s="19" t="s">
        <v>84</v>
      </c>
    </row>
    <row r="2" spans="1:12" ht="20.100000000000001" customHeight="1">
      <c r="A2" s="17" t="s">
        <v>53</v>
      </c>
    </row>
    <row r="3" spans="1:12" ht="20.100000000000001" customHeight="1">
      <c r="A3" s="17" t="s">
        <v>82</v>
      </c>
    </row>
    <row r="4" spans="1:12" ht="20.100000000000001" customHeight="1">
      <c r="C4" s="17" t="s">
        <v>54</v>
      </c>
      <c r="L4" s="20" t="s">
        <v>55</v>
      </c>
    </row>
    <row r="5" spans="1:12" ht="20.100000000000001" customHeight="1">
      <c r="A5" s="21" t="s">
        <v>56</v>
      </c>
      <c r="B5" s="21" t="s">
        <v>57</v>
      </c>
      <c r="C5" s="670" t="s">
        <v>58</v>
      </c>
      <c r="D5" s="670"/>
      <c r="E5" s="22" t="s">
        <v>59</v>
      </c>
      <c r="F5" s="670" t="s">
        <v>60</v>
      </c>
      <c r="G5" s="670"/>
      <c r="H5" s="670" t="s">
        <v>61</v>
      </c>
      <c r="I5" s="670"/>
      <c r="J5" s="22" t="s">
        <v>59</v>
      </c>
      <c r="K5" s="670" t="s">
        <v>62</v>
      </c>
      <c r="L5" s="670"/>
    </row>
    <row r="6" spans="1:12" ht="20.100000000000001" customHeight="1">
      <c r="A6" s="668">
        <v>1</v>
      </c>
      <c r="B6" s="669" t="s">
        <v>63</v>
      </c>
      <c r="C6" s="19" t="s">
        <v>64</v>
      </c>
      <c r="D6" s="23">
        <f>単価データ!C3</f>
        <v>336000</v>
      </c>
      <c r="E6" s="24"/>
      <c r="F6" s="19" t="s">
        <v>64</v>
      </c>
      <c r="G6" s="23">
        <f>単価データ!C4</f>
        <v>275000</v>
      </c>
      <c r="H6" s="19" t="s">
        <v>64</v>
      </c>
      <c r="I6" s="23">
        <f>単価データ!C5</f>
        <v>213000</v>
      </c>
      <c r="J6" s="24"/>
      <c r="K6" s="19" t="s">
        <v>64</v>
      </c>
      <c r="L6" s="23">
        <f>単価データ!C6</f>
        <v>152000</v>
      </c>
    </row>
    <row r="7" spans="1:12" ht="20.100000000000001" customHeight="1">
      <c r="A7" s="668"/>
      <c r="B7" s="669"/>
      <c r="C7" s="19" t="s">
        <v>65</v>
      </c>
      <c r="D7" s="23">
        <f>単価データ!C7</f>
        <v>345000</v>
      </c>
      <c r="E7" s="24"/>
      <c r="F7" s="19" t="s">
        <v>65</v>
      </c>
      <c r="G7" s="23">
        <f>単価データ!C8</f>
        <v>284000</v>
      </c>
      <c r="H7" s="19" t="s">
        <v>65</v>
      </c>
      <c r="I7" s="23">
        <f>単価データ!C9</f>
        <v>223000</v>
      </c>
      <c r="J7" s="24"/>
      <c r="K7" s="19" t="s">
        <v>65</v>
      </c>
      <c r="L7" s="23">
        <f>単価データ!C10</f>
        <v>161000</v>
      </c>
    </row>
    <row r="8" spans="1:12" ht="20.100000000000001" customHeight="1">
      <c r="A8" s="668">
        <v>2</v>
      </c>
      <c r="B8" s="669" t="s">
        <v>66</v>
      </c>
      <c r="C8" s="25" t="s">
        <v>64</v>
      </c>
      <c r="D8" s="26">
        <f>単価データ!C11</f>
        <v>288000</v>
      </c>
      <c r="E8" s="24">
        <v>96</v>
      </c>
      <c r="F8" s="25" t="s">
        <v>64</v>
      </c>
      <c r="G8" s="26">
        <f>単価データ!C12</f>
        <v>237000</v>
      </c>
      <c r="H8" s="25" t="s">
        <v>64</v>
      </c>
      <c r="I8" s="26">
        <f>単価データ!C13</f>
        <v>186000</v>
      </c>
      <c r="J8" s="24">
        <v>32</v>
      </c>
      <c r="K8" s="19" t="s">
        <v>64</v>
      </c>
      <c r="L8" s="23">
        <f>単価データ!C14</f>
        <v>136000</v>
      </c>
    </row>
    <row r="9" spans="1:12" ht="20.100000000000001" customHeight="1">
      <c r="A9" s="668"/>
      <c r="B9" s="669"/>
      <c r="C9" s="25" t="s">
        <v>65</v>
      </c>
      <c r="D9" s="26">
        <f>単価データ!C15</f>
        <v>298000</v>
      </c>
      <c r="E9" s="24">
        <v>24</v>
      </c>
      <c r="F9" s="25" t="s">
        <v>65</v>
      </c>
      <c r="G9" s="26">
        <f>単価データ!C16</f>
        <v>247000</v>
      </c>
      <c r="H9" s="25" t="s">
        <v>65</v>
      </c>
      <c r="I9" s="26">
        <f>単価データ!C17</f>
        <v>196000</v>
      </c>
      <c r="J9" s="24">
        <v>8</v>
      </c>
      <c r="K9" s="19" t="s">
        <v>65</v>
      </c>
      <c r="L9" s="23">
        <f>単価データ!C18</f>
        <v>145000</v>
      </c>
    </row>
    <row r="10" spans="1:12" ht="20.100000000000001" customHeight="1">
      <c r="A10" s="668">
        <v>3</v>
      </c>
      <c r="B10" s="669" t="s">
        <v>252</v>
      </c>
      <c r="C10" s="25" t="s">
        <v>64</v>
      </c>
      <c r="D10" s="26">
        <f>単価データ!C19</f>
        <v>211000</v>
      </c>
      <c r="E10" s="24">
        <v>24</v>
      </c>
      <c r="F10" s="25" t="s">
        <v>64</v>
      </c>
      <c r="G10" s="26">
        <f>単価データ!C20</f>
        <v>178000</v>
      </c>
      <c r="H10" s="25" t="s">
        <v>64</v>
      </c>
      <c r="I10" s="26">
        <f>単価データ!C21</f>
        <v>145000</v>
      </c>
      <c r="J10" s="24">
        <v>8</v>
      </c>
      <c r="K10" s="19" t="s">
        <v>64</v>
      </c>
      <c r="L10" s="23">
        <f>単価データ!C22</f>
        <v>112000</v>
      </c>
    </row>
    <row r="11" spans="1:12" ht="20.100000000000001" customHeight="1">
      <c r="A11" s="668"/>
      <c r="B11" s="669"/>
      <c r="C11" s="25" t="s">
        <v>65</v>
      </c>
      <c r="D11" s="26">
        <f>単価データ!C23</f>
        <v>221000</v>
      </c>
      <c r="E11" s="24">
        <v>6</v>
      </c>
      <c r="F11" s="25" t="s">
        <v>65</v>
      </c>
      <c r="G11" s="26">
        <f>単価データ!C24</f>
        <v>188000</v>
      </c>
      <c r="H11" s="25" t="s">
        <v>65</v>
      </c>
      <c r="I11" s="26">
        <f>単価データ!C25</f>
        <v>155000</v>
      </c>
      <c r="J11" s="24">
        <v>2</v>
      </c>
      <c r="K11" s="19" t="s">
        <v>65</v>
      </c>
      <c r="L11" s="23">
        <f>単価データ!C26</f>
        <v>122000</v>
      </c>
    </row>
    <row r="12" spans="1:12" ht="24.95" customHeight="1">
      <c r="E12" s="18">
        <f>SUM(E8:E11)</f>
        <v>150</v>
      </c>
      <c r="J12" s="18">
        <f>SUM(J8:J11)</f>
        <v>50</v>
      </c>
    </row>
    <row r="13" spans="1:12" ht="24.95" customHeight="1">
      <c r="A13" s="17" t="s">
        <v>83</v>
      </c>
    </row>
    <row r="14" spans="1:12" ht="24.95" customHeight="1">
      <c r="C14" s="17" t="s">
        <v>54</v>
      </c>
      <c r="L14" s="20" t="s">
        <v>55</v>
      </c>
    </row>
    <row r="15" spans="1:12" ht="24.95" customHeight="1">
      <c r="A15" s="27"/>
      <c r="B15" s="27"/>
      <c r="C15" s="667" t="s">
        <v>58</v>
      </c>
      <c r="D15" s="667"/>
      <c r="E15" s="28" t="s">
        <v>59</v>
      </c>
      <c r="F15" s="667" t="s">
        <v>60</v>
      </c>
      <c r="G15" s="667"/>
      <c r="H15" s="667" t="s">
        <v>61</v>
      </c>
      <c r="I15" s="667"/>
      <c r="J15" s="28" t="s">
        <v>59</v>
      </c>
      <c r="K15" s="667" t="s">
        <v>62</v>
      </c>
      <c r="L15" s="667"/>
    </row>
    <row r="16" spans="1:12" ht="24.95" customHeight="1">
      <c r="A16" s="665">
        <v>1</v>
      </c>
      <c r="B16" s="666" t="s">
        <v>63</v>
      </c>
      <c r="C16" s="19" t="s">
        <v>64</v>
      </c>
      <c r="D16" s="29">
        <f>単価データ!D3</f>
        <v>616000</v>
      </c>
      <c r="E16" s="30"/>
      <c r="F16" s="19" t="s">
        <v>64</v>
      </c>
      <c r="G16" s="29">
        <f>単価データ!D4</f>
        <v>504000</v>
      </c>
      <c r="H16" s="19" t="s">
        <v>64</v>
      </c>
      <c r="I16" s="29">
        <f>単価データ!D5</f>
        <v>391000</v>
      </c>
      <c r="J16" s="30"/>
      <c r="K16" s="19" t="s">
        <v>64</v>
      </c>
      <c r="L16" s="29">
        <f>単価データ!D6</f>
        <v>279000</v>
      </c>
    </row>
    <row r="17" spans="1:12" ht="24.95" customHeight="1">
      <c r="A17" s="665"/>
      <c r="B17" s="666"/>
      <c r="C17" s="19" t="s">
        <v>65</v>
      </c>
      <c r="D17" s="29">
        <f>単価データ!D7</f>
        <v>633000</v>
      </c>
      <c r="E17" s="30"/>
      <c r="F17" s="19" t="s">
        <v>65</v>
      </c>
      <c r="G17" s="29">
        <f>単価データ!D8</f>
        <v>521000</v>
      </c>
      <c r="H17" s="19" t="s">
        <v>65</v>
      </c>
      <c r="I17" s="29">
        <f>単価データ!D9</f>
        <v>408000</v>
      </c>
      <c r="J17" s="30"/>
      <c r="K17" s="19" t="s">
        <v>65</v>
      </c>
      <c r="L17" s="29">
        <f>単価データ!D10</f>
        <v>296000</v>
      </c>
    </row>
    <row r="18" spans="1:12" ht="24.95" customHeight="1">
      <c r="A18" s="665">
        <v>2</v>
      </c>
      <c r="B18" s="666" t="s">
        <v>66</v>
      </c>
      <c r="C18" s="19" t="s">
        <v>64</v>
      </c>
      <c r="D18" s="29">
        <f>単価データ!D11</f>
        <v>528000</v>
      </c>
      <c r="E18" s="30"/>
      <c r="F18" s="19" t="s">
        <v>64</v>
      </c>
      <c r="G18" s="29">
        <f>単価データ!D12</f>
        <v>435000</v>
      </c>
      <c r="H18" s="19" t="s">
        <v>64</v>
      </c>
      <c r="I18" s="29">
        <f>単価データ!D13</f>
        <v>341000</v>
      </c>
      <c r="J18" s="30"/>
      <c r="K18" s="19" t="s">
        <v>64</v>
      </c>
      <c r="L18" s="29">
        <f>単価データ!D14</f>
        <v>249000</v>
      </c>
    </row>
    <row r="19" spans="1:12" ht="24.95" customHeight="1">
      <c r="A19" s="665"/>
      <c r="B19" s="666"/>
      <c r="C19" s="19" t="s">
        <v>65</v>
      </c>
      <c r="D19" s="29">
        <f>単価データ!D15</f>
        <v>546000</v>
      </c>
      <c r="E19" s="30"/>
      <c r="F19" s="19" t="s">
        <v>65</v>
      </c>
      <c r="G19" s="29">
        <f>単価データ!D16</f>
        <v>452000</v>
      </c>
      <c r="H19" s="19" t="s">
        <v>65</v>
      </c>
      <c r="I19" s="29">
        <f>単価データ!D17</f>
        <v>360000</v>
      </c>
      <c r="J19" s="30"/>
      <c r="K19" s="19" t="s">
        <v>65</v>
      </c>
      <c r="L19" s="29">
        <f>単価データ!D18</f>
        <v>266000</v>
      </c>
    </row>
    <row r="20" spans="1:12" ht="24.95" customHeight="1">
      <c r="A20" s="665">
        <v>3</v>
      </c>
      <c r="B20" s="666" t="s">
        <v>252</v>
      </c>
      <c r="C20" s="19" t="s">
        <v>64</v>
      </c>
      <c r="D20" s="29">
        <f>単価データ!D19</f>
        <v>387000</v>
      </c>
      <c r="E20" s="30"/>
      <c r="F20" s="19" t="s">
        <v>64</v>
      </c>
      <c r="G20" s="29">
        <f>単価データ!D20</f>
        <v>326000</v>
      </c>
      <c r="H20" s="19" t="s">
        <v>64</v>
      </c>
      <c r="I20" s="29">
        <f>単価データ!D21</f>
        <v>265000</v>
      </c>
      <c r="J20" s="30"/>
      <c r="K20" s="19" t="s">
        <v>64</v>
      </c>
      <c r="L20" s="29">
        <f>単価データ!D22</f>
        <v>205000</v>
      </c>
    </row>
    <row r="21" spans="1:12" ht="24.95" customHeight="1">
      <c r="A21" s="665"/>
      <c r="B21" s="666"/>
      <c r="C21" s="19" t="s">
        <v>65</v>
      </c>
      <c r="D21" s="29">
        <f>単価データ!D23</f>
        <v>406000</v>
      </c>
      <c r="E21" s="30"/>
      <c r="F21" s="19" t="s">
        <v>65</v>
      </c>
      <c r="G21" s="29">
        <f>単価データ!D24</f>
        <v>345000</v>
      </c>
      <c r="H21" s="19" t="s">
        <v>65</v>
      </c>
      <c r="I21" s="29">
        <f>単価データ!D25</f>
        <v>285000</v>
      </c>
      <c r="J21" s="30"/>
      <c r="K21" s="19" t="s">
        <v>65</v>
      </c>
      <c r="L21" s="29">
        <f>単価データ!E26</f>
        <v>245000</v>
      </c>
    </row>
    <row r="22" spans="1:12" ht="20.100000000000001" customHeight="1"/>
    <row r="23" spans="1:12" ht="20.100000000000001" customHeight="1"/>
    <row r="24" spans="1:12" ht="20.100000000000001" customHeight="1"/>
    <row r="25" spans="1:12" ht="20.100000000000001" customHeight="1"/>
    <row r="26" spans="1:12" ht="20.100000000000001" customHeight="1"/>
    <row r="27" spans="1:12" ht="20.100000000000001" customHeight="1"/>
    <row r="28" spans="1:12" ht="20.100000000000001" customHeight="1"/>
    <row r="29" spans="1:12" ht="20.100000000000001" customHeight="1"/>
    <row r="30" spans="1:12" ht="20.100000000000001" customHeight="1"/>
    <row r="31" spans="1:12" ht="20.100000000000001" customHeight="1"/>
    <row r="32" spans="1:12"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sheetData>
  <sheetProtection sheet="1" objects="1" scenarios="1"/>
  <mergeCells count="20">
    <mergeCell ref="C5:D5"/>
    <mergeCell ref="F5:G5"/>
    <mergeCell ref="H5:I5"/>
    <mergeCell ref="K5:L5"/>
    <mergeCell ref="A6:A7"/>
    <mergeCell ref="B6:B7"/>
    <mergeCell ref="A8:A9"/>
    <mergeCell ref="B8:B9"/>
    <mergeCell ref="A10:A11"/>
    <mergeCell ref="B10:B11"/>
    <mergeCell ref="C15:D15"/>
    <mergeCell ref="A20:A21"/>
    <mergeCell ref="B20:B21"/>
    <mergeCell ref="H15:I15"/>
    <mergeCell ref="K15:L15"/>
    <mergeCell ref="A16:A17"/>
    <mergeCell ref="B16:B17"/>
    <mergeCell ref="A18:A19"/>
    <mergeCell ref="B18:B19"/>
    <mergeCell ref="F15:G15"/>
  </mergeCells>
  <phoneticPr fontId="3"/>
  <pageMargins left="0.7" right="0.7" top="0.75" bottom="0.75" header="0.3" footer="0.3"/>
  <pageSetup paperSize="9"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98"/>
  <sheetViews>
    <sheetView workbookViewId="0">
      <selection activeCell="D1" sqref="D1"/>
    </sheetView>
  </sheetViews>
  <sheetFormatPr defaultRowHeight="18.75"/>
  <cols>
    <col min="1" max="16384" width="9" style="14"/>
  </cols>
  <sheetData>
    <row r="1" spans="2:5">
      <c r="C1" s="15">
        <f>基本データ!V7</f>
        <v>6</v>
      </c>
      <c r="D1" s="15">
        <v>11</v>
      </c>
    </row>
    <row r="3" spans="2:5">
      <c r="B3" s="14">
        <v>1111</v>
      </c>
      <c r="C3" s="16">
        <f>ROUNDDOWN(($E3/12*$C$1),-3)</f>
        <v>336000</v>
      </c>
      <c r="D3" s="16">
        <f>ROUNDDOWN(($E3/12*$D$1),-3)</f>
        <v>616000</v>
      </c>
      <c r="E3" s="14">
        <v>673000</v>
      </c>
    </row>
    <row r="4" spans="2:5">
      <c r="B4" s="14">
        <v>1112</v>
      </c>
      <c r="C4" s="16">
        <f t="shared" ref="C4:C67" si="0">ROUNDDOWN((E4/12*$C$1),-3)</f>
        <v>275000</v>
      </c>
      <c r="D4" s="16">
        <f t="shared" ref="D4:D26" si="1">ROUNDDOWN(($E4/12*$D$1),-3)</f>
        <v>504000</v>
      </c>
      <c r="E4" s="14">
        <v>550000</v>
      </c>
    </row>
    <row r="5" spans="2:5">
      <c r="B5" s="14">
        <v>1113</v>
      </c>
      <c r="C5" s="16">
        <f t="shared" si="0"/>
        <v>213000</v>
      </c>
      <c r="D5" s="16">
        <f t="shared" si="1"/>
        <v>391000</v>
      </c>
      <c r="E5" s="14">
        <v>427000</v>
      </c>
    </row>
    <row r="6" spans="2:5">
      <c r="B6" s="14">
        <v>1114</v>
      </c>
      <c r="C6" s="16">
        <f t="shared" si="0"/>
        <v>152000</v>
      </c>
      <c r="D6" s="16">
        <f t="shared" si="1"/>
        <v>279000</v>
      </c>
      <c r="E6" s="14">
        <v>305000</v>
      </c>
    </row>
    <row r="7" spans="2:5">
      <c r="B7" s="14">
        <v>1121</v>
      </c>
      <c r="C7" s="16">
        <f t="shared" si="0"/>
        <v>345000</v>
      </c>
      <c r="D7" s="16">
        <f t="shared" si="1"/>
        <v>633000</v>
      </c>
      <c r="E7" s="14">
        <v>691000</v>
      </c>
    </row>
    <row r="8" spans="2:5">
      <c r="B8" s="14">
        <v>1122</v>
      </c>
      <c r="C8" s="16">
        <f t="shared" si="0"/>
        <v>284000</v>
      </c>
      <c r="D8" s="16">
        <f t="shared" si="1"/>
        <v>521000</v>
      </c>
      <c r="E8" s="14">
        <v>569000</v>
      </c>
    </row>
    <row r="9" spans="2:5">
      <c r="B9" s="14">
        <v>1123</v>
      </c>
      <c r="C9" s="16">
        <f t="shared" si="0"/>
        <v>223000</v>
      </c>
      <c r="D9" s="16">
        <f t="shared" si="1"/>
        <v>408000</v>
      </c>
      <c r="E9" s="14">
        <v>446000</v>
      </c>
    </row>
    <row r="10" spans="2:5">
      <c r="B10" s="14">
        <v>1124</v>
      </c>
      <c r="C10" s="16">
        <f t="shared" si="0"/>
        <v>161000</v>
      </c>
      <c r="D10" s="16">
        <f t="shared" si="1"/>
        <v>296000</v>
      </c>
      <c r="E10" s="14">
        <v>323000</v>
      </c>
    </row>
    <row r="11" spans="2:5">
      <c r="B11" s="14">
        <v>2111</v>
      </c>
      <c r="C11" s="16">
        <f t="shared" si="0"/>
        <v>288000</v>
      </c>
      <c r="D11" s="16">
        <f t="shared" si="1"/>
        <v>528000</v>
      </c>
      <c r="E11" s="14">
        <v>576000</v>
      </c>
    </row>
    <row r="12" spans="2:5">
      <c r="B12" s="14">
        <v>2112</v>
      </c>
      <c r="C12" s="16">
        <f t="shared" si="0"/>
        <v>237000</v>
      </c>
      <c r="D12" s="16">
        <f t="shared" si="1"/>
        <v>435000</v>
      </c>
      <c r="E12" s="14">
        <v>475000</v>
      </c>
    </row>
    <row r="13" spans="2:5">
      <c r="B13" s="14">
        <v>2113</v>
      </c>
      <c r="C13" s="16">
        <f t="shared" si="0"/>
        <v>186000</v>
      </c>
      <c r="D13" s="16">
        <f t="shared" si="1"/>
        <v>341000</v>
      </c>
      <c r="E13" s="14">
        <v>373000</v>
      </c>
    </row>
    <row r="14" spans="2:5">
      <c r="B14" s="14">
        <v>2114</v>
      </c>
      <c r="C14" s="16">
        <f t="shared" si="0"/>
        <v>136000</v>
      </c>
      <c r="D14" s="16">
        <f t="shared" si="1"/>
        <v>249000</v>
      </c>
      <c r="E14" s="14">
        <v>272000</v>
      </c>
    </row>
    <row r="15" spans="2:5">
      <c r="B15" s="14">
        <v>2121</v>
      </c>
      <c r="C15" s="16">
        <f t="shared" si="0"/>
        <v>298000</v>
      </c>
      <c r="D15" s="16">
        <f t="shared" si="1"/>
        <v>546000</v>
      </c>
      <c r="E15" s="14">
        <v>596000</v>
      </c>
    </row>
    <row r="16" spans="2:5">
      <c r="B16" s="14">
        <v>2122</v>
      </c>
      <c r="C16" s="16">
        <f t="shared" si="0"/>
        <v>247000</v>
      </c>
      <c r="D16" s="16">
        <f t="shared" si="1"/>
        <v>452000</v>
      </c>
      <c r="E16" s="14">
        <v>494000</v>
      </c>
    </row>
    <row r="17" spans="2:5">
      <c r="B17" s="14">
        <v>2123</v>
      </c>
      <c r="C17" s="16">
        <f t="shared" si="0"/>
        <v>196000</v>
      </c>
      <c r="D17" s="16">
        <f t="shared" si="1"/>
        <v>360000</v>
      </c>
      <c r="E17" s="14">
        <v>393000</v>
      </c>
    </row>
    <row r="18" spans="2:5">
      <c r="B18" s="14">
        <v>2124</v>
      </c>
      <c r="C18" s="16">
        <f t="shared" si="0"/>
        <v>145000</v>
      </c>
      <c r="D18" s="16">
        <f t="shared" si="1"/>
        <v>266000</v>
      </c>
      <c r="E18" s="14">
        <v>291000</v>
      </c>
    </row>
    <row r="19" spans="2:5">
      <c r="B19" s="14">
        <v>3111</v>
      </c>
      <c r="C19" s="16">
        <f t="shared" si="0"/>
        <v>211000</v>
      </c>
      <c r="D19" s="16">
        <f t="shared" si="1"/>
        <v>387000</v>
      </c>
      <c r="E19" s="14">
        <v>423000</v>
      </c>
    </row>
    <row r="20" spans="2:5">
      <c r="B20" s="14">
        <v>3112</v>
      </c>
      <c r="C20" s="16">
        <f t="shared" si="0"/>
        <v>178000</v>
      </c>
      <c r="D20" s="16">
        <f t="shared" si="1"/>
        <v>326000</v>
      </c>
      <c r="E20" s="14">
        <v>356000</v>
      </c>
    </row>
    <row r="21" spans="2:5">
      <c r="B21" s="14">
        <v>3113</v>
      </c>
      <c r="C21" s="16">
        <f t="shared" si="0"/>
        <v>145000</v>
      </c>
      <c r="D21" s="16">
        <f t="shared" si="1"/>
        <v>265000</v>
      </c>
      <c r="E21" s="14">
        <v>290000</v>
      </c>
    </row>
    <row r="22" spans="2:5">
      <c r="B22" s="14">
        <v>3114</v>
      </c>
      <c r="C22" s="16">
        <f t="shared" si="0"/>
        <v>112000</v>
      </c>
      <c r="D22" s="16">
        <f t="shared" si="1"/>
        <v>205000</v>
      </c>
      <c r="E22" s="14">
        <v>224000</v>
      </c>
    </row>
    <row r="23" spans="2:5">
      <c r="B23" s="14">
        <v>3121</v>
      </c>
      <c r="C23" s="16">
        <f t="shared" si="0"/>
        <v>221000</v>
      </c>
      <c r="D23" s="16">
        <f t="shared" si="1"/>
        <v>406000</v>
      </c>
      <c r="E23" s="14">
        <v>443000</v>
      </c>
    </row>
    <row r="24" spans="2:5">
      <c r="B24" s="14">
        <v>3122</v>
      </c>
      <c r="C24" s="16">
        <f t="shared" si="0"/>
        <v>188000</v>
      </c>
      <c r="D24" s="16">
        <f t="shared" si="1"/>
        <v>345000</v>
      </c>
      <c r="E24" s="14">
        <v>377000</v>
      </c>
    </row>
    <row r="25" spans="2:5">
      <c r="B25" s="14">
        <v>3123</v>
      </c>
      <c r="C25" s="16">
        <f t="shared" si="0"/>
        <v>155000</v>
      </c>
      <c r="D25" s="16">
        <f t="shared" si="1"/>
        <v>285000</v>
      </c>
      <c r="E25" s="14">
        <v>311000</v>
      </c>
    </row>
    <row r="26" spans="2:5">
      <c r="B26" s="14">
        <v>3124</v>
      </c>
      <c r="C26" s="16">
        <f t="shared" si="0"/>
        <v>122000</v>
      </c>
      <c r="D26" s="16">
        <f t="shared" si="1"/>
        <v>224000</v>
      </c>
      <c r="E26" s="14">
        <v>245000</v>
      </c>
    </row>
    <row r="27" spans="2:5">
      <c r="B27" s="14">
        <v>4111</v>
      </c>
      <c r="C27" s="16" t="s">
        <v>50</v>
      </c>
      <c r="D27" s="16" t="s">
        <v>51</v>
      </c>
      <c r="E27" s="14" t="s">
        <v>50</v>
      </c>
    </row>
    <row r="28" spans="2:5">
      <c r="B28" s="14">
        <v>4112</v>
      </c>
      <c r="C28" s="16" t="s">
        <v>51</v>
      </c>
      <c r="D28" s="16" t="s">
        <v>51</v>
      </c>
      <c r="E28" s="14" t="s">
        <v>51</v>
      </c>
    </row>
    <row r="29" spans="2:5">
      <c r="B29" s="14">
        <v>4113</v>
      </c>
      <c r="C29" s="16" t="s">
        <v>51</v>
      </c>
      <c r="D29" s="16" t="s">
        <v>51</v>
      </c>
      <c r="E29" s="14" t="s">
        <v>51</v>
      </c>
    </row>
    <row r="30" spans="2:5">
      <c r="B30" s="14">
        <v>4114</v>
      </c>
      <c r="C30" s="16" t="s">
        <v>51</v>
      </c>
      <c r="D30" s="16" t="s">
        <v>51</v>
      </c>
      <c r="E30" s="14" t="s">
        <v>51</v>
      </c>
    </row>
    <row r="31" spans="2:5">
      <c r="B31" s="14">
        <v>4121</v>
      </c>
      <c r="C31" s="16" t="s">
        <v>51</v>
      </c>
      <c r="D31" s="16" t="s">
        <v>51</v>
      </c>
      <c r="E31" s="14" t="s">
        <v>51</v>
      </c>
    </row>
    <row r="32" spans="2:5">
      <c r="B32" s="14">
        <v>4122</v>
      </c>
      <c r="C32" s="16" t="s">
        <v>51</v>
      </c>
      <c r="D32" s="16" t="s">
        <v>51</v>
      </c>
      <c r="E32" s="14" t="s">
        <v>51</v>
      </c>
    </row>
    <row r="33" spans="2:5">
      <c r="B33" s="14">
        <v>4123</v>
      </c>
      <c r="C33" s="16" t="s">
        <v>51</v>
      </c>
      <c r="D33" s="16" t="s">
        <v>51</v>
      </c>
      <c r="E33" s="14" t="s">
        <v>51</v>
      </c>
    </row>
    <row r="34" spans="2:5">
      <c r="B34" s="14">
        <v>4124</v>
      </c>
      <c r="C34" s="16" t="s">
        <v>51</v>
      </c>
      <c r="D34" s="16" t="s">
        <v>51</v>
      </c>
      <c r="E34" s="14" t="s">
        <v>51</v>
      </c>
    </row>
    <row r="35" spans="2:5">
      <c r="B35" s="14">
        <v>1211</v>
      </c>
      <c r="C35" s="16">
        <f t="shared" si="0"/>
        <v>288000</v>
      </c>
      <c r="D35" s="16">
        <f t="shared" ref="D35:D58" si="2">ROUNDDOWN(($E35/12*$D$1),-3)</f>
        <v>528000</v>
      </c>
      <c r="E35" s="14">
        <v>576000</v>
      </c>
    </row>
    <row r="36" spans="2:5">
      <c r="B36" s="14">
        <v>1212</v>
      </c>
      <c r="C36" s="16">
        <f t="shared" si="0"/>
        <v>237000</v>
      </c>
      <c r="D36" s="16">
        <f t="shared" si="2"/>
        <v>435000</v>
      </c>
      <c r="E36" s="14">
        <v>475000</v>
      </c>
    </row>
    <row r="37" spans="2:5">
      <c r="B37" s="14">
        <v>1213</v>
      </c>
      <c r="C37" s="16">
        <f t="shared" si="0"/>
        <v>186000</v>
      </c>
      <c r="D37" s="16">
        <f t="shared" si="2"/>
        <v>341000</v>
      </c>
      <c r="E37" s="14">
        <v>373000</v>
      </c>
    </row>
    <row r="38" spans="2:5">
      <c r="B38" s="14">
        <v>1214</v>
      </c>
      <c r="C38" s="16">
        <f t="shared" si="0"/>
        <v>136000</v>
      </c>
      <c r="D38" s="16">
        <f t="shared" si="2"/>
        <v>249000</v>
      </c>
      <c r="E38" s="14">
        <v>272000</v>
      </c>
    </row>
    <row r="39" spans="2:5">
      <c r="B39" s="14">
        <v>1221</v>
      </c>
      <c r="C39" s="16">
        <f t="shared" si="0"/>
        <v>298000</v>
      </c>
      <c r="D39" s="16">
        <f t="shared" si="2"/>
        <v>546000</v>
      </c>
      <c r="E39" s="14">
        <v>596000</v>
      </c>
    </row>
    <row r="40" spans="2:5">
      <c r="B40" s="14">
        <v>1222</v>
      </c>
      <c r="C40" s="16">
        <f t="shared" si="0"/>
        <v>247000</v>
      </c>
      <c r="D40" s="16">
        <f t="shared" si="2"/>
        <v>452000</v>
      </c>
      <c r="E40" s="14">
        <v>494000</v>
      </c>
    </row>
    <row r="41" spans="2:5">
      <c r="B41" s="14">
        <v>1223</v>
      </c>
      <c r="C41" s="16">
        <f t="shared" si="0"/>
        <v>196000</v>
      </c>
      <c r="D41" s="16">
        <f t="shared" si="2"/>
        <v>360000</v>
      </c>
      <c r="E41" s="14">
        <v>393000</v>
      </c>
    </row>
    <row r="42" spans="2:5">
      <c r="B42" s="14">
        <v>1224</v>
      </c>
      <c r="C42" s="16">
        <f t="shared" si="0"/>
        <v>145000</v>
      </c>
      <c r="D42" s="16">
        <f t="shared" si="2"/>
        <v>266000</v>
      </c>
      <c r="E42" s="14">
        <v>291000</v>
      </c>
    </row>
    <row r="43" spans="2:5">
      <c r="B43" s="14">
        <v>2211</v>
      </c>
      <c r="C43" s="16">
        <f t="shared" si="0"/>
        <v>288000</v>
      </c>
      <c r="D43" s="16">
        <f t="shared" si="2"/>
        <v>528000</v>
      </c>
      <c r="E43" s="14">
        <v>576000</v>
      </c>
    </row>
    <row r="44" spans="2:5">
      <c r="B44" s="14">
        <v>2212</v>
      </c>
      <c r="C44" s="16">
        <f t="shared" si="0"/>
        <v>237000</v>
      </c>
      <c r="D44" s="16">
        <f t="shared" si="2"/>
        <v>435000</v>
      </c>
      <c r="E44" s="14">
        <v>475000</v>
      </c>
    </row>
    <row r="45" spans="2:5">
      <c r="B45" s="14">
        <v>2213</v>
      </c>
      <c r="C45" s="16">
        <f t="shared" si="0"/>
        <v>186000</v>
      </c>
      <c r="D45" s="16">
        <f t="shared" si="2"/>
        <v>341000</v>
      </c>
      <c r="E45" s="14">
        <v>373000</v>
      </c>
    </row>
    <row r="46" spans="2:5">
      <c r="B46" s="14">
        <v>2214</v>
      </c>
      <c r="C46" s="16">
        <f t="shared" si="0"/>
        <v>136000</v>
      </c>
      <c r="D46" s="16">
        <f t="shared" si="2"/>
        <v>249000</v>
      </c>
      <c r="E46" s="14">
        <v>272000</v>
      </c>
    </row>
    <row r="47" spans="2:5">
      <c r="B47" s="14">
        <v>2221</v>
      </c>
      <c r="C47" s="16">
        <f t="shared" si="0"/>
        <v>298000</v>
      </c>
      <c r="D47" s="16">
        <f t="shared" si="2"/>
        <v>546000</v>
      </c>
      <c r="E47" s="14">
        <v>596000</v>
      </c>
    </row>
    <row r="48" spans="2:5">
      <c r="B48" s="14">
        <v>2222</v>
      </c>
      <c r="C48" s="16">
        <f t="shared" si="0"/>
        <v>247000</v>
      </c>
      <c r="D48" s="16">
        <f t="shared" si="2"/>
        <v>452000</v>
      </c>
      <c r="E48" s="14">
        <v>494000</v>
      </c>
    </row>
    <row r="49" spans="2:5">
      <c r="B49" s="14">
        <v>2223</v>
      </c>
      <c r="C49" s="16">
        <f t="shared" si="0"/>
        <v>196000</v>
      </c>
      <c r="D49" s="16">
        <f t="shared" si="2"/>
        <v>360000</v>
      </c>
      <c r="E49" s="14">
        <v>393000</v>
      </c>
    </row>
    <row r="50" spans="2:5">
      <c r="B50" s="14">
        <v>2224</v>
      </c>
      <c r="C50" s="16">
        <f t="shared" si="0"/>
        <v>145000</v>
      </c>
      <c r="D50" s="16">
        <f t="shared" si="2"/>
        <v>266000</v>
      </c>
      <c r="E50" s="14">
        <v>291000</v>
      </c>
    </row>
    <row r="51" spans="2:5">
      <c r="B51" s="14">
        <v>3211</v>
      </c>
      <c r="C51" s="16">
        <f t="shared" si="0"/>
        <v>211000</v>
      </c>
      <c r="D51" s="16">
        <f t="shared" si="2"/>
        <v>387000</v>
      </c>
      <c r="E51" s="14">
        <v>423000</v>
      </c>
    </row>
    <row r="52" spans="2:5">
      <c r="B52" s="14">
        <v>3212</v>
      </c>
      <c r="C52" s="16">
        <f t="shared" si="0"/>
        <v>178000</v>
      </c>
      <c r="D52" s="16">
        <f t="shared" si="2"/>
        <v>326000</v>
      </c>
      <c r="E52" s="14">
        <v>356000</v>
      </c>
    </row>
    <row r="53" spans="2:5">
      <c r="B53" s="14">
        <v>3213</v>
      </c>
      <c r="C53" s="16">
        <f t="shared" si="0"/>
        <v>145000</v>
      </c>
      <c r="D53" s="16">
        <f t="shared" si="2"/>
        <v>265000</v>
      </c>
      <c r="E53" s="14">
        <v>290000</v>
      </c>
    </row>
    <row r="54" spans="2:5">
      <c r="B54" s="14">
        <v>3214</v>
      </c>
      <c r="C54" s="16">
        <f t="shared" si="0"/>
        <v>112000</v>
      </c>
      <c r="D54" s="16">
        <f t="shared" si="2"/>
        <v>205000</v>
      </c>
      <c r="E54" s="14">
        <v>224000</v>
      </c>
    </row>
    <row r="55" spans="2:5">
      <c r="B55" s="14">
        <v>3221</v>
      </c>
      <c r="C55" s="16">
        <f t="shared" si="0"/>
        <v>221000</v>
      </c>
      <c r="D55" s="16">
        <f t="shared" si="2"/>
        <v>406000</v>
      </c>
      <c r="E55" s="14">
        <v>443000</v>
      </c>
    </row>
    <row r="56" spans="2:5">
      <c r="B56" s="14">
        <v>3222</v>
      </c>
      <c r="C56" s="16">
        <f t="shared" si="0"/>
        <v>188000</v>
      </c>
      <c r="D56" s="16">
        <f t="shared" si="2"/>
        <v>345000</v>
      </c>
      <c r="E56" s="14">
        <v>377000</v>
      </c>
    </row>
    <row r="57" spans="2:5">
      <c r="B57" s="14">
        <v>3223</v>
      </c>
      <c r="C57" s="16">
        <f t="shared" si="0"/>
        <v>155000</v>
      </c>
      <c r="D57" s="16">
        <f t="shared" si="2"/>
        <v>285000</v>
      </c>
      <c r="E57" s="14">
        <v>311000</v>
      </c>
    </row>
    <row r="58" spans="2:5">
      <c r="B58" s="14">
        <v>3224</v>
      </c>
      <c r="C58" s="16">
        <f t="shared" si="0"/>
        <v>122000</v>
      </c>
      <c r="D58" s="16">
        <f t="shared" si="2"/>
        <v>224000</v>
      </c>
      <c r="E58" s="14">
        <v>245000</v>
      </c>
    </row>
    <row r="59" spans="2:5">
      <c r="B59" s="14">
        <v>4211</v>
      </c>
      <c r="C59" s="16" t="s">
        <v>50</v>
      </c>
      <c r="D59" s="16" t="s">
        <v>51</v>
      </c>
      <c r="E59" s="14" t="s">
        <v>50</v>
      </c>
    </row>
    <row r="60" spans="2:5">
      <c r="B60" s="14">
        <v>4212</v>
      </c>
      <c r="C60" s="16" t="s">
        <v>51</v>
      </c>
      <c r="D60" s="16" t="s">
        <v>51</v>
      </c>
      <c r="E60" s="14" t="s">
        <v>51</v>
      </c>
    </row>
    <row r="61" spans="2:5">
      <c r="B61" s="14">
        <v>4213</v>
      </c>
      <c r="C61" s="16" t="s">
        <v>51</v>
      </c>
      <c r="D61" s="16" t="s">
        <v>51</v>
      </c>
      <c r="E61" s="14" t="s">
        <v>51</v>
      </c>
    </row>
    <row r="62" spans="2:5">
      <c r="B62" s="14">
        <v>4214</v>
      </c>
      <c r="C62" s="16" t="s">
        <v>51</v>
      </c>
      <c r="D62" s="16" t="s">
        <v>51</v>
      </c>
      <c r="E62" s="14" t="s">
        <v>51</v>
      </c>
    </row>
    <row r="63" spans="2:5">
      <c r="B63" s="14">
        <v>4221</v>
      </c>
      <c r="C63" s="16" t="s">
        <v>51</v>
      </c>
      <c r="D63" s="16" t="s">
        <v>51</v>
      </c>
      <c r="E63" s="14" t="s">
        <v>51</v>
      </c>
    </row>
    <row r="64" spans="2:5">
      <c r="B64" s="14">
        <v>4222</v>
      </c>
      <c r="C64" s="16" t="s">
        <v>51</v>
      </c>
      <c r="D64" s="16" t="s">
        <v>51</v>
      </c>
      <c r="E64" s="14" t="s">
        <v>51</v>
      </c>
    </row>
    <row r="65" spans="2:5">
      <c r="B65" s="14">
        <v>4223</v>
      </c>
      <c r="C65" s="16" t="s">
        <v>51</v>
      </c>
      <c r="D65" s="16" t="s">
        <v>51</v>
      </c>
      <c r="E65" s="14" t="s">
        <v>51</v>
      </c>
    </row>
    <row r="66" spans="2:5">
      <c r="B66" s="14">
        <v>4224</v>
      </c>
      <c r="C66" s="16" t="s">
        <v>51</v>
      </c>
      <c r="D66" s="16" t="s">
        <v>51</v>
      </c>
      <c r="E66" s="14" t="s">
        <v>51</v>
      </c>
    </row>
    <row r="67" spans="2:5">
      <c r="B67" s="14">
        <v>1311</v>
      </c>
      <c r="C67" s="16">
        <f t="shared" si="0"/>
        <v>211000</v>
      </c>
      <c r="D67" s="16">
        <f t="shared" ref="D67:D90" si="3">ROUNDDOWN(($E67/12*$D$1),-3)</f>
        <v>387000</v>
      </c>
      <c r="E67" s="14">
        <v>423000</v>
      </c>
    </row>
    <row r="68" spans="2:5">
      <c r="B68" s="14">
        <v>1312</v>
      </c>
      <c r="C68" s="16">
        <f t="shared" ref="C68:C90" si="4">ROUNDDOWN((E68/12*$C$1),-3)</f>
        <v>178000</v>
      </c>
      <c r="D68" s="16">
        <f t="shared" si="3"/>
        <v>326000</v>
      </c>
      <c r="E68" s="14">
        <v>356000</v>
      </c>
    </row>
    <row r="69" spans="2:5">
      <c r="B69" s="14">
        <v>1313</v>
      </c>
      <c r="C69" s="16">
        <f t="shared" si="4"/>
        <v>145000</v>
      </c>
      <c r="D69" s="16">
        <f t="shared" si="3"/>
        <v>265000</v>
      </c>
      <c r="E69" s="14">
        <v>290000</v>
      </c>
    </row>
    <row r="70" spans="2:5">
      <c r="B70" s="14">
        <v>1314</v>
      </c>
      <c r="C70" s="16">
        <f t="shared" si="4"/>
        <v>112000</v>
      </c>
      <c r="D70" s="16">
        <f t="shared" si="3"/>
        <v>205000</v>
      </c>
      <c r="E70" s="14">
        <v>224000</v>
      </c>
    </row>
    <row r="71" spans="2:5">
      <c r="B71" s="14">
        <v>1321</v>
      </c>
      <c r="C71" s="16">
        <f t="shared" si="4"/>
        <v>221000</v>
      </c>
      <c r="D71" s="16">
        <f t="shared" si="3"/>
        <v>406000</v>
      </c>
      <c r="E71" s="14">
        <v>443000</v>
      </c>
    </row>
    <row r="72" spans="2:5">
      <c r="B72" s="14">
        <v>1322</v>
      </c>
      <c r="C72" s="16">
        <f t="shared" si="4"/>
        <v>188000</v>
      </c>
      <c r="D72" s="16">
        <f t="shared" si="3"/>
        <v>345000</v>
      </c>
      <c r="E72" s="14">
        <v>377000</v>
      </c>
    </row>
    <row r="73" spans="2:5">
      <c r="B73" s="14">
        <v>1323</v>
      </c>
      <c r="C73" s="16">
        <f t="shared" si="4"/>
        <v>155000</v>
      </c>
      <c r="D73" s="16">
        <f t="shared" si="3"/>
        <v>285000</v>
      </c>
      <c r="E73" s="14">
        <v>311000</v>
      </c>
    </row>
    <row r="74" spans="2:5">
      <c r="B74" s="14">
        <v>1324</v>
      </c>
      <c r="C74" s="16">
        <f t="shared" si="4"/>
        <v>122000</v>
      </c>
      <c r="D74" s="16">
        <f t="shared" si="3"/>
        <v>224000</v>
      </c>
      <c r="E74" s="14">
        <v>245000</v>
      </c>
    </row>
    <row r="75" spans="2:5">
      <c r="B75" s="14">
        <v>2311</v>
      </c>
      <c r="C75" s="16">
        <f t="shared" si="4"/>
        <v>211000</v>
      </c>
      <c r="D75" s="16">
        <f t="shared" si="3"/>
        <v>387000</v>
      </c>
      <c r="E75" s="14">
        <v>423000</v>
      </c>
    </row>
    <row r="76" spans="2:5">
      <c r="B76" s="14">
        <v>2312</v>
      </c>
      <c r="C76" s="16">
        <f t="shared" si="4"/>
        <v>178000</v>
      </c>
      <c r="D76" s="16">
        <f t="shared" si="3"/>
        <v>326000</v>
      </c>
      <c r="E76" s="14">
        <v>356000</v>
      </c>
    </row>
    <row r="77" spans="2:5">
      <c r="B77" s="14">
        <v>2313</v>
      </c>
      <c r="C77" s="16">
        <f t="shared" si="4"/>
        <v>145000</v>
      </c>
      <c r="D77" s="16">
        <f t="shared" si="3"/>
        <v>265000</v>
      </c>
      <c r="E77" s="14">
        <v>290000</v>
      </c>
    </row>
    <row r="78" spans="2:5">
      <c r="B78" s="14">
        <v>2314</v>
      </c>
      <c r="C78" s="16">
        <f t="shared" si="4"/>
        <v>112000</v>
      </c>
      <c r="D78" s="16">
        <f t="shared" si="3"/>
        <v>205000</v>
      </c>
      <c r="E78" s="14">
        <v>224000</v>
      </c>
    </row>
    <row r="79" spans="2:5">
      <c r="B79" s="14">
        <v>2321</v>
      </c>
      <c r="C79" s="16">
        <f t="shared" si="4"/>
        <v>221000</v>
      </c>
      <c r="D79" s="16">
        <f t="shared" si="3"/>
        <v>406000</v>
      </c>
      <c r="E79" s="14">
        <v>443000</v>
      </c>
    </row>
    <row r="80" spans="2:5">
      <c r="B80" s="14">
        <v>2322</v>
      </c>
      <c r="C80" s="16">
        <f t="shared" si="4"/>
        <v>188000</v>
      </c>
      <c r="D80" s="16">
        <f t="shared" si="3"/>
        <v>345000</v>
      </c>
      <c r="E80" s="14">
        <v>377000</v>
      </c>
    </row>
    <row r="81" spans="2:5">
      <c r="B81" s="14">
        <v>2323</v>
      </c>
      <c r="C81" s="16">
        <f t="shared" si="4"/>
        <v>155000</v>
      </c>
      <c r="D81" s="16">
        <f t="shared" si="3"/>
        <v>285000</v>
      </c>
      <c r="E81" s="14">
        <v>311000</v>
      </c>
    </row>
    <row r="82" spans="2:5">
      <c r="B82" s="14">
        <v>2324</v>
      </c>
      <c r="C82" s="16">
        <f t="shared" si="4"/>
        <v>122000</v>
      </c>
      <c r="D82" s="16">
        <f t="shared" si="3"/>
        <v>224000</v>
      </c>
      <c r="E82" s="14">
        <v>245000</v>
      </c>
    </row>
    <row r="83" spans="2:5">
      <c r="B83" s="14">
        <v>3311</v>
      </c>
      <c r="C83" s="16">
        <f t="shared" si="4"/>
        <v>211000</v>
      </c>
      <c r="D83" s="16">
        <f t="shared" si="3"/>
        <v>387000</v>
      </c>
      <c r="E83" s="14">
        <v>423000</v>
      </c>
    </row>
    <row r="84" spans="2:5">
      <c r="B84" s="14">
        <v>3312</v>
      </c>
      <c r="C84" s="16">
        <f t="shared" si="4"/>
        <v>178000</v>
      </c>
      <c r="D84" s="16">
        <f t="shared" si="3"/>
        <v>326000</v>
      </c>
      <c r="E84" s="14">
        <v>356000</v>
      </c>
    </row>
    <row r="85" spans="2:5">
      <c r="B85" s="14">
        <v>3313</v>
      </c>
      <c r="C85" s="16">
        <f t="shared" si="4"/>
        <v>145000</v>
      </c>
      <c r="D85" s="16">
        <f t="shared" si="3"/>
        <v>265000</v>
      </c>
      <c r="E85" s="14">
        <v>290000</v>
      </c>
    </row>
    <row r="86" spans="2:5">
      <c r="B86" s="14">
        <v>3314</v>
      </c>
      <c r="C86" s="16">
        <f t="shared" si="4"/>
        <v>112000</v>
      </c>
      <c r="D86" s="16">
        <f t="shared" si="3"/>
        <v>205000</v>
      </c>
      <c r="E86" s="14">
        <v>224000</v>
      </c>
    </row>
    <row r="87" spans="2:5">
      <c r="B87" s="14">
        <v>3321</v>
      </c>
      <c r="C87" s="16">
        <f t="shared" si="4"/>
        <v>221000</v>
      </c>
      <c r="D87" s="16">
        <f t="shared" si="3"/>
        <v>406000</v>
      </c>
      <c r="E87" s="14">
        <v>443000</v>
      </c>
    </row>
    <row r="88" spans="2:5">
      <c r="B88" s="14">
        <v>3322</v>
      </c>
      <c r="C88" s="16">
        <f t="shared" si="4"/>
        <v>188000</v>
      </c>
      <c r="D88" s="16">
        <f t="shared" si="3"/>
        <v>345000</v>
      </c>
      <c r="E88" s="14">
        <v>377000</v>
      </c>
    </row>
    <row r="89" spans="2:5">
      <c r="B89" s="14">
        <v>3323</v>
      </c>
      <c r="C89" s="16">
        <f t="shared" si="4"/>
        <v>155000</v>
      </c>
      <c r="D89" s="16">
        <f t="shared" si="3"/>
        <v>285000</v>
      </c>
      <c r="E89" s="14">
        <v>311000</v>
      </c>
    </row>
    <row r="90" spans="2:5">
      <c r="B90" s="14">
        <v>3324</v>
      </c>
      <c r="C90" s="16">
        <f t="shared" si="4"/>
        <v>122000</v>
      </c>
      <c r="D90" s="16">
        <f t="shared" si="3"/>
        <v>224000</v>
      </c>
      <c r="E90" s="14">
        <v>245000</v>
      </c>
    </row>
    <row r="91" spans="2:5">
      <c r="B91" s="14">
        <v>4311</v>
      </c>
      <c r="C91" s="14" t="s">
        <v>50</v>
      </c>
      <c r="D91" s="14" t="s">
        <v>51</v>
      </c>
      <c r="E91" s="14" t="s">
        <v>50</v>
      </c>
    </row>
    <row r="92" spans="2:5">
      <c r="B92" s="14">
        <v>4312</v>
      </c>
      <c r="C92" s="14" t="s">
        <v>51</v>
      </c>
      <c r="D92" s="14" t="s">
        <v>51</v>
      </c>
      <c r="E92" s="14" t="s">
        <v>51</v>
      </c>
    </row>
    <row r="93" spans="2:5">
      <c r="B93" s="14">
        <v>4313</v>
      </c>
      <c r="C93" s="14" t="s">
        <v>51</v>
      </c>
      <c r="D93" s="14" t="s">
        <v>51</v>
      </c>
      <c r="E93" s="14" t="s">
        <v>51</v>
      </c>
    </row>
    <row r="94" spans="2:5">
      <c r="B94" s="14">
        <v>4314</v>
      </c>
      <c r="C94" s="14" t="s">
        <v>51</v>
      </c>
      <c r="D94" s="14" t="s">
        <v>51</v>
      </c>
      <c r="E94" s="14" t="s">
        <v>51</v>
      </c>
    </row>
    <row r="95" spans="2:5">
      <c r="B95" s="14">
        <v>4321</v>
      </c>
      <c r="C95" s="14" t="s">
        <v>51</v>
      </c>
      <c r="D95" s="14" t="s">
        <v>51</v>
      </c>
      <c r="E95" s="14" t="s">
        <v>51</v>
      </c>
    </row>
    <row r="96" spans="2:5">
      <c r="B96" s="14">
        <v>4322</v>
      </c>
      <c r="C96" s="14" t="s">
        <v>51</v>
      </c>
      <c r="D96" s="14" t="s">
        <v>51</v>
      </c>
      <c r="E96" s="14" t="s">
        <v>51</v>
      </c>
    </row>
    <row r="97" spans="2:5">
      <c r="B97" s="14">
        <v>4323</v>
      </c>
      <c r="C97" s="14" t="s">
        <v>51</v>
      </c>
      <c r="D97" s="14" t="s">
        <v>51</v>
      </c>
      <c r="E97" s="14" t="s">
        <v>51</v>
      </c>
    </row>
    <row r="98" spans="2:5">
      <c r="B98" s="14">
        <v>4324</v>
      </c>
      <c r="C98" s="14" t="s">
        <v>51</v>
      </c>
      <c r="D98" s="14" t="s">
        <v>51</v>
      </c>
      <c r="E98" s="14" t="s">
        <v>51</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19</vt:i4>
      </vt:variant>
    </vt:vector>
  </HeadingPairs>
  <TitlesOfParts>
    <vt:vector size="43" baseType="lpstr">
      <vt:lpstr>入力の流れ</vt:lpstr>
      <vt:lpstr>基本データ</vt:lpstr>
      <vt:lpstr>第1号</vt:lpstr>
      <vt:lpstr>第2号</vt:lpstr>
      <vt:lpstr>第3号</vt:lpstr>
      <vt:lpstr>第４号</vt:lpstr>
      <vt:lpstr>第５号</vt:lpstr>
      <vt:lpstr>第3号 (変更)</vt:lpstr>
      <vt:lpstr>第６号</vt:lpstr>
      <vt:lpstr>第７号</vt:lpstr>
      <vt:lpstr>第８号</vt:lpstr>
      <vt:lpstr>第９号</vt:lpstr>
      <vt:lpstr>第１０号</vt:lpstr>
      <vt:lpstr>第１１号</vt:lpstr>
      <vt:lpstr>第１２号</vt:lpstr>
      <vt:lpstr>第１３号</vt:lpstr>
      <vt:lpstr>第１４号</vt:lpstr>
      <vt:lpstr>第１５号</vt:lpstr>
      <vt:lpstr>第１６号</vt:lpstr>
      <vt:lpstr>第１７号様式 </vt:lpstr>
      <vt:lpstr>別表１(1)</vt:lpstr>
      <vt:lpstr>別表１</vt:lpstr>
      <vt:lpstr>別表２</vt:lpstr>
      <vt:lpstr>単価データ</vt:lpstr>
      <vt:lpstr>第１０号!Print_Area</vt:lpstr>
      <vt:lpstr>第１１号!Print_Area</vt:lpstr>
      <vt:lpstr>第１２号!Print_Area</vt:lpstr>
      <vt:lpstr>第１３号!Print_Area</vt:lpstr>
      <vt:lpstr>第１４号!Print_Area</vt:lpstr>
      <vt:lpstr>第１５号!Print_Area</vt:lpstr>
      <vt:lpstr>第１６号!Print_Area</vt:lpstr>
      <vt:lpstr>'第１７号様式 '!Print_Area</vt:lpstr>
      <vt:lpstr>第1号!Print_Area</vt:lpstr>
      <vt:lpstr>第3号!Print_Area</vt:lpstr>
      <vt:lpstr>'第3号 (変更)'!Print_Area</vt:lpstr>
      <vt:lpstr>第４号!Print_Area</vt:lpstr>
      <vt:lpstr>第５号!Print_Area</vt:lpstr>
      <vt:lpstr>第６号!Print_Area</vt:lpstr>
      <vt:lpstr>第７号!Print_Area</vt:lpstr>
      <vt:lpstr>第８号!Print_Area</vt:lpstr>
      <vt:lpstr>第９号!Print_Area</vt:lpstr>
      <vt:lpstr>別表１!Print_Area</vt:lpstr>
      <vt:lpstr>'別表１(1)'!Print_Area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2026-08-24T01:18:59Z</cp:lastPrinted>
  <dcterms:created xsi:type="dcterms:W3CDTF">2026-06-03T06:10:11Z</dcterms:created>
  <dcterms:modified xsi:type="dcterms:W3CDTF">2026-09-08T06:19:54Z</dcterms:modified>
</cp:coreProperties>
</file>