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j-cfs.city.hamamatsu.jp\H001033\06_指導G\320_事業所指定等★\002_新規指定\【児】様式\勤務形態一覧表\R6.7～（0724修正）\"/>
    </mc:Choice>
  </mc:AlternateContent>
  <bookViews>
    <workbookView xWindow="12570" yWindow="-15" windowWidth="16125" windowHeight="12810" activeTab="1"/>
  </bookViews>
  <sheets>
    <sheet name="記入方法" sheetId="13" r:id="rId1"/>
    <sheet name="別紙2-1　勤務体制・勤務形態一覧表（児通所）" sheetId="2" r:id="rId2"/>
    <sheet name="シフト記号表（勤務時間帯)" sheetId="14" r:id="rId3"/>
    <sheet name="登録用" sheetId="11" r:id="rId4"/>
    <sheet name="プルダウン・リスト" sheetId="3" r:id="rId5"/>
  </sheets>
  <externalReferences>
    <externalReference r:id="rId6"/>
    <externalReference r:id="rId7"/>
  </externalReferences>
  <definedNames>
    <definedName name="_xlnm.Print_Area" localSheetId="2">'シフト記号表（勤務時間帯)'!$A$1:$V$45</definedName>
    <definedName name="_xlnm.Print_Area" localSheetId="0">記入方法!$B$1:$I$104</definedName>
    <definedName name="_xlnm.Print_Area" localSheetId="1">'別紙2-1　勤務体制・勤務形態一覧表（児通所）'!$A$1:$BJ$128</definedName>
    <definedName name="_xlnm.Print_Titles" localSheetId="1">'別紙2-1　勤務体制・勤務形態一覧表（児通所）'!$1:$21</definedName>
    <definedName name="その他従業者_指導員">プルダウン・リスト!$P$17:$P$17</definedName>
    <definedName name="栄養士">プルダウン・リスト!$R$17:$R$18</definedName>
    <definedName name="看護職員">プルダウン・リスト!$K$17:$K$20</definedName>
    <definedName name="管理者">プルダウン・リスト!$C$17:$C$29</definedName>
    <definedName name="基準・基準_加・医ケア基本報酬・医療連携">プルダウン・リスト!$C$45:$C$49</definedName>
    <definedName name="基準職員">プルダウン・リスト!$D$45:$D$47</definedName>
    <definedName name="機能訓練担当職員">プルダウン・リスト!$L$17:$L$20</definedName>
    <definedName name="機能訓練担当職員_5年以上">プルダウン・リスト!$M$17:$M$20</definedName>
    <definedName name="児童指導員">プルダウン・リスト!$E$17:$E$26</definedName>
    <definedName name="児童指導員_5年以上">プルダウン・リスト!$F$17:$F$26</definedName>
    <definedName name="児童指導員等_児童指導員を除く">プルダウン・リスト!$I$17:$I$23</definedName>
    <definedName name="児童指導員等_児童指導員を除く_5年以上">プルダウン・リスト!$J$17:$J$23</definedName>
    <definedName name="児童発達支援管理責任者">プルダウン・リスト!$D$17:$D$21</definedName>
    <definedName name="主たる障害種別" localSheetId="2">[1]プルダウン・リスト!$D$4:$D$5</definedName>
    <definedName name="主たる障害種別" localSheetId="0">[2]プルダウン・リスト!$D$4:$D$5</definedName>
    <definedName name="主たる障害種別">プルダウン・リスト!$D$4:$D$5</definedName>
    <definedName name="従業者">プルダウン・リスト!$E$16:$J$16</definedName>
    <definedName name="障害福祉サービス経験者_R5.3.31まで">プルダウン・リスト!#REF!</definedName>
    <definedName name="嘱託医">プルダウン・リスト!$T$17:$T$17</definedName>
    <definedName name="職種" localSheetId="2">[1]プルダウン・リスト!$D$16:$R$16</definedName>
    <definedName name="職種" localSheetId="0">[2]プルダウン・リスト!$E$16:$R$16</definedName>
    <definedName name="職種">プルダウン・リスト!$D$16:$T$16</definedName>
    <definedName name="心理担当職員">プルダウン・リスト!$N$17:$N$19</definedName>
    <definedName name="心理担当職員_5年以上">プルダウン・リスト!$O$17:$O$19</definedName>
    <definedName name="調理員">プルダウン・リスト!$S$17:$S$17</definedName>
    <definedName name="保育士">プルダウン・リスト!$G$17:$G$17</definedName>
    <definedName name="保育士_5年以上">プルダウン・リスト!$H$17:$H$17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Y120" i="2" l="1"/>
  <c r="AX120" i="2"/>
  <c r="AW120" i="2"/>
  <c r="AV120" i="2"/>
  <c r="AU120" i="2"/>
  <c r="AT120" i="2"/>
  <c r="AS120" i="2"/>
  <c r="AR120" i="2"/>
  <c r="AQ120" i="2"/>
  <c r="AP120" i="2"/>
  <c r="AO120" i="2"/>
  <c r="AN120" i="2"/>
  <c r="AM120" i="2"/>
  <c r="AL120" i="2"/>
  <c r="AK120" i="2"/>
  <c r="AJ120" i="2"/>
  <c r="AI120" i="2"/>
  <c r="AH120" i="2"/>
  <c r="AG120" i="2"/>
  <c r="AF120" i="2"/>
  <c r="AE120" i="2"/>
  <c r="AD120" i="2"/>
  <c r="AC120" i="2"/>
  <c r="AB120" i="2"/>
  <c r="AA120" i="2"/>
  <c r="Z120" i="2"/>
  <c r="Y120" i="2"/>
  <c r="X120" i="2"/>
  <c r="W120" i="2"/>
  <c r="V120" i="2"/>
  <c r="U120" i="2"/>
  <c r="I17" i="11" l="1"/>
  <c r="F32" i="2" l="1"/>
  <c r="U32" i="2" l="1"/>
  <c r="AY113" i="2"/>
  <c r="AX113" i="2"/>
  <c r="AW113" i="2"/>
  <c r="AV113" i="2"/>
  <c r="AU113" i="2"/>
  <c r="AT113" i="2"/>
  <c r="AS113" i="2"/>
  <c r="AR113" i="2"/>
  <c r="AQ113" i="2"/>
  <c r="AP113" i="2"/>
  <c r="AO113" i="2"/>
  <c r="AN113" i="2"/>
  <c r="AM113" i="2"/>
  <c r="AL113" i="2"/>
  <c r="AK113" i="2"/>
  <c r="AJ113" i="2"/>
  <c r="AI113" i="2"/>
  <c r="AH113" i="2"/>
  <c r="AG113" i="2"/>
  <c r="AF113" i="2"/>
  <c r="AE113" i="2"/>
  <c r="AD113" i="2"/>
  <c r="AC113" i="2"/>
  <c r="AB113" i="2"/>
  <c r="AA113" i="2"/>
  <c r="Z113" i="2"/>
  <c r="Y113" i="2"/>
  <c r="X113" i="2"/>
  <c r="W113" i="2"/>
  <c r="V113" i="2"/>
  <c r="U113" i="2"/>
  <c r="AY110" i="2"/>
  <c r="AX110" i="2"/>
  <c r="AW110" i="2"/>
  <c r="AV110" i="2"/>
  <c r="AU110" i="2"/>
  <c r="AT110" i="2"/>
  <c r="AS110" i="2"/>
  <c r="AR110" i="2"/>
  <c r="AQ110" i="2"/>
  <c r="AP110" i="2"/>
  <c r="AO110" i="2"/>
  <c r="AN110" i="2"/>
  <c r="AM110" i="2"/>
  <c r="AL110" i="2"/>
  <c r="AK110" i="2"/>
  <c r="AJ110" i="2"/>
  <c r="AI110" i="2"/>
  <c r="AH110" i="2"/>
  <c r="AG110" i="2"/>
  <c r="AF110" i="2"/>
  <c r="AE110" i="2"/>
  <c r="AD110" i="2"/>
  <c r="AC110" i="2"/>
  <c r="AB110" i="2"/>
  <c r="AA110" i="2"/>
  <c r="Z110" i="2"/>
  <c r="Y110" i="2"/>
  <c r="X110" i="2"/>
  <c r="W110" i="2"/>
  <c r="V110" i="2"/>
  <c r="U110" i="2"/>
  <c r="AY107" i="2"/>
  <c r="AX107" i="2"/>
  <c r="AW107" i="2"/>
  <c r="AV107" i="2"/>
  <c r="AU107" i="2"/>
  <c r="AT107" i="2"/>
  <c r="AS107" i="2"/>
  <c r="AR107" i="2"/>
  <c r="AQ107" i="2"/>
  <c r="AP107" i="2"/>
  <c r="AO107" i="2"/>
  <c r="AN107" i="2"/>
  <c r="AM107" i="2"/>
  <c r="AL107" i="2"/>
  <c r="AK107" i="2"/>
  <c r="AJ107" i="2"/>
  <c r="AI107" i="2"/>
  <c r="AH107" i="2"/>
  <c r="AG107" i="2"/>
  <c r="AF107" i="2"/>
  <c r="AE107" i="2"/>
  <c r="AD107" i="2"/>
  <c r="AC107" i="2"/>
  <c r="AB107" i="2"/>
  <c r="AA107" i="2"/>
  <c r="Z107" i="2"/>
  <c r="Y107" i="2"/>
  <c r="X107" i="2"/>
  <c r="W107" i="2"/>
  <c r="V107" i="2"/>
  <c r="U107" i="2"/>
  <c r="AY104" i="2"/>
  <c r="AX104" i="2"/>
  <c r="AW104" i="2"/>
  <c r="AV104" i="2"/>
  <c r="AU104" i="2"/>
  <c r="AT104" i="2"/>
  <c r="AS104" i="2"/>
  <c r="AR104" i="2"/>
  <c r="AQ104" i="2"/>
  <c r="AP104" i="2"/>
  <c r="AO104" i="2"/>
  <c r="AN104" i="2"/>
  <c r="AM104" i="2"/>
  <c r="AL104" i="2"/>
  <c r="AK104" i="2"/>
  <c r="AJ104" i="2"/>
  <c r="AI104" i="2"/>
  <c r="AH104" i="2"/>
  <c r="AG104" i="2"/>
  <c r="AF104" i="2"/>
  <c r="AE104" i="2"/>
  <c r="AD104" i="2"/>
  <c r="AC104" i="2"/>
  <c r="AB104" i="2"/>
  <c r="AA104" i="2"/>
  <c r="Z104" i="2"/>
  <c r="Y104" i="2"/>
  <c r="X104" i="2"/>
  <c r="W104" i="2"/>
  <c r="V104" i="2"/>
  <c r="U104" i="2"/>
  <c r="AY101" i="2"/>
  <c r="AX101" i="2"/>
  <c r="AW101" i="2"/>
  <c r="AV101" i="2"/>
  <c r="AU101" i="2"/>
  <c r="AT101" i="2"/>
  <c r="AS101" i="2"/>
  <c r="AR101" i="2"/>
  <c r="AQ101" i="2"/>
  <c r="AP101" i="2"/>
  <c r="AO101" i="2"/>
  <c r="AN101" i="2"/>
  <c r="AM101" i="2"/>
  <c r="AL101" i="2"/>
  <c r="AK101" i="2"/>
  <c r="AJ101" i="2"/>
  <c r="AI101" i="2"/>
  <c r="AH101" i="2"/>
  <c r="AG101" i="2"/>
  <c r="AF101" i="2"/>
  <c r="AE101" i="2"/>
  <c r="AD101" i="2"/>
  <c r="AC101" i="2"/>
  <c r="AB101" i="2"/>
  <c r="AA101" i="2"/>
  <c r="Z101" i="2"/>
  <c r="Y101" i="2"/>
  <c r="X101" i="2"/>
  <c r="W101" i="2"/>
  <c r="V101" i="2"/>
  <c r="U101" i="2"/>
  <c r="AY98" i="2"/>
  <c r="AX98" i="2"/>
  <c r="AW98" i="2"/>
  <c r="AV98" i="2"/>
  <c r="AU98" i="2"/>
  <c r="AT98" i="2"/>
  <c r="AS98" i="2"/>
  <c r="AR98" i="2"/>
  <c r="AQ98" i="2"/>
  <c r="AP98" i="2"/>
  <c r="AO98" i="2"/>
  <c r="AN98" i="2"/>
  <c r="AM98" i="2"/>
  <c r="AL98" i="2"/>
  <c r="AK98" i="2"/>
  <c r="AJ98" i="2"/>
  <c r="AI98" i="2"/>
  <c r="AH98" i="2"/>
  <c r="AG98" i="2"/>
  <c r="AF98" i="2"/>
  <c r="AE98" i="2"/>
  <c r="AD98" i="2"/>
  <c r="AC98" i="2"/>
  <c r="AB98" i="2"/>
  <c r="AA98" i="2"/>
  <c r="Z98" i="2"/>
  <c r="Y98" i="2"/>
  <c r="X98" i="2"/>
  <c r="W98" i="2"/>
  <c r="V98" i="2"/>
  <c r="U98" i="2"/>
  <c r="AY95" i="2"/>
  <c r="AX95" i="2"/>
  <c r="AW95" i="2"/>
  <c r="AV95" i="2"/>
  <c r="AU95" i="2"/>
  <c r="AT95" i="2"/>
  <c r="AS95" i="2"/>
  <c r="AR95" i="2"/>
  <c r="AQ95" i="2"/>
  <c r="AP95" i="2"/>
  <c r="AO95" i="2"/>
  <c r="AN95" i="2"/>
  <c r="AM95" i="2"/>
  <c r="AL95" i="2"/>
  <c r="AK95" i="2"/>
  <c r="AJ95" i="2"/>
  <c r="AI95" i="2"/>
  <c r="AH95" i="2"/>
  <c r="AG95" i="2"/>
  <c r="AF95" i="2"/>
  <c r="AE95" i="2"/>
  <c r="AD95" i="2"/>
  <c r="AC95" i="2"/>
  <c r="AB95" i="2"/>
  <c r="AA95" i="2"/>
  <c r="Z95" i="2"/>
  <c r="Y95" i="2"/>
  <c r="X95" i="2"/>
  <c r="W95" i="2"/>
  <c r="V95" i="2"/>
  <c r="U95" i="2"/>
  <c r="AY92" i="2"/>
  <c r="AX92" i="2"/>
  <c r="AW92" i="2"/>
  <c r="AV92" i="2"/>
  <c r="AU92" i="2"/>
  <c r="AT92" i="2"/>
  <c r="AS92" i="2"/>
  <c r="AR92" i="2"/>
  <c r="AQ92" i="2"/>
  <c r="AP92" i="2"/>
  <c r="AO92" i="2"/>
  <c r="AN92" i="2"/>
  <c r="AM92" i="2"/>
  <c r="AL92" i="2"/>
  <c r="AK92" i="2"/>
  <c r="AJ92" i="2"/>
  <c r="AI92" i="2"/>
  <c r="AH92" i="2"/>
  <c r="AG92" i="2"/>
  <c r="AF92" i="2"/>
  <c r="AE92" i="2"/>
  <c r="AD92" i="2"/>
  <c r="AC92" i="2"/>
  <c r="AB92" i="2"/>
  <c r="AA92" i="2"/>
  <c r="Z92" i="2"/>
  <c r="Y92" i="2"/>
  <c r="X92" i="2"/>
  <c r="W92" i="2"/>
  <c r="V92" i="2"/>
  <c r="U92" i="2"/>
  <c r="AY89" i="2"/>
  <c r="AX89" i="2"/>
  <c r="AW89" i="2"/>
  <c r="AV89" i="2"/>
  <c r="AU89" i="2"/>
  <c r="AT89" i="2"/>
  <c r="AS89" i="2"/>
  <c r="AR89" i="2"/>
  <c r="AQ89" i="2"/>
  <c r="AP89" i="2"/>
  <c r="AO89" i="2"/>
  <c r="AN89" i="2"/>
  <c r="AM89" i="2"/>
  <c r="AL89" i="2"/>
  <c r="AK89" i="2"/>
  <c r="AJ89" i="2"/>
  <c r="AI89" i="2"/>
  <c r="AH89" i="2"/>
  <c r="AG89" i="2"/>
  <c r="AF89" i="2"/>
  <c r="AE89" i="2"/>
  <c r="AD89" i="2"/>
  <c r="AC89" i="2"/>
  <c r="AB89" i="2"/>
  <c r="AA89" i="2"/>
  <c r="Z89" i="2"/>
  <c r="Y89" i="2"/>
  <c r="X89" i="2"/>
  <c r="W89" i="2"/>
  <c r="V89" i="2"/>
  <c r="U89" i="2"/>
  <c r="AY86" i="2"/>
  <c r="AX86" i="2"/>
  <c r="AW86" i="2"/>
  <c r="AV86" i="2"/>
  <c r="AU86" i="2"/>
  <c r="AT86" i="2"/>
  <c r="AS86" i="2"/>
  <c r="AR86" i="2"/>
  <c r="AQ86" i="2"/>
  <c r="AP86" i="2"/>
  <c r="AO86" i="2"/>
  <c r="AN86" i="2"/>
  <c r="AM86" i="2"/>
  <c r="AL86" i="2"/>
  <c r="AK86" i="2"/>
  <c r="AJ86" i="2"/>
  <c r="AI86" i="2"/>
  <c r="AH86" i="2"/>
  <c r="AG86" i="2"/>
  <c r="AF86" i="2"/>
  <c r="AE86" i="2"/>
  <c r="AD86" i="2"/>
  <c r="AC86" i="2"/>
  <c r="AB86" i="2"/>
  <c r="AA86" i="2"/>
  <c r="Z86" i="2"/>
  <c r="Y86" i="2"/>
  <c r="X86" i="2"/>
  <c r="W86" i="2"/>
  <c r="V86" i="2"/>
  <c r="U86" i="2"/>
  <c r="AY83" i="2"/>
  <c r="AX83" i="2"/>
  <c r="AW83" i="2"/>
  <c r="AV83" i="2"/>
  <c r="AU83" i="2"/>
  <c r="AT83" i="2"/>
  <c r="AS83" i="2"/>
  <c r="AR83" i="2"/>
  <c r="AQ83" i="2"/>
  <c r="AP83" i="2"/>
  <c r="AO83" i="2"/>
  <c r="AN83" i="2"/>
  <c r="AM83" i="2"/>
  <c r="AL83" i="2"/>
  <c r="AK83" i="2"/>
  <c r="AJ83" i="2"/>
  <c r="AI83" i="2"/>
  <c r="AH83" i="2"/>
  <c r="AG83" i="2"/>
  <c r="AF83" i="2"/>
  <c r="AE83" i="2"/>
  <c r="AD83" i="2"/>
  <c r="AC83" i="2"/>
  <c r="AB83" i="2"/>
  <c r="AA83" i="2"/>
  <c r="Z83" i="2"/>
  <c r="Y83" i="2"/>
  <c r="X83" i="2"/>
  <c r="W83" i="2"/>
  <c r="V83" i="2"/>
  <c r="U83" i="2"/>
  <c r="AY80" i="2"/>
  <c r="AX80" i="2"/>
  <c r="AW80" i="2"/>
  <c r="AV80" i="2"/>
  <c r="AU80" i="2"/>
  <c r="AT80" i="2"/>
  <c r="AS80" i="2"/>
  <c r="AR80" i="2"/>
  <c r="AQ80" i="2"/>
  <c r="AP80" i="2"/>
  <c r="AO80" i="2"/>
  <c r="AN80" i="2"/>
  <c r="AM80" i="2"/>
  <c r="AL80" i="2"/>
  <c r="AK80" i="2"/>
  <c r="AJ80" i="2"/>
  <c r="AI80" i="2"/>
  <c r="AH80" i="2"/>
  <c r="AG80" i="2"/>
  <c r="AF80" i="2"/>
  <c r="AE80" i="2"/>
  <c r="AD80" i="2"/>
  <c r="AC80" i="2"/>
  <c r="AB80" i="2"/>
  <c r="AA80" i="2"/>
  <c r="Z80" i="2"/>
  <c r="Y80" i="2"/>
  <c r="X80" i="2"/>
  <c r="W80" i="2"/>
  <c r="V80" i="2"/>
  <c r="U80" i="2"/>
  <c r="AY77" i="2"/>
  <c r="AX77" i="2"/>
  <c r="AW77" i="2"/>
  <c r="AV77" i="2"/>
  <c r="AU77" i="2"/>
  <c r="AT77" i="2"/>
  <c r="AS77" i="2"/>
  <c r="AR77" i="2"/>
  <c r="AQ77" i="2"/>
  <c r="AP77" i="2"/>
  <c r="AO77" i="2"/>
  <c r="AN77" i="2"/>
  <c r="AM77" i="2"/>
  <c r="AL77" i="2"/>
  <c r="AK77" i="2"/>
  <c r="AJ77" i="2"/>
  <c r="AI77" i="2"/>
  <c r="AH77" i="2"/>
  <c r="AG77" i="2"/>
  <c r="AF77" i="2"/>
  <c r="AE77" i="2"/>
  <c r="AD77" i="2"/>
  <c r="AC77" i="2"/>
  <c r="AB77" i="2"/>
  <c r="AA77" i="2"/>
  <c r="Z77" i="2"/>
  <c r="Y77" i="2"/>
  <c r="X77" i="2"/>
  <c r="W77" i="2"/>
  <c r="V77" i="2"/>
  <c r="U77" i="2"/>
  <c r="AX74" i="2"/>
  <c r="AW74" i="2"/>
  <c r="AV74" i="2"/>
  <c r="AU74" i="2"/>
  <c r="AT74" i="2"/>
  <c r="AS74" i="2"/>
  <c r="AR74" i="2"/>
  <c r="AQ74" i="2"/>
  <c r="AP74" i="2"/>
  <c r="AO74" i="2"/>
  <c r="AN74" i="2"/>
  <c r="AM74" i="2"/>
  <c r="AL74" i="2"/>
  <c r="AK74" i="2"/>
  <c r="AJ74" i="2"/>
  <c r="AI74" i="2"/>
  <c r="AH74" i="2"/>
  <c r="AG74" i="2"/>
  <c r="AF74" i="2"/>
  <c r="AE74" i="2"/>
  <c r="AD74" i="2"/>
  <c r="AC74" i="2"/>
  <c r="AB74" i="2"/>
  <c r="AA74" i="2"/>
  <c r="Z74" i="2"/>
  <c r="Y74" i="2"/>
  <c r="X74" i="2"/>
  <c r="W74" i="2"/>
  <c r="V74" i="2"/>
  <c r="U74" i="2"/>
  <c r="AY71" i="2"/>
  <c r="AX71" i="2"/>
  <c r="AW71" i="2"/>
  <c r="AV71" i="2"/>
  <c r="AU71" i="2"/>
  <c r="AT71" i="2"/>
  <c r="AS71" i="2"/>
  <c r="AR71" i="2"/>
  <c r="AQ71" i="2"/>
  <c r="AP71" i="2"/>
  <c r="AO71" i="2"/>
  <c r="AN71" i="2"/>
  <c r="AM71" i="2"/>
  <c r="AL71" i="2"/>
  <c r="AK71" i="2"/>
  <c r="AJ71" i="2"/>
  <c r="AI71" i="2"/>
  <c r="AH71" i="2"/>
  <c r="AG71" i="2"/>
  <c r="AF71" i="2"/>
  <c r="AE71" i="2"/>
  <c r="AD71" i="2"/>
  <c r="AC71" i="2"/>
  <c r="AB71" i="2"/>
  <c r="AA71" i="2"/>
  <c r="Z71" i="2"/>
  <c r="Y71" i="2"/>
  <c r="X71" i="2"/>
  <c r="W71" i="2"/>
  <c r="V71" i="2"/>
  <c r="U71" i="2"/>
  <c r="AY68" i="2"/>
  <c r="AX68" i="2"/>
  <c r="AW68" i="2"/>
  <c r="AV68" i="2"/>
  <c r="AU68" i="2"/>
  <c r="AT68" i="2"/>
  <c r="AS68" i="2"/>
  <c r="AR68" i="2"/>
  <c r="AQ68" i="2"/>
  <c r="AP68" i="2"/>
  <c r="AO68" i="2"/>
  <c r="AN68" i="2"/>
  <c r="AM68" i="2"/>
  <c r="AL68" i="2"/>
  <c r="AK68" i="2"/>
  <c r="AJ68" i="2"/>
  <c r="AI68" i="2"/>
  <c r="AH68" i="2"/>
  <c r="AG68" i="2"/>
  <c r="AF68" i="2"/>
  <c r="AE68" i="2"/>
  <c r="AD68" i="2"/>
  <c r="AC68" i="2"/>
  <c r="AB68" i="2"/>
  <c r="AA68" i="2"/>
  <c r="Z68" i="2"/>
  <c r="Y68" i="2"/>
  <c r="X68" i="2"/>
  <c r="W68" i="2"/>
  <c r="V68" i="2"/>
  <c r="U68" i="2"/>
  <c r="AY65" i="2"/>
  <c r="AX65" i="2"/>
  <c r="AW65" i="2"/>
  <c r="AV65" i="2"/>
  <c r="AU65" i="2"/>
  <c r="AT65" i="2"/>
  <c r="AS65" i="2"/>
  <c r="AR65" i="2"/>
  <c r="AQ65" i="2"/>
  <c r="AP65" i="2"/>
  <c r="AO65" i="2"/>
  <c r="AN65" i="2"/>
  <c r="AM65" i="2"/>
  <c r="AL65" i="2"/>
  <c r="AK65" i="2"/>
  <c r="AJ65" i="2"/>
  <c r="AI65" i="2"/>
  <c r="AH65" i="2"/>
  <c r="AG65" i="2"/>
  <c r="AF65" i="2"/>
  <c r="AE65" i="2"/>
  <c r="AD65" i="2"/>
  <c r="AC65" i="2"/>
  <c r="AB65" i="2"/>
  <c r="AA65" i="2"/>
  <c r="Z65" i="2"/>
  <c r="Y65" i="2"/>
  <c r="X65" i="2"/>
  <c r="W65" i="2"/>
  <c r="V65" i="2"/>
  <c r="U65" i="2"/>
  <c r="AY62" i="2"/>
  <c r="AX62" i="2"/>
  <c r="AW62" i="2"/>
  <c r="AV62" i="2"/>
  <c r="AU62" i="2"/>
  <c r="AT62" i="2"/>
  <c r="AS62" i="2"/>
  <c r="AR62" i="2"/>
  <c r="AQ62" i="2"/>
  <c r="AP62" i="2"/>
  <c r="AO62" i="2"/>
  <c r="AN62" i="2"/>
  <c r="AM62" i="2"/>
  <c r="AL62" i="2"/>
  <c r="AK62" i="2"/>
  <c r="AJ62" i="2"/>
  <c r="AI62" i="2"/>
  <c r="AH62" i="2"/>
  <c r="AG62" i="2"/>
  <c r="AF62" i="2"/>
  <c r="AE62" i="2"/>
  <c r="AD62" i="2"/>
  <c r="AC62" i="2"/>
  <c r="AB62" i="2"/>
  <c r="AA62" i="2"/>
  <c r="Z62" i="2"/>
  <c r="Y62" i="2"/>
  <c r="X62" i="2"/>
  <c r="W62" i="2"/>
  <c r="V62" i="2"/>
  <c r="U62" i="2"/>
  <c r="AY59" i="2"/>
  <c r="AX59" i="2"/>
  <c r="AW59" i="2"/>
  <c r="AV59" i="2"/>
  <c r="AU59" i="2"/>
  <c r="AT59" i="2"/>
  <c r="AS59" i="2"/>
  <c r="AR59" i="2"/>
  <c r="AQ59" i="2"/>
  <c r="AP59" i="2"/>
  <c r="AO59" i="2"/>
  <c r="AN59" i="2"/>
  <c r="AM59" i="2"/>
  <c r="AL59" i="2"/>
  <c r="AK59" i="2"/>
  <c r="AJ59" i="2"/>
  <c r="AI59" i="2"/>
  <c r="AH59" i="2"/>
  <c r="AG59" i="2"/>
  <c r="AF59" i="2"/>
  <c r="AE59" i="2"/>
  <c r="AD59" i="2"/>
  <c r="AC59" i="2"/>
  <c r="AB59" i="2"/>
  <c r="AA59" i="2"/>
  <c r="Z59" i="2"/>
  <c r="Y59" i="2"/>
  <c r="X59" i="2"/>
  <c r="W59" i="2"/>
  <c r="V59" i="2"/>
  <c r="U59" i="2"/>
  <c r="AY56" i="2"/>
  <c r="AX56" i="2"/>
  <c r="AW56" i="2"/>
  <c r="AV56" i="2"/>
  <c r="AU56" i="2"/>
  <c r="AT56" i="2"/>
  <c r="AS56" i="2"/>
  <c r="AR56" i="2"/>
  <c r="AQ56" i="2"/>
  <c r="AP56" i="2"/>
  <c r="AO56" i="2"/>
  <c r="AN56" i="2"/>
  <c r="AM56" i="2"/>
  <c r="AL56" i="2"/>
  <c r="AK56" i="2"/>
  <c r="AJ56" i="2"/>
  <c r="AI56" i="2"/>
  <c r="AH56" i="2"/>
  <c r="AG56" i="2"/>
  <c r="AF56" i="2"/>
  <c r="AE56" i="2"/>
  <c r="AD56" i="2"/>
  <c r="AC56" i="2"/>
  <c r="AB56" i="2"/>
  <c r="AA56" i="2"/>
  <c r="Z56" i="2"/>
  <c r="Y56" i="2"/>
  <c r="X56" i="2"/>
  <c r="W56" i="2"/>
  <c r="V56" i="2"/>
  <c r="U56" i="2"/>
  <c r="AY53" i="2"/>
  <c r="AX53" i="2"/>
  <c r="AW53" i="2"/>
  <c r="AV53" i="2"/>
  <c r="AU53" i="2"/>
  <c r="AT53" i="2"/>
  <c r="AS53" i="2"/>
  <c r="AR53" i="2"/>
  <c r="AQ53" i="2"/>
  <c r="AP53" i="2"/>
  <c r="AO53" i="2"/>
  <c r="AN53" i="2"/>
  <c r="AM53" i="2"/>
  <c r="AL53" i="2"/>
  <c r="AK53" i="2"/>
  <c r="AJ53" i="2"/>
  <c r="AI53" i="2"/>
  <c r="AH53" i="2"/>
  <c r="AG53" i="2"/>
  <c r="AF53" i="2"/>
  <c r="AE53" i="2"/>
  <c r="AD53" i="2"/>
  <c r="AC53" i="2"/>
  <c r="AB53" i="2"/>
  <c r="AA53" i="2"/>
  <c r="Z53" i="2"/>
  <c r="Y53" i="2"/>
  <c r="X53" i="2"/>
  <c r="W53" i="2"/>
  <c r="V53" i="2"/>
  <c r="U53" i="2"/>
  <c r="AY50" i="2"/>
  <c r="AX50" i="2"/>
  <c r="AW50" i="2"/>
  <c r="AV50" i="2"/>
  <c r="AU50" i="2"/>
  <c r="AT50" i="2"/>
  <c r="AS50" i="2"/>
  <c r="AR50" i="2"/>
  <c r="AQ50" i="2"/>
  <c r="AP50" i="2"/>
  <c r="AO50" i="2"/>
  <c r="AN50" i="2"/>
  <c r="AM50" i="2"/>
  <c r="AL50" i="2"/>
  <c r="AK50" i="2"/>
  <c r="AJ50" i="2"/>
  <c r="AI50" i="2"/>
  <c r="AH50" i="2"/>
  <c r="AG50" i="2"/>
  <c r="AF50" i="2"/>
  <c r="AE50" i="2"/>
  <c r="AD50" i="2"/>
  <c r="AC50" i="2"/>
  <c r="AB50" i="2"/>
  <c r="AA50" i="2"/>
  <c r="Z50" i="2"/>
  <c r="Y50" i="2"/>
  <c r="X50" i="2"/>
  <c r="W50" i="2"/>
  <c r="V50" i="2"/>
  <c r="U50" i="2"/>
  <c r="AY47" i="2"/>
  <c r="AX47" i="2"/>
  <c r="AW47" i="2"/>
  <c r="AV47" i="2"/>
  <c r="AU47" i="2"/>
  <c r="AT47" i="2"/>
  <c r="AS47" i="2"/>
  <c r="AR47" i="2"/>
  <c r="AQ47" i="2"/>
  <c r="AP47" i="2"/>
  <c r="AO47" i="2"/>
  <c r="AN47" i="2"/>
  <c r="AM47" i="2"/>
  <c r="AL47" i="2"/>
  <c r="AK47" i="2"/>
  <c r="AJ47" i="2"/>
  <c r="AI47" i="2"/>
  <c r="AH47" i="2"/>
  <c r="AG47" i="2"/>
  <c r="AF47" i="2"/>
  <c r="AE47" i="2"/>
  <c r="AD47" i="2"/>
  <c r="AC47" i="2"/>
  <c r="AB47" i="2"/>
  <c r="AA47" i="2"/>
  <c r="Z47" i="2"/>
  <c r="Y47" i="2"/>
  <c r="X47" i="2"/>
  <c r="W47" i="2"/>
  <c r="V47" i="2"/>
  <c r="U47" i="2"/>
  <c r="AY44" i="2"/>
  <c r="AX44" i="2"/>
  <c r="AW44" i="2"/>
  <c r="AV44" i="2"/>
  <c r="AU44" i="2"/>
  <c r="AT44" i="2"/>
  <c r="AS44" i="2"/>
  <c r="AR44" i="2"/>
  <c r="AQ44" i="2"/>
  <c r="AP44" i="2"/>
  <c r="AO44" i="2"/>
  <c r="AN44" i="2"/>
  <c r="AM44" i="2"/>
  <c r="AL44" i="2"/>
  <c r="AK44" i="2"/>
  <c r="AJ44" i="2"/>
  <c r="AI44" i="2"/>
  <c r="AH44" i="2"/>
  <c r="AG44" i="2"/>
  <c r="AF44" i="2"/>
  <c r="AE44" i="2"/>
  <c r="AD44" i="2"/>
  <c r="AC44" i="2"/>
  <c r="AB44" i="2"/>
  <c r="AA44" i="2"/>
  <c r="Z44" i="2"/>
  <c r="Y44" i="2"/>
  <c r="X44" i="2"/>
  <c r="W44" i="2"/>
  <c r="V44" i="2"/>
  <c r="U44" i="2"/>
  <c r="AY41" i="2"/>
  <c r="AX41" i="2"/>
  <c r="AW41" i="2"/>
  <c r="AV41" i="2"/>
  <c r="AU41" i="2"/>
  <c r="AT41" i="2"/>
  <c r="AS41" i="2"/>
  <c r="AR41" i="2"/>
  <c r="AQ41" i="2"/>
  <c r="AP41" i="2"/>
  <c r="AO41" i="2"/>
  <c r="AN41" i="2"/>
  <c r="AM41" i="2"/>
  <c r="AL41" i="2"/>
  <c r="AK41" i="2"/>
  <c r="AJ41" i="2"/>
  <c r="AI41" i="2"/>
  <c r="AH41" i="2"/>
  <c r="AG41" i="2"/>
  <c r="AF41" i="2"/>
  <c r="AE41" i="2"/>
  <c r="AD41" i="2"/>
  <c r="AC41" i="2"/>
  <c r="AB41" i="2"/>
  <c r="AA41" i="2"/>
  <c r="Z41" i="2"/>
  <c r="Y41" i="2"/>
  <c r="X41" i="2"/>
  <c r="W41" i="2"/>
  <c r="V41" i="2"/>
  <c r="U41" i="2"/>
  <c r="AY38" i="2"/>
  <c r="AX38" i="2"/>
  <c r="AW38" i="2"/>
  <c r="AV38" i="2"/>
  <c r="AU38" i="2"/>
  <c r="AT38" i="2"/>
  <c r="AS38" i="2"/>
  <c r="AR38" i="2"/>
  <c r="AQ38" i="2"/>
  <c r="AP38" i="2"/>
  <c r="AO38" i="2"/>
  <c r="AN38" i="2"/>
  <c r="AM38" i="2"/>
  <c r="AL38" i="2"/>
  <c r="AK38" i="2"/>
  <c r="AJ38" i="2"/>
  <c r="AI38" i="2"/>
  <c r="AH38" i="2"/>
  <c r="AG38" i="2"/>
  <c r="AF38" i="2"/>
  <c r="AE38" i="2"/>
  <c r="AD38" i="2"/>
  <c r="AC38" i="2"/>
  <c r="AB38" i="2"/>
  <c r="AA38" i="2"/>
  <c r="Z38" i="2"/>
  <c r="Y38" i="2"/>
  <c r="X38" i="2"/>
  <c r="W38" i="2"/>
  <c r="V38" i="2"/>
  <c r="U38" i="2"/>
  <c r="AY35" i="2"/>
  <c r="AX35" i="2"/>
  <c r="AW35" i="2"/>
  <c r="AV35" i="2"/>
  <c r="AU35" i="2"/>
  <c r="AT35" i="2"/>
  <c r="AS35" i="2"/>
  <c r="AR35" i="2"/>
  <c r="AQ35" i="2"/>
  <c r="AP35" i="2"/>
  <c r="AO35" i="2"/>
  <c r="AN35" i="2"/>
  <c r="AM35" i="2"/>
  <c r="AL35" i="2"/>
  <c r="AK35" i="2"/>
  <c r="AJ35" i="2"/>
  <c r="AI35" i="2"/>
  <c r="AH35" i="2"/>
  <c r="AG35" i="2"/>
  <c r="AF35" i="2"/>
  <c r="AE35" i="2"/>
  <c r="AD35" i="2"/>
  <c r="AC35" i="2"/>
  <c r="AB35" i="2"/>
  <c r="AA35" i="2"/>
  <c r="Z35" i="2"/>
  <c r="Y35" i="2"/>
  <c r="X35" i="2"/>
  <c r="W35" i="2"/>
  <c r="V35" i="2"/>
  <c r="U35" i="2"/>
  <c r="AY32" i="2"/>
  <c r="AX32" i="2"/>
  <c r="AW32" i="2"/>
  <c r="AV32" i="2"/>
  <c r="AU32" i="2"/>
  <c r="AT32" i="2"/>
  <c r="AS32" i="2"/>
  <c r="AR32" i="2"/>
  <c r="AQ32" i="2"/>
  <c r="AP32" i="2"/>
  <c r="AO32" i="2"/>
  <c r="AN32" i="2"/>
  <c r="AM32" i="2"/>
  <c r="AL32" i="2"/>
  <c r="AK32" i="2"/>
  <c r="AJ32" i="2"/>
  <c r="AI32" i="2"/>
  <c r="AH32" i="2"/>
  <c r="AG32" i="2"/>
  <c r="AF32" i="2"/>
  <c r="AE32" i="2"/>
  <c r="AD32" i="2"/>
  <c r="AC32" i="2"/>
  <c r="AB32" i="2"/>
  <c r="AA32" i="2"/>
  <c r="Z32" i="2"/>
  <c r="Y32" i="2"/>
  <c r="X32" i="2"/>
  <c r="W32" i="2"/>
  <c r="V32" i="2"/>
  <c r="AY29" i="2"/>
  <c r="AX29" i="2"/>
  <c r="AW29" i="2"/>
  <c r="AV29" i="2"/>
  <c r="AU29" i="2"/>
  <c r="AT29" i="2"/>
  <c r="AS29" i="2"/>
  <c r="AR29" i="2"/>
  <c r="AQ29" i="2"/>
  <c r="AP29" i="2"/>
  <c r="AO29" i="2"/>
  <c r="AN29" i="2"/>
  <c r="AM29" i="2"/>
  <c r="AL29" i="2"/>
  <c r="AK29" i="2"/>
  <c r="AJ29" i="2"/>
  <c r="AI29" i="2"/>
  <c r="AH29" i="2"/>
  <c r="AG29" i="2"/>
  <c r="AF29" i="2"/>
  <c r="AE29" i="2"/>
  <c r="AD29" i="2"/>
  <c r="AC29" i="2"/>
  <c r="AB29" i="2"/>
  <c r="AA29" i="2"/>
  <c r="Z29" i="2"/>
  <c r="Y29" i="2"/>
  <c r="X29" i="2"/>
  <c r="W29" i="2"/>
  <c r="V29" i="2"/>
  <c r="AY26" i="2"/>
  <c r="AX26" i="2"/>
  <c r="AW26" i="2"/>
  <c r="AV26" i="2"/>
  <c r="AU26" i="2"/>
  <c r="AT26" i="2"/>
  <c r="AS26" i="2"/>
  <c r="AR26" i="2"/>
  <c r="AQ26" i="2"/>
  <c r="AP26" i="2"/>
  <c r="AO26" i="2"/>
  <c r="AN26" i="2"/>
  <c r="AM26" i="2"/>
  <c r="AL26" i="2"/>
  <c r="AK26" i="2"/>
  <c r="AJ26" i="2"/>
  <c r="AI26" i="2"/>
  <c r="AH26" i="2"/>
  <c r="AG26" i="2"/>
  <c r="AF26" i="2"/>
  <c r="AE26" i="2"/>
  <c r="AD26" i="2"/>
  <c r="AC26" i="2"/>
  <c r="AB26" i="2"/>
  <c r="AA26" i="2"/>
  <c r="Z26" i="2"/>
  <c r="Y26" i="2"/>
  <c r="X26" i="2"/>
  <c r="W26" i="2"/>
  <c r="V26" i="2"/>
  <c r="U26" i="2"/>
  <c r="V23" i="2"/>
  <c r="W23" i="2"/>
  <c r="Y23" i="2"/>
  <c r="Z23" i="2"/>
  <c r="AA23" i="2"/>
  <c r="AB23" i="2"/>
  <c r="AC23" i="2"/>
  <c r="AD23" i="2"/>
  <c r="AE23" i="2"/>
  <c r="AF23" i="2"/>
  <c r="AG23" i="2"/>
  <c r="AH23" i="2"/>
  <c r="AI23" i="2"/>
  <c r="AJ23" i="2"/>
  <c r="AK23" i="2"/>
  <c r="AL23" i="2"/>
  <c r="AM23" i="2"/>
  <c r="AN23" i="2"/>
  <c r="AO23" i="2"/>
  <c r="AP23" i="2"/>
  <c r="AQ23" i="2"/>
  <c r="AR23" i="2"/>
  <c r="AS23" i="2"/>
  <c r="AT23" i="2"/>
  <c r="AU23" i="2"/>
  <c r="AV23" i="2"/>
  <c r="AW23" i="2"/>
  <c r="AX23" i="2"/>
  <c r="AY23" i="2"/>
  <c r="U23" i="2"/>
  <c r="T45" i="14"/>
  <c r="R45" i="14"/>
  <c r="L45" i="14"/>
  <c r="T44" i="14"/>
  <c r="R44" i="14"/>
  <c r="L44" i="14"/>
  <c r="T43" i="14"/>
  <c r="V43" i="14" s="1"/>
  <c r="R43" i="14"/>
  <c r="L43" i="14"/>
  <c r="T42" i="14"/>
  <c r="V42" i="14" s="1"/>
  <c r="R42" i="14"/>
  <c r="L42" i="14"/>
  <c r="T31" i="14"/>
  <c r="V31" i="14" s="1"/>
  <c r="R31" i="14"/>
  <c r="L31" i="14"/>
  <c r="T30" i="14"/>
  <c r="V30" i="14" s="1"/>
  <c r="R30" i="14"/>
  <c r="L30" i="14"/>
  <c r="T29" i="14"/>
  <c r="V29" i="14" s="1"/>
  <c r="R29" i="14"/>
  <c r="L29" i="14"/>
  <c r="T28" i="14"/>
  <c r="V28" i="14" s="1"/>
  <c r="R28" i="14"/>
  <c r="L28" i="14"/>
  <c r="T27" i="14"/>
  <c r="V27" i="14" s="1"/>
  <c r="R27" i="14"/>
  <c r="L27" i="14"/>
  <c r="T26" i="14"/>
  <c r="V26" i="14" s="1"/>
  <c r="R26" i="14"/>
  <c r="L26" i="14"/>
  <c r="T25" i="14"/>
  <c r="V25" i="14" s="1"/>
  <c r="R25" i="14"/>
  <c r="L25" i="14"/>
  <c r="T24" i="14"/>
  <c r="V24" i="14" s="1"/>
  <c r="R24" i="14"/>
  <c r="L24" i="14"/>
  <c r="T23" i="14"/>
  <c r="V23" i="14" s="1"/>
  <c r="R23" i="14"/>
  <c r="L23" i="14"/>
  <c r="T22" i="14"/>
  <c r="V22" i="14" s="1"/>
  <c r="R22" i="14"/>
  <c r="L22" i="14"/>
  <c r="T21" i="14"/>
  <c r="V21" i="14" s="1"/>
  <c r="R21" i="14"/>
  <c r="L21" i="14"/>
  <c r="T20" i="14"/>
  <c r="V20" i="14" s="1"/>
  <c r="R20" i="14"/>
  <c r="L20" i="14"/>
  <c r="T19" i="14"/>
  <c r="V19" i="14" s="1"/>
  <c r="R19" i="14"/>
  <c r="L19" i="14"/>
  <c r="T18" i="14"/>
  <c r="V18" i="14" s="1"/>
  <c r="R18" i="14"/>
  <c r="L18" i="14"/>
  <c r="T17" i="14"/>
  <c r="V17" i="14" s="1"/>
  <c r="R17" i="14"/>
  <c r="L17" i="14"/>
  <c r="T16" i="14"/>
  <c r="R16" i="14"/>
  <c r="L16" i="14"/>
  <c r="T15" i="14"/>
  <c r="R15" i="14"/>
  <c r="L15" i="14"/>
  <c r="T14" i="14"/>
  <c r="V14" i="14" s="1"/>
  <c r="R14" i="14"/>
  <c r="L14" i="14"/>
  <c r="T13" i="14"/>
  <c r="R13" i="14"/>
  <c r="L13" i="14"/>
  <c r="T12" i="14"/>
  <c r="R12" i="14"/>
  <c r="L12" i="14"/>
  <c r="X23" i="2" s="1"/>
  <c r="L10" i="14"/>
  <c r="L9" i="14"/>
  <c r="L8" i="14"/>
  <c r="L7" i="14"/>
  <c r="U29" i="2" l="1"/>
  <c r="V15" i="14"/>
  <c r="V44" i="14"/>
  <c r="V13" i="14"/>
  <c r="V45" i="14"/>
  <c r="V16" i="14"/>
  <c r="AY74" i="2"/>
  <c r="V12" i="14"/>
  <c r="BF14" i="2" l="1"/>
  <c r="BF12" i="2"/>
  <c r="M32" i="11" l="1"/>
  <c r="L32" i="11"/>
  <c r="M31" i="11"/>
  <c r="L31" i="11"/>
  <c r="M30" i="11"/>
  <c r="L30" i="11"/>
  <c r="M29" i="11"/>
  <c r="L29" i="11"/>
  <c r="M28" i="11"/>
  <c r="L28" i="11"/>
  <c r="M27" i="11"/>
  <c r="L27" i="11"/>
  <c r="M26" i="11"/>
  <c r="L26" i="11"/>
  <c r="M25" i="11"/>
  <c r="L25" i="11"/>
  <c r="M24" i="11"/>
  <c r="L24" i="11"/>
  <c r="M23" i="11"/>
  <c r="L23" i="11"/>
  <c r="M22" i="11"/>
  <c r="L22" i="11"/>
  <c r="M21" i="11"/>
  <c r="L21" i="11"/>
  <c r="M20" i="11"/>
  <c r="L20" i="11"/>
  <c r="M19" i="11"/>
  <c r="L19" i="11"/>
  <c r="M18" i="11"/>
  <c r="L18" i="11"/>
  <c r="M17" i="11"/>
  <c r="L17" i="11"/>
  <c r="M16" i="11"/>
  <c r="L16" i="11"/>
  <c r="M15" i="11"/>
  <c r="L15" i="11"/>
  <c r="M14" i="11"/>
  <c r="L14" i="11"/>
  <c r="M13" i="11"/>
  <c r="L13" i="11"/>
  <c r="M12" i="11"/>
  <c r="L12" i="11"/>
  <c r="M11" i="11"/>
  <c r="L11" i="11"/>
  <c r="M10" i="11"/>
  <c r="L10" i="11"/>
  <c r="M9" i="11"/>
  <c r="L9" i="11"/>
  <c r="M8" i="11"/>
  <c r="L8" i="11"/>
  <c r="M7" i="11"/>
  <c r="L7" i="11"/>
  <c r="M6" i="11"/>
  <c r="L6" i="11"/>
  <c r="M5" i="11"/>
  <c r="L5" i="11"/>
  <c r="M4" i="11"/>
  <c r="L4" i="11"/>
  <c r="M3" i="11"/>
  <c r="L3" i="11"/>
  <c r="M2" i="11"/>
  <c r="L2" i="11"/>
  <c r="K2" i="11"/>
  <c r="K3" i="11"/>
  <c r="K4" i="11"/>
  <c r="K5" i="11"/>
  <c r="K6" i="11"/>
  <c r="K7" i="11"/>
  <c r="K8" i="11"/>
  <c r="K9" i="11"/>
  <c r="K10" i="11"/>
  <c r="K11" i="11"/>
  <c r="K12" i="11"/>
  <c r="K13" i="11"/>
  <c r="K14" i="11"/>
  <c r="K15" i="11"/>
  <c r="K16" i="11"/>
  <c r="K17" i="11"/>
  <c r="K18" i="11"/>
  <c r="K19" i="11"/>
  <c r="K20" i="11"/>
  <c r="K21" i="11"/>
  <c r="K22" i="11"/>
  <c r="K23" i="11"/>
  <c r="K24" i="11"/>
  <c r="K25" i="11"/>
  <c r="K26" i="11"/>
  <c r="K27" i="11"/>
  <c r="K28" i="11"/>
  <c r="K29" i="11"/>
  <c r="K30" i="11"/>
  <c r="K31" i="11"/>
  <c r="K32" i="11"/>
  <c r="J2" i="11"/>
  <c r="J3" i="11"/>
  <c r="J4" i="11"/>
  <c r="J5" i="11"/>
  <c r="J6" i="11"/>
  <c r="J7" i="11"/>
  <c r="J8" i="11"/>
  <c r="J9" i="11"/>
  <c r="J10" i="11"/>
  <c r="J11" i="11"/>
  <c r="J12" i="11"/>
  <c r="J13" i="11"/>
  <c r="J14" i="11"/>
  <c r="J15" i="11"/>
  <c r="J16" i="11"/>
  <c r="J17" i="11"/>
  <c r="J18" i="11"/>
  <c r="J19" i="11"/>
  <c r="J20" i="11"/>
  <c r="J21" i="11"/>
  <c r="J22" i="11"/>
  <c r="J23" i="11"/>
  <c r="J24" i="11"/>
  <c r="J25" i="11"/>
  <c r="J26" i="11"/>
  <c r="J27" i="11"/>
  <c r="J28" i="11"/>
  <c r="J29" i="11"/>
  <c r="J30" i="11"/>
  <c r="J31" i="11"/>
  <c r="J32" i="11"/>
  <c r="I2" i="11"/>
  <c r="I3" i="11"/>
  <c r="I4" i="11"/>
  <c r="I5" i="11"/>
  <c r="I6" i="11"/>
  <c r="I7" i="11"/>
  <c r="I8" i="11"/>
  <c r="I9" i="11"/>
  <c r="I10" i="11"/>
  <c r="I11" i="11"/>
  <c r="I12" i="11"/>
  <c r="I13" i="11"/>
  <c r="I14" i="11"/>
  <c r="I15" i="11"/>
  <c r="I16" i="11"/>
  <c r="I18" i="11"/>
  <c r="I19" i="11"/>
  <c r="I20" i="11"/>
  <c r="I21" i="11"/>
  <c r="I22" i="11"/>
  <c r="I23" i="11"/>
  <c r="I24" i="11"/>
  <c r="I25" i="11"/>
  <c r="I26" i="11"/>
  <c r="I27" i="11"/>
  <c r="I28" i="11"/>
  <c r="I29" i="11"/>
  <c r="I30" i="11"/>
  <c r="I31" i="11"/>
  <c r="I32" i="11"/>
  <c r="G2" i="11"/>
  <c r="G3" i="11"/>
  <c r="G4" i="11"/>
  <c r="G5" i="11"/>
  <c r="G6" i="11"/>
  <c r="G7" i="11"/>
  <c r="G8" i="11"/>
  <c r="G9" i="11"/>
  <c r="G10" i="11"/>
  <c r="G11" i="11"/>
  <c r="G12" i="11"/>
  <c r="G13" i="11"/>
  <c r="G14" i="11"/>
  <c r="G15" i="11"/>
  <c r="G16" i="11"/>
  <c r="G17" i="11"/>
  <c r="G18" i="11"/>
  <c r="G19" i="11"/>
  <c r="G20" i="11"/>
  <c r="G21" i="11"/>
  <c r="G22" i="11"/>
  <c r="G23" i="11"/>
  <c r="G24" i="11"/>
  <c r="G25" i="11"/>
  <c r="G26" i="11"/>
  <c r="G27" i="11"/>
  <c r="G28" i="11"/>
  <c r="G29" i="11"/>
  <c r="G30" i="11"/>
  <c r="G31" i="11"/>
  <c r="G32" i="11"/>
  <c r="F2" i="11"/>
  <c r="F3" i="11"/>
  <c r="F4" i="11"/>
  <c r="F5" i="11"/>
  <c r="F6" i="11"/>
  <c r="F7" i="11"/>
  <c r="F8" i="11"/>
  <c r="F9" i="11"/>
  <c r="F10" i="11"/>
  <c r="F11" i="11"/>
  <c r="F12" i="11"/>
  <c r="F13" i="11"/>
  <c r="F14" i="11"/>
  <c r="F15" i="11"/>
  <c r="F16" i="11"/>
  <c r="F17" i="11"/>
  <c r="F18" i="11"/>
  <c r="F19" i="11"/>
  <c r="F20" i="11"/>
  <c r="F21" i="11"/>
  <c r="F22" i="11"/>
  <c r="F23" i="11"/>
  <c r="F24" i="11"/>
  <c r="F25" i="11"/>
  <c r="F26" i="11"/>
  <c r="F27" i="11"/>
  <c r="F28" i="11"/>
  <c r="F29" i="11"/>
  <c r="F30" i="11"/>
  <c r="F31" i="11"/>
  <c r="F32" i="11"/>
  <c r="E2" i="11"/>
  <c r="E3" i="11"/>
  <c r="E4" i="11"/>
  <c r="E5" i="11"/>
  <c r="E6" i="11"/>
  <c r="E7" i="11"/>
  <c r="E8" i="11"/>
  <c r="E9" i="11"/>
  <c r="E10" i="11"/>
  <c r="E11" i="11"/>
  <c r="E12" i="11"/>
  <c r="E13" i="11"/>
  <c r="E14" i="11"/>
  <c r="A14" i="11" s="1"/>
  <c r="E15" i="11"/>
  <c r="A15" i="11" s="1"/>
  <c r="E16" i="11"/>
  <c r="C16" i="11" s="1"/>
  <c r="E17" i="11"/>
  <c r="B17" i="11" s="1"/>
  <c r="E18" i="11"/>
  <c r="A18" i="11" s="1"/>
  <c r="E19" i="11"/>
  <c r="A19" i="11" s="1"/>
  <c r="E20" i="11"/>
  <c r="B20" i="11" s="1"/>
  <c r="E21" i="11"/>
  <c r="D21" i="11" s="1"/>
  <c r="E22" i="11"/>
  <c r="A22" i="11" s="1"/>
  <c r="E23" i="11"/>
  <c r="A23" i="11" s="1"/>
  <c r="E24" i="11"/>
  <c r="B24" i="11" s="1"/>
  <c r="E25" i="11"/>
  <c r="A25" i="11" s="1"/>
  <c r="E26" i="11"/>
  <c r="A26" i="11" s="1"/>
  <c r="E27" i="11"/>
  <c r="A27" i="11" s="1"/>
  <c r="E28" i="11"/>
  <c r="A28" i="11" s="1"/>
  <c r="E29" i="11"/>
  <c r="A29" i="11" s="1"/>
  <c r="E30" i="11"/>
  <c r="A30" i="11" s="1"/>
  <c r="E31" i="11"/>
  <c r="A31" i="11" s="1"/>
  <c r="E32" i="11"/>
  <c r="B32" i="11" s="1"/>
  <c r="B16" i="11"/>
  <c r="A20" i="11"/>
  <c r="C20" i="11"/>
  <c r="D20" i="11"/>
  <c r="B25" i="11"/>
  <c r="D25" i="11"/>
  <c r="B28" i="11"/>
  <c r="C28" i="11"/>
  <c r="D28" i="11"/>
  <c r="A32" i="11"/>
  <c r="D32" i="11"/>
  <c r="C14" i="11" l="1"/>
  <c r="D26" i="11"/>
  <c r="D18" i="11"/>
  <c r="C32" i="11"/>
  <c r="A16" i="11"/>
  <c r="D23" i="11"/>
  <c r="D14" i="11"/>
  <c r="D29" i="11"/>
  <c r="B29" i="11"/>
  <c r="C18" i="11"/>
  <c r="A17" i="11"/>
  <c r="D16" i="11"/>
  <c r="C26" i="11"/>
  <c r="D31" i="11"/>
  <c r="D30" i="11"/>
  <c r="C30" i="11"/>
  <c r="D27" i="11"/>
  <c r="C17" i="11"/>
  <c r="A24" i="11"/>
  <c r="D24" i="11"/>
  <c r="C24" i="11"/>
  <c r="D22" i="11"/>
  <c r="C22" i="11"/>
  <c r="C21" i="11"/>
  <c r="A21" i="11"/>
  <c r="C31" i="11"/>
  <c r="C29" i="11"/>
  <c r="C27" i="11"/>
  <c r="C25" i="11"/>
  <c r="B21" i="11"/>
  <c r="D17" i="11"/>
  <c r="D15" i="11"/>
  <c r="C23" i="11"/>
  <c r="B31" i="11"/>
  <c r="B30" i="11"/>
  <c r="B27" i="11"/>
  <c r="B26" i="11"/>
  <c r="B23" i="11"/>
  <c r="B22" i="11"/>
  <c r="B18" i="11"/>
  <c r="B15" i="11"/>
  <c r="B14" i="11"/>
  <c r="C15" i="11"/>
  <c r="C19" i="11"/>
  <c r="D19" i="11"/>
  <c r="B19" i="11"/>
  <c r="BB107" i="2"/>
  <c r="F107" i="2"/>
  <c r="H30" i="11" s="1"/>
  <c r="BB104" i="2"/>
  <c r="F104" i="2"/>
  <c r="BB101" i="2"/>
  <c r="F101" i="2"/>
  <c r="BB98" i="2"/>
  <c r="F98" i="2"/>
  <c r="BB95" i="2"/>
  <c r="F95" i="2"/>
  <c r="H26" i="11" s="1"/>
  <c r="BB113" i="2"/>
  <c r="F113" i="2"/>
  <c r="R111" i="2"/>
  <c r="BB110" i="2"/>
  <c r="F110" i="2"/>
  <c r="H31" i="11" s="1"/>
  <c r="AZ107" i="2" l="1"/>
  <c r="BC107" i="2" s="1"/>
  <c r="R105" i="2"/>
  <c r="H29" i="11"/>
  <c r="R96" i="2"/>
  <c r="R99" i="2"/>
  <c r="H27" i="11"/>
  <c r="R108" i="2"/>
  <c r="R114" i="2"/>
  <c r="H32" i="11"/>
  <c r="R102" i="2"/>
  <c r="H28" i="11"/>
  <c r="AZ95" i="2"/>
  <c r="BA95" i="2" s="1"/>
  <c r="BD95" i="2" s="1"/>
  <c r="AZ98" i="2"/>
  <c r="BC98" i="2" s="1"/>
  <c r="AZ101" i="2"/>
  <c r="BC101" i="2" s="1"/>
  <c r="AZ104" i="2"/>
  <c r="BC104" i="2" s="1"/>
  <c r="AZ113" i="2"/>
  <c r="BC113" i="2" s="1"/>
  <c r="AZ110" i="2"/>
  <c r="BC110" i="2" s="1"/>
  <c r="BA104" i="2" l="1"/>
  <c r="BD104" i="2" s="1"/>
  <c r="BA107" i="2"/>
  <c r="BD107" i="2" s="1"/>
  <c r="BA113" i="2"/>
  <c r="BD113" i="2" s="1"/>
  <c r="BC95" i="2"/>
  <c r="BA101" i="2"/>
  <c r="BD101" i="2" s="1"/>
  <c r="BA110" i="2"/>
  <c r="BD110" i="2" s="1"/>
  <c r="BA98" i="2"/>
  <c r="BD98" i="2" s="1"/>
  <c r="BB65" i="2"/>
  <c r="F65" i="2"/>
  <c r="BB62" i="2"/>
  <c r="F62" i="2"/>
  <c r="BB59" i="2"/>
  <c r="F59" i="2"/>
  <c r="BB56" i="2"/>
  <c r="F56" i="2"/>
  <c r="BB53" i="2"/>
  <c r="F53" i="2"/>
  <c r="BB50" i="2"/>
  <c r="F50" i="2"/>
  <c r="BB83" i="2"/>
  <c r="F83" i="2"/>
  <c r="BB80" i="2"/>
  <c r="F80" i="2"/>
  <c r="BB77" i="2"/>
  <c r="F77" i="2"/>
  <c r="BB74" i="2"/>
  <c r="F74" i="2"/>
  <c r="BB71" i="2"/>
  <c r="F71" i="2"/>
  <c r="BB68" i="2"/>
  <c r="F68" i="2"/>
  <c r="R81" i="2" l="1"/>
  <c r="H21" i="11"/>
  <c r="R57" i="2"/>
  <c r="H13" i="11"/>
  <c r="R84" i="2"/>
  <c r="H22" i="11"/>
  <c r="R60" i="2"/>
  <c r="H14" i="11"/>
  <c r="R72" i="2"/>
  <c r="H18" i="11"/>
  <c r="R63" i="2"/>
  <c r="H15" i="11"/>
  <c r="R69" i="2"/>
  <c r="H17" i="11"/>
  <c r="R75" i="2"/>
  <c r="H19" i="11"/>
  <c r="R51" i="2"/>
  <c r="H11" i="11"/>
  <c r="R78" i="2"/>
  <c r="H20" i="11"/>
  <c r="R54" i="2"/>
  <c r="H12" i="11"/>
  <c r="R66" i="2"/>
  <c r="H16" i="11"/>
  <c r="AZ50" i="2"/>
  <c r="BA50" i="2" s="1"/>
  <c r="BD50" i="2" s="1"/>
  <c r="AZ65" i="2"/>
  <c r="BC65" i="2" s="1"/>
  <c r="AZ74" i="2"/>
  <c r="BC74" i="2" s="1"/>
  <c r="AZ80" i="2"/>
  <c r="BA80" i="2" s="1"/>
  <c r="BD80" i="2" s="1"/>
  <c r="AZ56" i="2"/>
  <c r="BA56" i="2" s="1"/>
  <c r="BD56" i="2" s="1"/>
  <c r="AZ59" i="2"/>
  <c r="BC59" i="2" s="1"/>
  <c r="AZ53" i="2"/>
  <c r="BC53" i="2" s="1"/>
  <c r="AZ62" i="2"/>
  <c r="BA62" i="2" s="1"/>
  <c r="BD62" i="2" s="1"/>
  <c r="AZ71" i="2"/>
  <c r="BA71" i="2" s="1"/>
  <c r="BD71" i="2" s="1"/>
  <c r="AZ68" i="2"/>
  <c r="BC68" i="2" s="1"/>
  <c r="AZ77" i="2"/>
  <c r="BA77" i="2" s="1"/>
  <c r="BD77" i="2" s="1"/>
  <c r="AZ83" i="2"/>
  <c r="BA83" i="2" s="1"/>
  <c r="BD83" i="2" s="1"/>
  <c r="BC50" i="2" l="1"/>
  <c r="BA65" i="2"/>
  <c r="BD65" i="2" s="1"/>
  <c r="BC80" i="2"/>
  <c r="BC62" i="2"/>
  <c r="BA74" i="2"/>
  <c r="BD74" i="2" s="1"/>
  <c r="BC56" i="2"/>
  <c r="BC83" i="2"/>
  <c r="BA68" i="2"/>
  <c r="BD68" i="2" s="1"/>
  <c r="BC77" i="2"/>
  <c r="BA53" i="2"/>
  <c r="BD53" i="2" s="1"/>
  <c r="BA59" i="2"/>
  <c r="BD59" i="2" s="1"/>
  <c r="BC71" i="2"/>
  <c r="AZ121" i="2"/>
  <c r="F92" i="2"/>
  <c r="H25" i="11" s="1"/>
  <c r="B13" i="11"/>
  <c r="B12" i="11"/>
  <c r="A12" i="11" l="1"/>
  <c r="D12" i="11"/>
  <c r="C12" i="11"/>
  <c r="D13" i="11"/>
  <c r="A13" i="11"/>
  <c r="C13" i="11"/>
  <c r="R93" i="2"/>
  <c r="BB92" i="2"/>
  <c r="BB89" i="2"/>
  <c r="BB86" i="2"/>
  <c r="BB47" i="2"/>
  <c r="BB44" i="2"/>
  <c r="BB41" i="2"/>
  <c r="BB26" i="2"/>
  <c r="BB23" i="2"/>
  <c r="AV116" i="2"/>
  <c r="AU116" i="2"/>
  <c r="AT116" i="2"/>
  <c r="AS116" i="2"/>
  <c r="AR116" i="2"/>
  <c r="AQ116" i="2"/>
  <c r="AP116" i="2"/>
  <c r="AO116" i="2"/>
  <c r="AN116" i="2"/>
  <c r="AM116" i="2"/>
  <c r="AL116" i="2"/>
  <c r="AK116" i="2"/>
  <c r="AJ116" i="2"/>
  <c r="AI116" i="2"/>
  <c r="AH116" i="2"/>
  <c r="AG116" i="2"/>
  <c r="AF116" i="2"/>
  <c r="AE116" i="2"/>
  <c r="AD116" i="2"/>
  <c r="AC116" i="2"/>
  <c r="AB116" i="2"/>
  <c r="AA116" i="2"/>
  <c r="Z116" i="2"/>
  <c r="Y116" i="2"/>
  <c r="X116" i="2"/>
  <c r="W116" i="2"/>
  <c r="V116" i="2"/>
  <c r="U116" i="2"/>
  <c r="AZ17" i="2"/>
  <c r="AZ119" i="2"/>
  <c r="AZ118" i="2"/>
  <c r="C2" i="11"/>
  <c r="B3" i="11"/>
  <c r="D4" i="11"/>
  <c r="B5" i="11"/>
  <c r="A6" i="11"/>
  <c r="B7" i="11"/>
  <c r="D8" i="11"/>
  <c r="B9" i="11"/>
  <c r="B10" i="11"/>
  <c r="A11" i="11"/>
  <c r="F89" i="2"/>
  <c r="H24" i="11" s="1"/>
  <c r="F86" i="2"/>
  <c r="H23" i="11" s="1"/>
  <c r="F47" i="2"/>
  <c r="H10" i="11" s="1"/>
  <c r="F44" i="2"/>
  <c r="H9" i="11" s="1"/>
  <c r="F41" i="2"/>
  <c r="H8" i="11" s="1"/>
  <c r="F38" i="2"/>
  <c r="H7" i="11" s="1"/>
  <c r="F35" i="2"/>
  <c r="H6" i="11" s="1"/>
  <c r="F29" i="2"/>
  <c r="R30" i="2" s="1"/>
  <c r="F26" i="2"/>
  <c r="H3" i="11" s="1"/>
  <c r="F23" i="2"/>
  <c r="H2" i="11" s="1"/>
  <c r="BI126" i="2" l="1"/>
  <c r="H5" i="11"/>
  <c r="H4" i="11"/>
  <c r="R27" i="2"/>
  <c r="R36" i="2"/>
  <c r="AZ92" i="2"/>
  <c r="BC92" i="2" s="1"/>
  <c r="R24" i="2"/>
  <c r="R33" i="2"/>
  <c r="R39" i="2"/>
  <c r="R42" i="2"/>
  <c r="R45" i="2"/>
  <c r="R48" i="2"/>
  <c r="R87" i="2"/>
  <c r="R90" i="2"/>
  <c r="AM122" i="2"/>
  <c r="AT122" i="2"/>
  <c r="AF122" i="2"/>
  <c r="Y122" i="2"/>
  <c r="AF121" i="2"/>
  <c r="AT121" i="2"/>
  <c r="Y121" i="2"/>
  <c r="AM121" i="2"/>
  <c r="AZ89" i="2"/>
  <c r="AZ86" i="2"/>
  <c r="AZ47" i="2"/>
  <c r="A7" i="11"/>
  <c r="A4" i="11"/>
  <c r="C9" i="11"/>
  <c r="A3" i="11"/>
  <c r="C8" i="11"/>
  <c r="B8" i="11"/>
  <c r="D2" i="11"/>
  <c r="C5" i="11"/>
  <c r="A2" i="11"/>
  <c r="C4" i="11"/>
  <c r="B4" i="11"/>
  <c r="A8" i="11"/>
  <c r="B2" i="11"/>
  <c r="A5" i="11"/>
  <c r="D11" i="11"/>
  <c r="D7" i="11"/>
  <c r="D3" i="11"/>
  <c r="C11" i="11"/>
  <c r="C7" i="11"/>
  <c r="C3" i="11"/>
  <c r="B11" i="11"/>
  <c r="D10" i="11"/>
  <c r="D6" i="11"/>
  <c r="A10" i="11"/>
  <c r="C10" i="11"/>
  <c r="C6" i="11"/>
  <c r="A9" i="11"/>
  <c r="B6" i="11"/>
  <c r="D9" i="11"/>
  <c r="D5" i="11"/>
  <c r="BA92" i="2" l="1"/>
  <c r="BD92" i="2" s="1"/>
  <c r="BA86" i="2"/>
  <c r="BD86" i="2" s="1"/>
  <c r="BA47" i="2"/>
  <c r="BD47" i="2" s="1"/>
  <c r="BA89" i="2"/>
  <c r="BD89" i="2" s="1"/>
  <c r="BC86" i="2"/>
  <c r="BC89" i="2"/>
  <c r="BC47" i="2"/>
  <c r="Z122" i="2" l="1"/>
  <c r="X122" i="2"/>
  <c r="X121" i="2"/>
  <c r="AL121" i="2"/>
  <c r="AL122" i="2"/>
  <c r="AE122" i="2"/>
  <c r="AE121" i="2"/>
  <c r="AS122" i="2"/>
  <c r="AS121" i="2"/>
  <c r="BB35" i="2"/>
  <c r="AX122" i="2"/>
  <c r="BB38" i="2"/>
  <c r="AN122" i="2"/>
  <c r="AO122" i="2"/>
  <c r="AA122" i="2"/>
  <c r="AY122" i="2"/>
  <c r="AP122" i="2"/>
  <c r="AH122" i="2"/>
  <c r="AQ122" i="2"/>
  <c r="U122" i="2"/>
  <c r="AB122" i="2"/>
  <c r="AR122" i="2"/>
  <c r="AG122" i="2"/>
  <c r="AD122" i="2"/>
  <c r="AU122" i="2"/>
  <c r="AI122" i="2"/>
  <c r="AW122" i="2"/>
  <c r="AJ122" i="2"/>
  <c r="W122" i="2"/>
  <c r="AK122" i="2"/>
  <c r="AV122" i="2"/>
  <c r="AC122" i="2"/>
  <c r="V122" i="2"/>
  <c r="AA121" i="2"/>
  <c r="AH121" i="2"/>
  <c r="AB121" i="2"/>
  <c r="AQ121" i="2"/>
  <c r="AN121" i="2"/>
  <c r="U121" i="2"/>
  <c r="AY121" i="2"/>
  <c r="AR121" i="2"/>
  <c r="AG121" i="2"/>
  <c r="AD121" i="2"/>
  <c r="AI121" i="2"/>
  <c r="AW121" i="2"/>
  <c r="AJ121" i="2"/>
  <c r="AU121" i="2"/>
  <c r="W121" i="2"/>
  <c r="AK121" i="2"/>
  <c r="AC121" i="2"/>
  <c r="AX121" i="2"/>
  <c r="Z121" i="2"/>
  <c r="AO121" i="2"/>
  <c r="AV121" i="2"/>
  <c r="AP121" i="2"/>
  <c r="V121" i="2"/>
  <c r="BB29" i="2"/>
  <c r="AZ41" i="2"/>
  <c r="BA41" i="2" s="1"/>
  <c r="AZ44" i="2"/>
  <c r="BA44" i="2" s="1"/>
  <c r="BB32" i="2"/>
  <c r="AZ29" i="2"/>
  <c r="BC29" i="2" s="1"/>
  <c r="AZ38" i="2"/>
  <c r="AZ32" i="2"/>
  <c r="BA32" i="2" s="1"/>
  <c r="AZ23" i="2"/>
  <c r="BC23" i="2" s="1"/>
  <c r="AZ26" i="2"/>
  <c r="AZ35" i="2"/>
  <c r="BA35" i="2" l="1"/>
  <c r="BD35" i="2" s="1"/>
  <c r="BC38" i="2"/>
  <c r="BA38" i="2"/>
  <c r="BD38" i="2" s="1"/>
  <c r="BA29" i="2"/>
  <c r="BD29" i="2" s="1"/>
  <c r="BI125" i="2" s="1"/>
  <c r="BD44" i="2"/>
  <c r="BC44" i="2"/>
  <c r="BD41" i="2"/>
  <c r="BC41" i="2"/>
  <c r="BC26" i="2"/>
  <c r="BC32" i="2"/>
  <c r="BC35" i="2"/>
  <c r="BI124" i="2" l="1"/>
  <c r="BI121" i="2"/>
  <c r="BI122" i="2"/>
  <c r="BI123" i="2"/>
  <c r="BI120" i="2"/>
  <c r="BC119" i="2"/>
  <c r="BD32" i="2"/>
  <c r="B25" i="2"/>
  <c r="B28" i="2" s="1"/>
  <c r="B31" i="2" s="1"/>
  <c r="B34" i="2" s="1"/>
  <c r="B37" i="2" s="1"/>
  <c r="B40" i="2" s="1"/>
  <c r="B43" i="2" s="1"/>
  <c r="B46" i="2" s="1"/>
  <c r="B49" i="2" s="1"/>
  <c r="B52" i="2" s="1"/>
  <c r="B55" i="2" s="1"/>
  <c r="B58" i="2" s="1"/>
  <c r="B61" i="2" s="1"/>
  <c r="B64" i="2" s="1"/>
  <c r="B67" i="2" s="1"/>
  <c r="B70" i="2" s="1"/>
  <c r="B73" i="2" s="1"/>
  <c r="B76" i="2" s="1"/>
  <c r="B79" i="2" s="1"/>
  <c r="B82" i="2" s="1"/>
  <c r="B85" i="2" s="1"/>
  <c r="B88" i="2" s="1"/>
  <c r="B91" i="2" s="1"/>
  <c r="B94" i="2" s="1"/>
  <c r="B97" i="2" s="1"/>
  <c r="B100" i="2" s="1"/>
  <c r="B103" i="2" s="1"/>
  <c r="B106" i="2" s="1"/>
  <c r="B109" i="2" s="1"/>
  <c r="B112" i="2" s="1"/>
  <c r="BD119" i="2" l="1"/>
  <c r="V10" i="2"/>
  <c r="V8" i="2"/>
  <c r="AE2" i="2" l="1"/>
  <c r="AX19" i="2" l="1"/>
  <c r="AX116" i="2" s="1"/>
  <c r="AW19" i="2"/>
  <c r="AW116" i="2" s="1"/>
  <c r="AY19" i="2"/>
  <c r="AY116" i="2" s="1"/>
  <c r="AV20" i="2"/>
  <c r="AV21" i="2" s="1"/>
  <c r="AV117" i="2" s="1"/>
  <c r="AR20" i="2"/>
  <c r="AR21" i="2" s="1"/>
  <c r="AR117" i="2" s="1"/>
  <c r="AN20" i="2"/>
  <c r="AN21" i="2" s="1"/>
  <c r="AN117" i="2" s="1"/>
  <c r="AF20" i="2"/>
  <c r="AF21" i="2" s="1"/>
  <c r="AF117" i="2" s="1"/>
  <c r="BE8" i="2"/>
  <c r="AU20" i="2"/>
  <c r="AU21" i="2" s="1"/>
  <c r="AU117" i="2" s="1"/>
  <c r="AQ20" i="2"/>
  <c r="AQ21" i="2" s="1"/>
  <c r="AQ117" i="2" s="1"/>
  <c r="AM20" i="2"/>
  <c r="AM21" i="2" s="1"/>
  <c r="AM117" i="2" s="1"/>
  <c r="AI20" i="2"/>
  <c r="AI21" i="2" s="1"/>
  <c r="AI117" i="2" s="1"/>
  <c r="AE20" i="2"/>
  <c r="AE21" i="2" s="1"/>
  <c r="AE117" i="2" s="1"/>
  <c r="AA20" i="2"/>
  <c r="AA21" i="2" s="1"/>
  <c r="AA117" i="2" s="1"/>
  <c r="W20" i="2"/>
  <c r="W21" i="2" s="1"/>
  <c r="W117" i="2" s="1"/>
  <c r="AT20" i="2"/>
  <c r="AT21" i="2" s="1"/>
  <c r="AT117" i="2" s="1"/>
  <c r="AP20" i="2"/>
  <c r="AP21" i="2" s="1"/>
  <c r="AP117" i="2" s="1"/>
  <c r="AL20" i="2"/>
  <c r="AL21" i="2" s="1"/>
  <c r="AL117" i="2" s="1"/>
  <c r="AH20" i="2"/>
  <c r="AH21" i="2" s="1"/>
  <c r="AH117" i="2" s="1"/>
  <c r="AD20" i="2"/>
  <c r="AD21" i="2" s="1"/>
  <c r="AD117" i="2" s="1"/>
  <c r="Z20" i="2"/>
  <c r="Z21" i="2" s="1"/>
  <c r="Z117" i="2" s="1"/>
  <c r="V20" i="2"/>
  <c r="V21" i="2" s="1"/>
  <c r="V117" i="2" s="1"/>
  <c r="AS20" i="2"/>
  <c r="AS21" i="2" s="1"/>
  <c r="AS117" i="2" s="1"/>
  <c r="AO20" i="2"/>
  <c r="AO21" i="2" s="1"/>
  <c r="AO117" i="2" s="1"/>
  <c r="AK20" i="2"/>
  <c r="AK21" i="2" s="1"/>
  <c r="AK117" i="2" s="1"/>
  <c r="AG20" i="2"/>
  <c r="AG21" i="2" s="1"/>
  <c r="AG117" i="2" s="1"/>
  <c r="Y20" i="2"/>
  <c r="Y21" i="2" s="1"/>
  <c r="Y117" i="2" s="1"/>
  <c r="AJ20" i="2"/>
  <c r="AJ21" i="2" s="1"/>
  <c r="AJ117" i="2" s="1"/>
  <c r="X20" i="2"/>
  <c r="X21" i="2" s="1"/>
  <c r="X117" i="2" s="1"/>
  <c r="AC20" i="2"/>
  <c r="AC21" i="2" s="1"/>
  <c r="AC117" i="2" s="1"/>
  <c r="U20" i="2"/>
  <c r="U21" i="2" s="1"/>
  <c r="U117" i="2" s="1"/>
  <c r="AB20" i="2"/>
  <c r="AB21" i="2" s="1"/>
  <c r="AB117" i="2" s="1"/>
  <c r="AX20" i="2" l="1"/>
  <c r="AX21" i="2" s="1"/>
  <c r="AX117" i="2" s="1"/>
  <c r="AY20" i="2"/>
  <c r="AY21" i="2" s="1"/>
  <c r="AY117" i="2" s="1"/>
  <c r="AW20" i="2"/>
  <c r="AW21" i="2" s="1"/>
  <c r="AW117" i="2" s="1"/>
</calcChain>
</file>

<file path=xl/comments1.xml><?xml version="1.0" encoding="utf-8"?>
<comments xmlns="http://schemas.openxmlformats.org/spreadsheetml/2006/main">
  <authors>
    <author>Windows ユーザー</author>
  </authors>
  <commentList>
    <comment ref="AW8" authorId="0" shapeId="0">
      <text>
        <r>
          <rPr>
            <sz val="12"/>
            <color indexed="81"/>
            <rFont val="ＭＳ Ｐゴシック"/>
            <family val="3"/>
            <charset val="128"/>
          </rPr>
          <t xml:space="preserve">多機能型等の特例の適用がある場合に入力
</t>
        </r>
      </text>
    </comment>
    <comment ref="BE10" authorId="0" shapeId="0">
      <text>
        <r>
          <rPr>
            <sz val="14"/>
            <color indexed="81"/>
            <rFont val="ＭＳ Ｐゴシック"/>
            <family val="3"/>
            <charset val="128"/>
          </rPr>
          <t>3以上の単位がある場合には、（2）下部の備考欄に記載</t>
        </r>
      </text>
    </comment>
    <comment ref="AT12" authorId="0" shapeId="0">
      <text>
        <r>
          <rPr>
            <sz val="12"/>
            <color indexed="81"/>
            <rFont val="ＭＳ Ｐゴシック"/>
            <family val="3"/>
            <charset val="128"/>
          </rPr>
          <t>午前、午後、平日、休業日等
提供単位（提供時間）が複数ある場合に入力</t>
        </r>
      </text>
    </comment>
  </commentList>
</comments>
</file>

<file path=xl/comments2.xml><?xml version="1.0" encoding="utf-8"?>
<comments xmlns="http://schemas.openxmlformats.org/spreadsheetml/2006/main">
  <authors>
    <author>Windows ユーザー</author>
  </authors>
  <commentList>
    <comment ref="D8" authorId="0" shapeId="0">
      <text>
        <r>
          <rPr>
            <sz val="9"/>
            <color indexed="81"/>
            <rFont val="ＭＳ Ｐゴシック"/>
            <family val="3"/>
            <charset val="128"/>
          </rPr>
          <t>半休・時間休用</t>
        </r>
      </text>
    </comment>
    <comment ref="D9" authorId="0" shapeId="0">
      <text>
        <r>
          <rPr>
            <sz val="9"/>
            <color indexed="81"/>
            <rFont val="ＭＳ Ｐゴシック"/>
            <family val="3"/>
            <charset val="128"/>
          </rPr>
          <t>半休・時間休用</t>
        </r>
      </text>
    </comment>
  </commentList>
</comments>
</file>

<file path=xl/sharedStrings.xml><?xml version="1.0" encoding="utf-8"?>
<sst xmlns="http://schemas.openxmlformats.org/spreadsheetml/2006/main" count="782" uniqueCount="337">
  <si>
    <t>従業者の勤務の体制及び勤務形態一覧表　</t>
  </si>
  <si>
    <t>年</t>
    <rPh sb="0" eb="1">
      <t>ネン</t>
    </rPh>
    <phoneticPr fontId="2"/>
  </si>
  <si>
    <t>～</t>
    <phoneticPr fontId="2"/>
  </si>
  <si>
    <t>職種名</t>
    <rPh sb="0" eb="2">
      <t>ショクシュ</t>
    </rPh>
    <rPh sb="2" eb="3">
      <t>メイ</t>
    </rPh>
    <phoneticPr fontId="2"/>
  </si>
  <si>
    <t>管理者</t>
    <rPh sb="0" eb="3">
      <t>カンリシャ</t>
    </rPh>
    <phoneticPr fontId="2"/>
  </si>
  <si>
    <t>看護職員</t>
    <rPh sb="0" eb="2">
      <t>カンゴ</t>
    </rPh>
    <rPh sb="2" eb="4">
      <t>ショクイン</t>
    </rPh>
    <phoneticPr fontId="2"/>
  </si>
  <si>
    <t>記号</t>
    <rPh sb="0" eb="2">
      <t>キゴウ</t>
    </rPh>
    <phoneticPr fontId="2"/>
  </si>
  <si>
    <t>区分</t>
    <rPh sb="0" eb="2">
      <t>クブン</t>
    </rPh>
    <phoneticPr fontId="2"/>
  </si>
  <si>
    <t>（注）常勤・非常勤の区分について</t>
    <rPh sb="1" eb="2">
      <t>チュウ</t>
    </rPh>
    <rPh sb="3" eb="5">
      <t>ジョウキン</t>
    </rPh>
    <rPh sb="6" eb="9">
      <t>ヒジョウキン</t>
    </rPh>
    <rPh sb="10" eb="12">
      <t>クブン</t>
    </rPh>
    <phoneticPr fontId="2"/>
  </si>
  <si>
    <t>勤務時間数</t>
    <rPh sb="0" eb="2">
      <t>キンム</t>
    </rPh>
    <rPh sb="2" eb="4">
      <t>ジカン</t>
    </rPh>
    <rPh sb="4" eb="5">
      <t>スウ</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</si>
  <si>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</si>
  <si>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</si>
  <si>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</si>
  <si>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</si>
  <si>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</si>
  <si>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</si>
  <si>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単位</t>
    <rPh sb="0" eb="2">
      <t>タンイ</t>
    </rPh>
    <phoneticPr fontId="2"/>
  </si>
  <si>
    <t>（計</t>
    <rPh sb="1" eb="2">
      <t>ケイ</t>
    </rPh>
    <phoneticPr fontId="2"/>
  </si>
  <si>
    <t>時間）</t>
    <rPh sb="0" eb="2">
      <t>ジカン</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</si>
  <si>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</si>
  <si>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</si>
  <si>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</si>
  <si>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ー</t>
    <phoneticPr fontId="2"/>
  </si>
  <si>
    <t>c</t>
    <phoneticPr fontId="2"/>
  </si>
  <si>
    <t>h</t>
    <phoneticPr fontId="2"/>
  </si>
  <si>
    <t>e</t>
    <phoneticPr fontId="2"/>
  </si>
  <si>
    <t>f</t>
    <phoneticPr fontId="2"/>
  </si>
  <si>
    <t>d</t>
    <phoneticPr fontId="2"/>
  </si>
  <si>
    <t>g</t>
    <phoneticPr fontId="2"/>
  </si>
  <si>
    <t>i</t>
    <phoneticPr fontId="2"/>
  </si>
  <si>
    <t>シフト記号</t>
    <phoneticPr fontId="2"/>
  </si>
  <si>
    <t>開始</t>
    <rPh sb="0" eb="2">
      <t>カイシ</t>
    </rPh>
    <phoneticPr fontId="2"/>
  </si>
  <si>
    <t>終了</t>
    <rPh sb="0" eb="2">
      <t>シュウリョウ</t>
    </rPh>
    <phoneticPr fontId="2"/>
  </si>
  <si>
    <t>勤務時間</t>
    <rPh sb="0" eb="2">
      <t>キンム</t>
    </rPh>
    <rPh sb="2" eb="4">
      <t>ジカン</t>
    </rPh>
    <phoneticPr fontId="2"/>
  </si>
  <si>
    <t>月</t>
    <rPh sb="0" eb="1">
      <t>ゲツ</t>
    </rPh>
    <phoneticPr fontId="2"/>
  </si>
  <si>
    <t>火</t>
    <rPh sb="0" eb="1">
      <t>ヒ</t>
    </rPh>
    <phoneticPr fontId="2"/>
  </si>
  <si>
    <t>水</t>
    <rPh sb="0" eb="1">
      <t>スイ</t>
    </rPh>
    <phoneticPr fontId="2"/>
  </si>
  <si>
    <t>木</t>
    <rPh sb="0" eb="1">
      <t>モク</t>
    </rPh>
    <phoneticPr fontId="2"/>
  </si>
  <si>
    <t>金</t>
    <rPh sb="0" eb="1">
      <t>キン</t>
    </rPh>
    <phoneticPr fontId="2"/>
  </si>
  <si>
    <t>土</t>
    <rPh sb="0" eb="1">
      <t>ド</t>
    </rPh>
    <phoneticPr fontId="2"/>
  </si>
  <si>
    <t>日</t>
    <rPh sb="0" eb="1">
      <t>ニチ</t>
    </rPh>
    <phoneticPr fontId="2"/>
  </si>
  <si>
    <t>⇒</t>
    <phoneticPr fontId="2"/>
  </si>
  <si>
    <t>時間/日</t>
    <rPh sb="0" eb="2">
      <t>ジカン</t>
    </rPh>
    <rPh sb="3" eb="4">
      <t>ニチ</t>
    </rPh>
    <phoneticPr fontId="2"/>
  </si>
  <si>
    <t>時間/週</t>
    <rPh sb="0" eb="2">
      <t>ジカン</t>
    </rPh>
    <rPh sb="3" eb="4">
      <t>シュウ</t>
    </rPh>
    <phoneticPr fontId="2"/>
  </si>
  <si>
    <t>時間/月</t>
    <rPh sb="0" eb="2">
      <t>ジカン</t>
    </rPh>
    <rPh sb="3" eb="4">
      <t>ツキ</t>
    </rPh>
    <phoneticPr fontId="2"/>
  </si>
  <si>
    <t>当月の日数</t>
    <rPh sb="0" eb="2">
      <t>トウゲツ</t>
    </rPh>
    <rPh sb="3" eb="5">
      <t>ニッスウ</t>
    </rPh>
    <phoneticPr fontId="2"/>
  </si>
  <si>
    <t>日</t>
    <rPh sb="0" eb="1">
      <t>ニチ</t>
    </rPh>
    <phoneticPr fontId="2"/>
  </si>
  <si>
    <t>令和</t>
    <rPh sb="0" eb="2">
      <t>レイワ</t>
    </rPh>
    <phoneticPr fontId="2"/>
  </si>
  <si>
    <t>(</t>
    <phoneticPr fontId="2"/>
  </si>
  <si>
    <t>)</t>
    <phoneticPr fontId="2"/>
  </si>
  <si>
    <t>事業所名（</t>
    <rPh sb="0" eb="3">
      <t>ジギョウショ</t>
    </rPh>
    <rPh sb="3" eb="4">
      <t>メイ</t>
    </rPh>
    <phoneticPr fontId="2"/>
  </si>
  <si>
    <t>サービス種別（</t>
    <rPh sb="4" eb="6">
      <t>シュベツ</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</si>
  <si>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</si>
  <si>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</si>
  <si>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（記号の意味）</t>
    <rPh sb="1" eb="3">
      <t>キゴウ</t>
    </rPh>
    <rPh sb="4" eb="6">
      <t>イミ</t>
    </rPh>
    <phoneticPr fontId="2"/>
  </si>
  <si>
    <t>始業時間</t>
    <rPh sb="0" eb="2">
      <t>シギョウ</t>
    </rPh>
    <rPh sb="2" eb="4">
      <t>ジカン</t>
    </rPh>
    <phoneticPr fontId="2"/>
  </si>
  <si>
    <t>終業時間</t>
    <rPh sb="0" eb="2">
      <t>シュウギョウ</t>
    </rPh>
    <rPh sb="2" eb="4">
      <t>ジカン</t>
    </rPh>
    <phoneticPr fontId="2"/>
  </si>
  <si>
    <t>うち、休憩時間</t>
    <rPh sb="3" eb="5">
      <t>キュウケイ</t>
    </rPh>
    <rPh sb="5" eb="7">
      <t>ジカン</t>
    </rPh>
    <phoneticPr fontId="2"/>
  </si>
  <si>
    <t>：</t>
    <phoneticPr fontId="2"/>
  </si>
  <si>
    <t>-</t>
    <phoneticPr fontId="2"/>
  </si>
  <si>
    <t>（</t>
    <phoneticPr fontId="2"/>
  </si>
  <si>
    <t>１．サービス種別</t>
    <rPh sb="6" eb="8">
      <t>シュベツ</t>
    </rPh>
    <phoneticPr fontId="2"/>
  </si>
  <si>
    <t>職種名</t>
    <rPh sb="0" eb="2">
      <t>ショクシュ</t>
    </rPh>
    <rPh sb="2" eb="3">
      <t>メイ</t>
    </rPh>
    <phoneticPr fontId="2"/>
  </si>
  <si>
    <t>資格</t>
    <rPh sb="0" eb="2">
      <t>シカク</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</si>
  <si>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</si>
  <si>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</si>
  <si>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</si>
  <si>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祝</t>
    <rPh sb="0" eb="1">
      <t>シュク</t>
    </rPh>
    <phoneticPr fontId="2"/>
  </si>
  <si>
    <t>人</t>
    <rPh sb="0" eb="1">
      <t>ニン</t>
    </rPh>
    <phoneticPr fontId="2"/>
  </si>
  <si>
    <t>(1)</t>
    <phoneticPr fontId="2"/>
  </si>
  <si>
    <t>(2) 事業所の営業日</t>
    <rPh sb="4" eb="7">
      <t>ジギョウショ</t>
    </rPh>
    <rPh sb="8" eb="11">
      <t>エイギョウビ</t>
    </rPh>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</si>
  <si>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</si>
  <si>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(4) 利用定員</t>
    <rPh sb="4" eb="6">
      <t>リヨウ</t>
    </rPh>
    <rPh sb="6" eb="8">
      <t>テイイン</t>
    </rPh>
    <phoneticPr fontId="2"/>
  </si>
  <si>
    <t>(7) 
職種</t>
    <phoneticPr fontId="3"/>
  </si>
  <si>
    <t>(8)
勤務
形態</t>
    <phoneticPr fontId="3"/>
  </si>
  <si>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</si>
  <si>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</si>
  <si>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</si>
  <si>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</si>
  <si>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</si>
  <si>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t>　(7)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</si>
  <si>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(8)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</si>
  <si>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</si>
  <si>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r>
      <t xml:space="preserve">       ※選択した資格及び研修に関して、</t>
    </r>
    <r>
      <rPr>
        <b/>
        <u/>
        <sz val="12"/>
        <rFont val="HGSｺﾞｼｯｸM"/>
        <family val="3"/>
        <charset val="128"/>
      </rPr>
      <t>必要に応じて、資格証又は研修修了証等の写しを添付資料として提出</t>
    </r>
    <r>
      <rPr>
        <b/>
        <sz val="12"/>
        <rFont val="HGSｺﾞｼｯｸM"/>
        <family val="3"/>
        <charset val="128"/>
      </rPr>
      <t>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</si>
  <si>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</si>
  <si>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精神保健福祉士</t>
    <rPh sb="0" eb="2">
      <t>セイシン</t>
    </rPh>
    <rPh sb="2" eb="4">
      <t>ホケン</t>
    </rPh>
    <rPh sb="4" eb="7">
      <t>フクシシ</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</si>
  <si>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</si>
  <si>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</si>
  <si>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</si>
  <si>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</si>
  <si>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</si>
  <si>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早退(1)</t>
    <rPh sb="0" eb="2">
      <t>ソウタイ</t>
    </rPh>
    <phoneticPr fontId="2"/>
  </si>
  <si>
    <t>早退(2)</t>
    <rPh sb="0" eb="2">
      <t>ソウタイ</t>
    </rPh>
    <phoneticPr fontId="2"/>
  </si>
  <si>
    <t>実績で早退者がいた場合に使用</t>
    <rPh sb="0" eb="2">
      <t>ジッセキ</t>
    </rPh>
    <rPh sb="3" eb="6">
      <t>ソウタイシャ</t>
    </rPh>
    <rPh sb="9" eb="11">
      <t>バアイ</t>
    </rPh>
    <rPh sb="12" eb="14">
      <t>シヨウ</t>
    </rPh>
    <phoneticPr fontId="2"/>
  </si>
  <si>
    <t>・・・直接入力する必要がある箇所です。</t>
    <rPh sb="3" eb="5">
      <t>チョクセツ</t>
    </rPh>
    <rPh sb="5" eb="7">
      <t>ニュウリョク</t>
    </rPh>
    <rPh sb="9" eb="11">
      <t>ヒツヨウ</t>
    </rPh>
    <rPh sb="14" eb="16">
      <t>カショ</t>
    </rPh>
    <phoneticPr fontId="2"/>
  </si>
  <si>
    <t>・・・プルダウンから選択して入力する必要がある箇所です。</t>
    <rPh sb="10" eb="12">
      <t>センタク</t>
    </rPh>
    <rPh sb="14" eb="16">
      <t>ニュウリョク</t>
    </rPh>
    <rPh sb="18" eb="20">
      <t>ヒツヨウ</t>
    </rPh>
    <rPh sb="23" eb="25">
      <t>カショ</t>
    </rPh>
    <phoneticPr fontId="2"/>
  </si>
  <si>
    <t>児童発達支援</t>
    <rPh sb="0" eb="2">
      <t>ジドウ</t>
    </rPh>
    <rPh sb="2" eb="4">
      <t>ハッタツ</t>
    </rPh>
    <rPh sb="4" eb="6">
      <t>シエン</t>
    </rPh>
    <phoneticPr fontId="2"/>
  </si>
  <si>
    <t>放課後等デイサービス</t>
    <rPh sb="0" eb="3">
      <t>ホウカゴ</t>
    </rPh>
    <rPh sb="3" eb="4">
      <t>トウ</t>
    </rPh>
    <phoneticPr fontId="2"/>
  </si>
  <si>
    <t>保育所等訪問支援</t>
    <rPh sb="0" eb="2">
      <t>ホイク</t>
    </rPh>
    <rPh sb="2" eb="3">
      <t>ショ</t>
    </rPh>
    <rPh sb="3" eb="4">
      <t>トウ</t>
    </rPh>
    <rPh sb="4" eb="6">
      <t>ホウモン</t>
    </rPh>
    <rPh sb="6" eb="8">
      <t>シエン</t>
    </rPh>
    <phoneticPr fontId="2"/>
  </si>
  <si>
    <t>福祉型障害児入所支援</t>
    <rPh sb="0" eb="3">
      <t>フクシガタ</t>
    </rPh>
    <rPh sb="3" eb="5">
      <t>ショウガイ</t>
    </rPh>
    <rPh sb="5" eb="6">
      <t>ジ</t>
    </rPh>
    <rPh sb="6" eb="8">
      <t>ニュウショ</t>
    </rPh>
    <rPh sb="8" eb="10">
      <t>シエン</t>
    </rPh>
    <phoneticPr fontId="2"/>
  </si>
  <si>
    <t>医療型児童発達支援</t>
    <rPh sb="0" eb="2">
      <t>イリョウ</t>
    </rPh>
    <rPh sb="2" eb="3">
      <t>ガタ</t>
    </rPh>
    <rPh sb="3" eb="5">
      <t>ジドウ</t>
    </rPh>
    <rPh sb="5" eb="7">
      <t>ハッタツ</t>
    </rPh>
    <rPh sb="7" eb="9">
      <t>シエン</t>
    </rPh>
    <phoneticPr fontId="2"/>
  </si>
  <si>
    <t>医療型障害児入所支援</t>
    <rPh sb="0" eb="2">
      <t>イリョウ</t>
    </rPh>
    <rPh sb="2" eb="3">
      <t>ガタ</t>
    </rPh>
    <rPh sb="3" eb="5">
      <t>ショウガイ</t>
    </rPh>
    <rPh sb="5" eb="6">
      <t>ジ</t>
    </rPh>
    <rPh sb="6" eb="8">
      <t>ニュウショ</t>
    </rPh>
    <rPh sb="8" eb="10">
      <t>シエン</t>
    </rPh>
    <phoneticPr fontId="2"/>
  </si>
  <si>
    <t>居宅訪問型児童発達支援</t>
    <rPh sb="0" eb="2">
      <t>キョタク</t>
    </rPh>
    <rPh sb="2" eb="4">
      <t>ホウモン</t>
    </rPh>
    <rPh sb="4" eb="5">
      <t>ガタ</t>
    </rPh>
    <rPh sb="5" eb="7">
      <t>ジドウ</t>
    </rPh>
    <rPh sb="7" eb="9">
      <t>ハッタツ</t>
    </rPh>
    <rPh sb="9" eb="11">
      <t>シエン</t>
    </rPh>
    <phoneticPr fontId="2"/>
  </si>
  <si>
    <t>別紙２－１</t>
    <rPh sb="0" eb="2">
      <t>ベッシ</t>
    </rPh>
    <phoneticPr fontId="3"/>
  </si>
  <si>
    <t>営業時間</t>
    <rPh sb="0" eb="2">
      <t>エイギョウ</t>
    </rPh>
    <rPh sb="2" eb="4">
      <t>ジカン</t>
    </rPh>
    <phoneticPr fontId="2"/>
  </si>
  <si>
    <t>営業時間内の勤務時間</t>
    <rPh sb="0" eb="2">
      <t>エイギョウ</t>
    </rPh>
    <rPh sb="2" eb="4">
      <t>ジカン</t>
    </rPh>
    <rPh sb="4" eb="5">
      <t>ナイ</t>
    </rPh>
    <rPh sb="6" eb="8">
      <t>キンム</t>
    </rPh>
    <rPh sb="8" eb="10">
      <t>ジカン</t>
    </rPh>
    <phoneticPr fontId="2"/>
  </si>
  <si>
    <t>児童発達支援管理責任者</t>
    <rPh sb="0" eb="2">
      <t>ジドウ</t>
    </rPh>
    <rPh sb="2" eb="4">
      <t>ハッタツ</t>
    </rPh>
    <rPh sb="4" eb="6">
      <t>シエン</t>
    </rPh>
    <rPh sb="6" eb="8">
      <t>カンリ</t>
    </rPh>
    <rPh sb="8" eb="10">
      <t>セキニン</t>
    </rPh>
    <rPh sb="10" eb="11">
      <t>シャ</t>
    </rPh>
    <phoneticPr fontId="2"/>
  </si>
  <si>
    <t>児童指導員</t>
    <rPh sb="0" eb="2">
      <t>ジドウ</t>
    </rPh>
    <rPh sb="2" eb="5">
      <t>シドウイン</t>
    </rPh>
    <phoneticPr fontId="2"/>
  </si>
  <si>
    <t>栄養士</t>
    <rPh sb="0" eb="3">
      <t>エイヨウシ</t>
    </rPh>
    <phoneticPr fontId="2"/>
  </si>
  <si>
    <t>調理員</t>
    <rPh sb="0" eb="3">
      <t>チョウリイン</t>
    </rPh>
    <phoneticPr fontId="2"/>
  </si>
  <si>
    <t>嘱託医</t>
    <rPh sb="0" eb="2">
      <t>ショクタク</t>
    </rPh>
    <rPh sb="2" eb="3">
      <t>イ</t>
    </rPh>
    <phoneticPr fontId="2"/>
  </si>
  <si>
    <t>機能訓練担当職員</t>
    <rPh sb="0" eb="2">
      <t>キノウ</t>
    </rPh>
    <rPh sb="2" eb="4">
      <t>クンレン</t>
    </rPh>
    <rPh sb="4" eb="6">
      <t>タントウ</t>
    </rPh>
    <rPh sb="6" eb="8">
      <t>ショクイン</t>
    </rPh>
    <phoneticPr fontId="2"/>
  </si>
  <si>
    <t>保育士</t>
    <rPh sb="0" eb="3">
      <t>ホイクシ</t>
    </rPh>
    <phoneticPr fontId="2"/>
  </si>
  <si>
    <t>視覚障害者の生活訓練養成研修終了者</t>
    <rPh sb="16" eb="17">
      <t>シャ</t>
    </rPh>
    <phoneticPr fontId="2"/>
  </si>
  <si>
    <t>重度訪問介護従業者養成研修行動障害支援課程修了者</t>
    <phoneticPr fontId="2"/>
  </si>
  <si>
    <t>行動援護従業者養成研修修了者</t>
    <phoneticPr fontId="2"/>
  </si>
  <si>
    <t>強度行動障害支援者養成研修（基礎研修）終了者</t>
    <rPh sb="19" eb="21">
      <t>シュウリョウ</t>
    </rPh>
    <rPh sb="21" eb="22">
      <t>シャ</t>
    </rPh>
    <phoneticPr fontId="2"/>
  </si>
  <si>
    <t>手話通訳士</t>
    <rPh sb="0" eb="2">
      <t>シュワ</t>
    </rPh>
    <rPh sb="2" eb="4">
      <t>ツウヤク</t>
    </rPh>
    <rPh sb="4" eb="5">
      <t>シ</t>
    </rPh>
    <phoneticPr fontId="2"/>
  </si>
  <si>
    <t>手話通訳者</t>
    <rPh sb="0" eb="2">
      <t>シュワ</t>
    </rPh>
    <rPh sb="2" eb="4">
      <t>ツウヤク</t>
    </rPh>
    <rPh sb="4" eb="5">
      <t>シャ</t>
    </rPh>
    <phoneticPr fontId="2"/>
  </si>
  <si>
    <t>指定児童福祉施設の職員養成学校その他養成施設卒業者</t>
    <phoneticPr fontId="1"/>
  </si>
  <si>
    <t>社会福祉士</t>
    <rPh sb="0" eb="2">
      <t>シャカイ</t>
    </rPh>
    <rPh sb="2" eb="4">
      <t>フクシ</t>
    </rPh>
    <rPh sb="4" eb="5">
      <t>シ</t>
    </rPh>
    <phoneticPr fontId="2"/>
  </si>
  <si>
    <t>大学（短期大学を除く。）において、社会福祉学、心理学、教育学若しくは社会学を専修する学科卒業者</t>
    <rPh sb="44" eb="46">
      <t>ソツギョウ</t>
    </rPh>
    <rPh sb="46" eb="47">
      <t>シャ</t>
    </rPh>
    <phoneticPr fontId="2"/>
  </si>
  <si>
    <t>大学院において、社会福祉学、心理学、教育学若しくは社会学を専攻する研究科卒業者</t>
    <rPh sb="2" eb="3">
      <t>イン</t>
    </rPh>
    <rPh sb="29" eb="31">
      <t>センコウ</t>
    </rPh>
    <rPh sb="33" eb="35">
      <t>ケンキュウ</t>
    </rPh>
    <rPh sb="36" eb="38">
      <t>ソツギョウ</t>
    </rPh>
    <rPh sb="38" eb="39">
      <t>シャ</t>
    </rPh>
    <phoneticPr fontId="2"/>
  </si>
  <si>
    <t>２年以上児童福祉事業従事者（中等教育学校以上卒業者）</t>
    <rPh sb="1" eb="2">
      <t>ネン</t>
    </rPh>
    <rPh sb="2" eb="4">
      <t>イジョウ</t>
    </rPh>
    <rPh sb="4" eb="6">
      <t>ジドウ</t>
    </rPh>
    <rPh sb="6" eb="8">
      <t>フクシ</t>
    </rPh>
    <rPh sb="8" eb="10">
      <t>ジギョウ</t>
    </rPh>
    <rPh sb="10" eb="13">
      <t>ジュウジシャ</t>
    </rPh>
    <rPh sb="14" eb="16">
      <t>チュウトウ</t>
    </rPh>
    <rPh sb="16" eb="18">
      <t>キョウイク</t>
    </rPh>
    <rPh sb="18" eb="20">
      <t>ガッコウ</t>
    </rPh>
    <rPh sb="20" eb="22">
      <t>イジョウ</t>
    </rPh>
    <rPh sb="22" eb="25">
      <t>ソツギョウシャ</t>
    </rPh>
    <phoneticPr fontId="2"/>
  </si>
  <si>
    <t>幼稚園、小学校、中学校、義務教育学校、高等学校又は中等教育学校の教諭</t>
    <phoneticPr fontId="2"/>
  </si>
  <si>
    <t>３年以上児童福祉事業従事者</t>
    <rPh sb="1" eb="2">
      <t>ネン</t>
    </rPh>
    <rPh sb="2" eb="4">
      <t>イジョウ</t>
    </rPh>
    <rPh sb="4" eb="6">
      <t>ジドウ</t>
    </rPh>
    <rPh sb="6" eb="8">
      <t>フクシ</t>
    </rPh>
    <rPh sb="8" eb="10">
      <t>ジギョウ</t>
    </rPh>
    <rPh sb="10" eb="13">
      <t>ジュウジシャ</t>
    </rPh>
    <phoneticPr fontId="2"/>
  </si>
  <si>
    <t>外国の大学において、社会福祉学、心理学、教育学若しくは社会学を専修する学科卒業者</t>
    <rPh sb="0" eb="2">
      <t>ガイコク</t>
    </rPh>
    <rPh sb="37" eb="39">
      <t>ソツギョウ</t>
    </rPh>
    <rPh sb="39" eb="40">
      <t>シャ</t>
    </rPh>
    <phoneticPr fontId="2"/>
  </si>
  <si>
    <t>社会福祉学、心理学、教育学又は社会学に関する科目の単位を優秀な成績で修得したことにより、大学院への入学を認められた者</t>
    <phoneticPr fontId="2"/>
  </si>
  <si>
    <t>保健師</t>
    <rPh sb="0" eb="3">
      <t>ホケンシ</t>
    </rPh>
    <phoneticPr fontId="2"/>
  </si>
  <si>
    <t>助産師</t>
    <rPh sb="0" eb="3">
      <t>ジョサンシ</t>
    </rPh>
    <phoneticPr fontId="2"/>
  </si>
  <si>
    <t>看護師</t>
    <rPh sb="0" eb="3">
      <t>カンゴシ</t>
    </rPh>
    <phoneticPr fontId="2"/>
  </si>
  <si>
    <t>准看護師</t>
    <rPh sb="0" eb="4">
      <t>ジュンカンゴシ</t>
    </rPh>
    <phoneticPr fontId="2"/>
  </si>
  <si>
    <t xml:space="preserve"> 備考（休業日等を記入、また上記以外の営業時間がある場合は記入）</t>
    <rPh sb="1" eb="3">
      <t>ビコウ</t>
    </rPh>
    <rPh sb="4" eb="7">
      <t>キュウギョウビ</t>
    </rPh>
    <rPh sb="7" eb="8">
      <t>トウ</t>
    </rPh>
    <rPh sb="9" eb="11">
      <t>キニュウ</t>
    </rPh>
    <rPh sb="14" eb="16">
      <t>ジョウキ</t>
    </rPh>
    <rPh sb="16" eb="18">
      <t>イガイ</t>
    </rPh>
    <rPh sb="19" eb="21">
      <t>エイギョウ</t>
    </rPh>
    <rPh sb="21" eb="23">
      <t>ジカン</t>
    </rPh>
    <rPh sb="26" eb="28">
      <t>バアイ</t>
    </rPh>
    <rPh sb="29" eb="31">
      <t>キニュウ</t>
    </rPh>
    <phoneticPr fontId="2"/>
  </si>
  <si>
    <t>営業時間（送迎のみ行う時間を除く）</t>
    <rPh sb="0" eb="2">
      <t>エイギョウ</t>
    </rPh>
    <rPh sb="2" eb="4">
      <t>ジカン</t>
    </rPh>
    <rPh sb="5" eb="7">
      <t>ソウゲイ</t>
    </rPh>
    <rPh sb="9" eb="10">
      <t>オコナ</t>
    </rPh>
    <rPh sb="11" eb="13">
      <t>ジカン</t>
    </rPh>
    <rPh sb="14" eb="15">
      <t>ノゾ</t>
    </rPh>
    <phoneticPr fontId="2"/>
  </si>
  <si>
    <t>事業所番号（</t>
    <rPh sb="0" eb="3">
      <t>ジギョウショ</t>
    </rPh>
    <rPh sb="3" eb="5">
      <t>バンゴウ</t>
    </rPh>
    <phoneticPr fontId="2"/>
  </si>
  <si>
    <t>事業所番号</t>
    <rPh sb="0" eb="3">
      <t>ジギョウショ</t>
    </rPh>
    <rPh sb="3" eb="5">
      <t>バンゴウ</t>
    </rPh>
    <phoneticPr fontId="2"/>
  </si>
  <si>
    <t>事業所名</t>
    <rPh sb="0" eb="3">
      <t>ジギョウショ</t>
    </rPh>
    <rPh sb="3" eb="4">
      <t>メイ</t>
    </rPh>
    <phoneticPr fontId="2"/>
  </si>
  <si>
    <t>氏名</t>
    <rPh sb="0" eb="2">
      <t>シメイ</t>
    </rPh>
    <phoneticPr fontId="2"/>
  </si>
  <si>
    <t>生年月日</t>
    <rPh sb="0" eb="2">
      <t>セイネン</t>
    </rPh>
    <rPh sb="2" eb="4">
      <t>ガッピ</t>
    </rPh>
    <phoneticPr fontId="2"/>
  </si>
  <si>
    <t>職種</t>
    <rPh sb="0" eb="2">
      <t>ショクシュ</t>
    </rPh>
    <phoneticPr fontId="2"/>
  </si>
  <si>
    <t>勤務形態</t>
    <rPh sb="0" eb="2">
      <t>キンム</t>
    </rPh>
    <rPh sb="2" eb="4">
      <t>ケイタイ</t>
    </rPh>
    <phoneticPr fontId="2"/>
  </si>
  <si>
    <t>福祉専門職</t>
    <rPh sb="0" eb="2">
      <t>フクシ</t>
    </rPh>
    <rPh sb="2" eb="4">
      <t>センモン</t>
    </rPh>
    <rPh sb="4" eb="5">
      <t>ショク</t>
    </rPh>
    <phoneticPr fontId="2"/>
  </si>
  <si>
    <t>児童指導員等</t>
    <rPh sb="0" eb="2">
      <t>ジドウ</t>
    </rPh>
    <rPh sb="2" eb="5">
      <t>シドウイン</t>
    </rPh>
    <rPh sb="5" eb="6">
      <t>トウ</t>
    </rPh>
    <phoneticPr fontId="2"/>
  </si>
  <si>
    <t>その他</t>
    <rPh sb="2" eb="3">
      <t>タ</t>
    </rPh>
    <phoneticPr fontId="2"/>
  </si>
  <si>
    <t>報酬</t>
    <rPh sb="0" eb="2">
      <t>ホウシュウ</t>
    </rPh>
    <phoneticPr fontId="2"/>
  </si>
  <si>
    <t>基準</t>
    <rPh sb="0" eb="2">
      <t>キジュン</t>
    </rPh>
    <phoneticPr fontId="2"/>
  </si>
  <si>
    <t>医ケア報酬</t>
    <rPh sb="0" eb="1">
      <t>イ</t>
    </rPh>
    <rPh sb="3" eb="5">
      <t>ホウシュウ</t>
    </rPh>
    <phoneticPr fontId="2"/>
  </si>
  <si>
    <t>医療連携</t>
    <rPh sb="0" eb="4">
      <t>イリョウレンケイ</t>
    </rPh>
    <phoneticPr fontId="2"/>
  </si>
  <si>
    <t>看護職員</t>
    <rPh sb="0" eb="2">
      <t>カンゴ</t>
    </rPh>
    <rPh sb="2" eb="4">
      <t>ショクイン</t>
    </rPh>
    <phoneticPr fontId="2"/>
  </si>
  <si>
    <t>基準職員</t>
    <rPh sb="0" eb="2">
      <t>キジュン</t>
    </rPh>
    <rPh sb="2" eb="4">
      <t>ショクイン</t>
    </rPh>
    <phoneticPr fontId="2"/>
  </si>
  <si>
    <t>医ケア</t>
    <rPh sb="0" eb="1">
      <t>イ</t>
    </rPh>
    <phoneticPr fontId="2"/>
  </si>
  <si>
    <t>医連携</t>
    <rPh sb="0" eb="1">
      <t>イ</t>
    </rPh>
    <rPh sb="1" eb="3">
      <t>レンケイ</t>
    </rPh>
    <phoneticPr fontId="2"/>
  </si>
  <si>
    <t>カナ</t>
  </si>
  <si>
    <t>番号</t>
    <rPh sb="0" eb="2">
      <t>バンゴウ</t>
    </rPh>
    <phoneticPr fontId="2"/>
  </si>
  <si>
    <t>臨床心理士</t>
    <rPh sb="0" eb="5">
      <t>リンショウシンリシ</t>
    </rPh>
    <phoneticPr fontId="2"/>
  </si>
  <si>
    <t>公認心理士</t>
    <rPh sb="0" eb="5">
      <t>コウニンシンリシ</t>
    </rPh>
    <phoneticPr fontId="2"/>
  </si>
  <si>
    <t>兼務先又は兼務する職務の内容</t>
    <rPh sb="0" eb="3">
      <t>ケンムサキ</t>
    </rPh>
    <rPh sb="3" eb="4">
      <t>マタ</t>
    </rPh>
    <rPh sb="5" eb="7">
      <t>ケンム</t>
    </rPh>
    <rPh sb="9" eb="11">
      <t>ショクム</t>
    </rPh>
    <phoneticPr fontId="2"/>
  </si>
  <si>
    <t>合計時間</t>
    <rPh sb="0" eb="2">
      <t>ゴウケイ</t>
    </rPh>
    <rPh sb="2" eb="4">
      <t>ジカン</t>
    </rPh>
    <phoneticPr fontId="2"/>
  </si>
  <si>
    <t>運転手</t>
    <rPh sb="0" eb="3">
      <t>ウンテンシュ</t>
    </rPh>
    <phoneticPr fontId="2"/>
  </si>
  <si>
    <t>保育士_5年以上</t>
    <rPh sb="0" eb="3">
      <t>ホイクシ</t>
    </rPh>
    <phoneticPr fontId="2"/>
  </si>
  <si>
    <t>児童指導員等_児童指導員を除く</t>
    <rPh sb="0" eb="2">
      <t>ジドウ</t>
    </rPh>
    <rPh sb="2" eb="5">
      <t>シドウイン</t>
    </rPh>
    <rPh sb="5" eb="6">
      <t>トウ</t>
    </rPh>
    <rPh sb="7" eb="9">
      <t>ジドウ</t>
    </rPh>
    <rPh sb="9" eb="12">
      <t>シドウイン</t>
    </rPh>
    <rPh sb="13" eb="14">
      <t>ノゾ</t>
    </rPh>
    <phoneticPr fontId="2"/>
  </si>
  <si>
    <t>看護職員</t>
    <rPh sb="0" eb="4">
      <t>カンゴショクイン</t>
    </rPh>
    <phoneticPr fontId="2"/>
  </si>
  <si>
    <t>児童指導員_5年以上</t>
    <rPh sb="0" eb="2">
      <t>ジドウ</t>
    </rPh>
    <rPh sb="2" eb="5">
      <t>シドウイン</t>
    </rPh>
    <rPh sb="7" eb="10">
      <t>ネンイジョウ</t>
    </rPh>
    <phoneticPr fontId="2"/>
  </si>
  <si>
    <t>管理栄養士</t>
    <rPh sb="0" eb="5">
      <t>カンリエイヨウシ</t>
    </rPh>
    <phoneticPr fontId="2"/>
  </si>
  <si>
    <t>出・研</t>
    <rPh sb="0" eb="1">
      <t>シュツ</t>
    </rPh>
    <rPh sb="2" eb="3">
      <t>ケン</t>
    </rPh>
    <phoneticPr fontId="2"/>
  </si>
  <si>
    <t>(10)
証明書類</t>
    <rPh sb="5" eb="9">
      <t>ショウメイショルイ</t>
    </rPh>
    <phoneticPr fontId="3"/>
  </si>
  <si>
    <t>(13) 勤 務 時 間 数</t>
    <rPh sb="5" eb="6">
      <t>ツトム</t>
    </rPh>
    <rPh sb="7" eb="8">
      <t>ツトム</t>
    </rPh>
    <rPh sb="9" eb="10">
      <t>トキ</t>
    </rPh>
    <rPh sb="11" eb="12">
      <t>アイダ</t>
    </rPh>
    <rPh sb="13" eb="14">
      <t>スウ</t>
    </rPh>
    <phoneticPr fontId="2"/>
  </si>
  <si>
    <t>(15)
常勤換算</t>
    <rPh sb="5" eb="9">
      <t>ジョウキンカンサン</t>
    </rPh>
    <phoneticPr fontId="2"/>
  </si>
  <si>
    <t>出・研：</t>
    <phoneticPr fontId="2"/>
  </si>
  <si>
    <t>労働契約書上の休日</t>
    <rPh sb="0" eb="5">
      <t>ロウドウケイヤクショ</t>
    </rPh>
    <rPh sb="5" eb="6">
      <t>ジョウ</t>
    </rPh>
    <rPh sb="7" eb="9">
      <t>キュウジツ</t>
    </rPh>
    <phoneticPr fontId="2"/>
  </si>
  <si>
    <t>休日：</t>
    <rPh sb="0" eb="2">
      <t>キュウジツ</t>
    </rPh>
    <phoneticPr fontId="2"/>
  </si>
  <si>
    <t>休日</t>
    <rPh sb="0" eb="1">
      <t>ヤス</t>
    </rPh>
    <rPh sb="1" eb="2">
      <t>ジツ</t>
    </rPh>
    <phoneticPr fontId="2"/>
  </si>
  <si>
    <t>(11)
福祉専門職員Ⅰ/Ⅱ</t>
    <rPh sb="5" eb="7">
      <t>フクシ</t>
    </rPh>
    <rPh sb="7" eb="9">
      <t>センモン</t>
    </rPh>
    <rPh sb="9" eb="11">
      <t>ショクイン</t>
    </rPh>
    <phoneticPr fontId="3"/>
  </si>
  <si>
    <t>うち看護職員</t>
    <rPh sb="2" eb="6">
      <t>カンゴショクイン</t>
    </rPh>
    <phoneticPr fontId="2"/>
  </si>
  <si>
    <t>　(12) 氏　　名
　　 　カ　　ナ
　　   生年月日(西暦)
　　※重複：赤太字</t>
    <rPh sb="25" eb="27">
      <t>セイネン</t>
    </rPh>
    <rPh sb="26" eb="28">
      <t>ガッピ</t>
    </rPh>
    <rPh sb="29" eb="31">
      <t>セイレキ</t>
    </rPh>
    <rPh sb="37" eb="39">
      <t>チョウフク</t>
    </rPh>
    <rPh sb="40" eb="43">
      <t>アカフトジ</t>
    </rPh>
    <phoneticPr fontId="3"/>
  </si>
  <si>
    <t>合計</t>
    <rPh sb="0" eb="2">
      <t>ゴウケイ</t>
    </rPh>
    <phoneticPr fontId="2"/>
  </si>
  <si>
    <t>基準配置除く</t>
    <rPh sb="0" eb="2">
      <t>キジュン</t>
    </rPh>
    <rPh sb="2" eb="4">
      <t>ハイチ</t>
    </rPh>
    <rPh sb="4" eb="5">
      <t>ノゾ</t>
    </rPh>
    <phoneticPr fontId="2"/>
  </si>
  <si>
    <t>常勤換算</t>
    <rPh sb="0" eb="4">
      <t>ジョウキンカンサン</t>
    </rPh>
    <phoneticPr fontId="2"/>
  </si>
  <si>
    <t>基準配置除く</t>
    <rPh sb="0" eb="4">
      <t>キジュンハイチ</t>
    </rPh>
    <rPh sb="4" eb="5">
      <t>ノゾ</t>
    </rPh>
    <phoneticPr fontId="2"/>
  </si>
  <si>
    <t>有効期限：</t>
    <rPh sb="0" eb="2">
      <t>ユウコウ</t>
    </rPh>
    <rPh sb="2" eb="4">
      <t>キゲン</t>
    </rPh>
    <phoneticPr fontId="2"/>
  </si>
  <si>
    <t>実践研修終了</t>
    <rPh sb="0" eb="4">
      <t>ジッセンケンシュウ</t>
    </rPh>
    <rPh sb="4" eb="6">
      <t>シュウリョウ</t>
    </rPh>
    <phoneticPr fontId="2"/>
  </si>
  <si>
    <t>更新研修終了</t>
    <rPh sb="0" eb="4">
      <t>コウシンケンシュウ</t>
    </rPh>
    <phoneticPr fontId="2"/>
  </si>
  <si>
    <t>基礎研修終了（みなし配置）</t>
    <rPh sb="0" eb="2">
      <t>キソ</t>
    </rPh>
    <rPh sb="2" eb="4">
      <t>ケンシュウ</t>
    </rPh>
    <rPh sb="4" eb="6">
      <t>シュウリョウ</t>
    </rPh>
    <rPh sb="10" eb="12">
      <t>ハイチ</t>
    </rPh>
    <phoneticPr fontId="2"/>
  </si>
  <si>
    <t>旧制度研修修了</t>
    <rPh sb="0" eb="3">
      <t>キュウセイド</t>
    </rPh>
    <rPh sb="3" eb="5">
      <t>ケンシュウ</t>
    </rPh>
    <rPh sb="5" eb="7">
      <t>シュウリョウ</t>
    </rPh>
    <phoneticPr fontId="2"/>
  </si>
  <si>
    <t>終了証発行日：</t>
    <rPh sb="0" eb="3">
      <t>シュウリョウショウ</t>
    </rPh>
    <rPh sb="3" eb="6">
      <t>ハッコウビ</t>
    </rPh>
    <phoneticPr fontId="2"/>
  </si>
  <si>
    <t>児童福祉施設の設備及び運営に関する基準第 43 条</t>
    <phoneticPr fontId="2"/>
  </si>
  <si>
    <t>基準（加配常勤換算）</t>
    <rPh sb="0" eb="2">
      <t>キジュン</t>
    </rPh>
    <rPh sb="3" eb="5">
      <t>カハイ</t>
    </rPh>
    <rPh sb="5" eb="7">
      <t>ジョウキン</t>
    </rPh>
    <rPh sb="7" eb="9">
      <t>カンザン</t>
    </rPh>
    <phoneticPr fontId="2"/>
  </si>
  <si>
    <t>従業者の勤務の体制及び勤務形態一覧表　記入方法　（障害児通所支援）</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32">
      <t>ショウガイジツウショシエン</t>
    </rPh>
    <phoneticPr fontId="3"/>
  </si>
  <si>
    <t>基準・加</t>
    <rPh sb="0" eb="2">
      <t>キジュン</t>
    </rPh>
    <rPh sb="3" eb="4">
      <t>カ</t>
    </rPh>
    <phoneticPr fontId="2"/>
  </si>
  <si>
    <t>基準・基準_加・医ケア基本報酬・医療連携</t>
    <phoneticPr fontId="2"/>
  </si>
  <si>
    <t>　(2) 事業所の営業日及び営業時間を入力してください。（営業時間には送迎時間は含まれません。）</t>
    <rPh sb="5" eb="8">
      <t>ジギョウショ</t>
    </rPh>
    <rPh sb="9" eb="12">
      <t>エイギョウビ</t>
    </rPh>
    <rPh sb="12" eb="13">
      <t>オヨ</t>
    </rPh>
    <rPh sb="14" eb="16">
      <t>エイギョウ</t>
    </rPh>
    <rPh sb="16" eb="18">
      <t>ジカン</t>
    </rPh>
    <rPh sb="19" eb="21">
      <t>ニュウリョク</t>
    </rPh>
    <rPh sb="29" eb="31">
      <t>エイギョウ</t>
    </rPh>
    <rPh sb="31" eb="33">
      <t>ジカン</t>
    </rPh>
    <rPh sb="35" eb="37">
      <t>ソウゲイ</t>
    </rPh>
    <rPh sb="37" eb="39">
      <t>ジカン</t>
    </rPh>
    <rPh sb="40" eb="41">
      <t>フク</t>
    </rPh>
    <phoneticPr fontId="2"/>
  </si>
  <si>
    <t>基準配置</t>
    <rPh sb="0" eb="2">
      <t>キジュン</t>
    </rPh>
    <rPh sb="2" eb="4">
      <t>ハイチ</t>
    </rPh>
    <phoneticPr fontId="2"/>
  </si>
  <si>
    <t>基準配置を除く常勤換算内訳</t>
    <rPh sb="0" eb="4">
      <t>キジュンハイチ</t>
    </rPh>
    <rPh sb="5" eb="6">
      <t>ノゾ</t>
    </rPh>
    <rPh sb="7" eb="11">
      <t>ジョウキンカンサン</t>
    </rPh>
    <rPh sb="11" eb="13">
      <t>ウチワケ</t>
    </rPh>
    <phoneticPr fontId="2"/>
  </si>
  <si>
    <t>欠如</t>
    <rPh sb="0" eb="2">
      <t>ケツジョ</t>
    </rPh>
    <phoneticPr fontId="2"/>
  </si>
  <si>
    <t>欠如：</t>
    <rPh sb="0" eb="2">
      <t>ケツジョ</t>
    </rPh>
    <phoneticPr fontId="2"/>
  </si>
  <si>
    <t>(16) 兼務状況</t>
    <rPh sb="5" eb="7">
      <t>ケンム</t>
    </rPh>
    <rPh sb="7" eb="9">
      <t>ジョウキョウ</t>
    </rPh>
    <phoneticPr fontId="3"/>
  </si>
  <si>
    <t>(18) （17）のうち医療的ケア児利用者数</t>
    <phoneticPr fontId="2"/>
  </si>
  <si>
    <t>月平均
利用人数</t>
    <rPh sb="2" eb="5">
      <t>ツキヘイキン</t>
    </rPh>
    <rPh sb="6" eb="8">
      <t>リヨウニンズウ</t>
    </rPh>
    <phoneticPr fontId="2"/>
  </si>
  <si>
    <t>合計
B</t>
    <phoneticPr fontId="2"/>
  </si>
  <si>
    <t>常・専</t>
    <rPh sb="0" eb="1">
      <t>ジョウ</t>
    </rPh>
    <rPh sb="2" eb="3">
      <t>セン</t>
    </rPh>
    <phoneticPr fontId="2"/>
  </si>
  <si>
    <t>常・兼</t>
    <rPh sb="0" eb="1">
      <t>ジョウ</t>
    </rPh>
    <rPh sb="2" eb="3">
      <t>ケン</t>
    </rPh>
    <phoneticPr fontId="2"/>
  </si>
  <si>
    <t>非・専</t>
    <rPh sb="0" eb="1">
      <t>ヒ</t>
    </rPh>
    <rPh sb="2" eb="3">
      <t>セン</t>
    </rPh>
    <phoneticPr fontId="2"/>
  </si>
  <si>
    <t>非・兼</t>
    <rPh sb="0" eb="1">
      <t>ヒ</t>
    </rPh>
    <rPh sb="2" eb="3">
      <t>ケン</t>
    </rPh>
    <phoneticPr fontId="2"/>
  </si>
  <si>
    <t>　(9) 従業者の保有する資格等について、該当する資格名称をプルダウンより選択してください。</t>
    <rPh sb="5" eb="8">
      <t>ジュウギョウシャ</t>
    </rPh>
    <rPh sb="9" eb="11">
      <t>ホユウ</t>
    </rPh>
    <rPh sb="13" eb="15">
      <t>シカク</t>
    </rPh>
    <rPh sb="15" eb="16">
      <t>トウ</t>
    </rPh>
    <rPh sb="21" eb="23">
      <t>ガイトウ</t>
    </rPh>
    <rPh sb="25" eb="27">
      <t>シカク</t>
    </rPh>
    <rPh sb="27" eb="29">
      <t>メイショウ</t>
    </rPh>
    <rPh sb="37" eb="39">
      <t>センタク</t>
    </rPh>
    <phoneticPr fontId="2"/>
  </si>
  <si>
    <t xml:space="preserve"> 　　 児童発達支援管理責任者は、研修要件について終了している研修と終了日、有効期限を記入してください。</t>
    <rPh sb="4" eb="10">
      <t>ジドウハッタツシエン</t>
    </rPh>
    <rPh sb="10" eb="15">
      <t>カンリセキニンシャ</t>
    </rPh>
    <rPh sb="17" eb="21">
      <t>ケンシュウヨウケン</t>
    </rPh>
    <rPh sb="25" eb="27">
      <t>シュウリョウ</t>
    </rPh>
    <rPh sb="31" eb="33">
      <t>ケンシュウ</t>
    </rPh>
    <rPh sb="34" eb="37">
      <t>シュウリョウビ</t>
    </rPh>
    <rPh sb="38" eb="42">
      <t>ユウコウキゲン</t>
    </rPh>
    <rPh sb="43" eb="45">
      <t>キニュウ</t>
    </rPh>
    <phoneticPr fontId="2"/>
  </si>
  <si>
    <t>　(12) 従業者の氏名・カナ・生年月日を記入してください。</t>
    <rPh sb="6" eb="9">
      <t>ジュウギョウシャ</t>
    </rPh>
    <rPh sb="10" eb="12">
      <t>シメイ</t>
    </rPh>
    <rPh sb="16" eb="20">
      <t>セイネンガッピ</t>
    </rPh>
    <rPh sb="21" eb="23">
      <t>キニュウ</t>
    </rPh>
    <phoneticPr fontId="2"/>
  </si>
  <si>
    <t>　(11) 福祉専門職員配置等加算のⅠ型又はⅡ型を算定する場合、資格名称をプルダウンより選択してください。</t>
    <rPh sb="6" eb="11">
      <t>フクシセンモンショク</t>
    </rPh>
    <rPh sb="11" eb="12">
      <t>イン</t>
    </rPh>
    <rPh sb="12" eb="14">
      <t>ハイチ</t>
    </rPh>
    <rPh sb="14" eb="15">
      <t>トウ</t>
    </rPh>
    <rPh sb="15" eb="17">
      <t>カサン</t>
    </rPh>
    <rPh sb="19" eb="20">
      <t>ガタ</t>
    </rPh>
    <rPh sb="20" eb="21">
      <t>マタ</t>
    </rPh>
    <rPh sb="22" eb="24">
      <t>ニガタ</t>
    </rPh>
    <rPh sb="25" eb="27">
      <t>サンテイ</t>
    </rPh>
    <rPh sb="29" eb="31">
      <t>バアイ</t>
    </rPh>
    <rPh sb="32" eb="34">
      <t>シカク</t>
    </rPh>
    <rPh sb="34" eb="36">
      <t>メイショウ</t>
    </rPh>
    <rPh sb="44" eb="46">
      <t>センタク</t>
    </rPh>
    <phoneticPr fontId="2"/>
  </si>
  <si>
    <t>　　  ※体制届の提出に際しては、4週分の入力で可とします。実績を表す場合には、暦月で入力ください。</t>
    <rPh sb="5" eb="8">
      <t>タイセイトドケ</t>
    </rPh>
    <rPh sb="9" eb="11">
      <t>テイシュツ</t>
    </rPh>
    <rPh sb="12" eb="13">
      <t>サイ</t>
    </rPh>
    <rPh sb="18" eb="19">
      <t>シュウ</t>
    </rPh>
    <rPh sb="19" eb="20">
      <t>ブン</t>
    </rPh>
    <rPh sb="21" eb="23">
      <t>ニュウリョク</t>
    </rPh>
    <rPh sb="24" eb="25">
      <t>カ</t>
    </rPh>
    <rPh sb="30" eb="32">
      <t>ジッセキ</t>
    </rPh>
    <rPh sb="33" eb="34">
      <t>アラワ</t>
    </rPh>
    <rPh sb="35" eb="37">
      <t>バアイ</t>
    </rPh>
    <rPh sb="40" eb="41">
      <t>コヨミ</t>
    </rPh>
    <rPh sb="41" eb="42">
      <t>ヅキ</t>
    </rPh>
    <rPh sb="43" eb="45">
      <t>ニュウリョク</t>
    </rPh>
    <phoneticPr fontId="2"/>
  </si>
  <si>
    <t>　(14)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</si>
  <si>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(15) 従業者ごとに、常勤換算（勤務延時間数÷常勤の従業者が1月に勤務すべき時間数）が自動計算されますので、誤りがないか確認してください。</t>
    <rPh sb="6" eb="9">
      <t>ジュウギョウシャ</t>
    </rPh>
    <rPh sb="13" eb="17">
      <t>ジョウキンカンサン</t>
    </rPh>
    <rPh sb="18" eb="20">
      <t>キンム</t>
    </rPh>
    <rPh sb="20" eb="21">
      <t>ノ</t>
    </rPh>
    <rPh sb="21" eb="24">
      <t>ジカンスウ</t>
    </rPh>
    <rPh sb="25" eb="27">
      <t>ジョウキン</t>
    </rPh>
    <rPh sb="28" eb="31">
      <t>ジュウギョウシャ</t>
    </rPh>
    <rPh sb="33" eb="34">
      <t>ツキ</t>
    </rPh>
    <rPh sb="35" eb="37">
      <t>キンム</t>
    </rPh>
    <rPh sb="40" eb="43">
      <t>ジカンスウ</t>
    </rPh>
    <rPh sb="45" eb="47">
      <t>ジドウ</t>
    </rPh>
    <rPh sb="47" eb="49">
      <t>ケイサン</t>
    </rPh>
    <rPh sb="56" eb="57">
      <t>アヤマ</t>
    </rPh>
    <rPh sb="62" eb="64">
      <t>カクニン</t>
    </rPh>
    <phoneticPr fontId="2"/>
  </si>
  <si>
    <t>　　  ※また、職員の加配の確認のため、基準職員として配置された日を除く常勤換算も自動計算されますので、誤りがないか確認してください。</t>
    <rPh sb="8" eb="10">
      <t>ショクイン</t>
    </rPh>
    <rPh sb="11" eb="13">
      <t>カハイ</t>
    </rPh>
    <rPh sb="14" eb="16">
      <t>カクニン</t>
    </rPh>
    <rPh sb="20" eb="24">
      <t>キジュンショクイン</t>
    </rPh>
    <rPh sb="27" eb="29">
      <t>ハイチ</t>
    </rPh>
    <rPh sb="32" eb="33">
      <t>ヒ</t>
    </rPh>
    <rPh sb="34" eb="35">
      <t>ノゾ</t>
    </rPh>
    <rPh sb="36" eb="40">
      <t>ジョウキンカンサン</t>
    </rPh>
    <phoneticPr fontId="2"/>
  </si>
  <si>
    <t>　(16)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</si>
  <si>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(18) （17）のうち医療的ケア児利用者数を入力してください。</t>
    <rPh sb="24" eb="26">
      <t>ニュウリョク</t>
    </rPh>
    <phoneticPr fontId="2"/>
  </si>
  <si>
    <t>　　　※計画の場合でも、一律に定員数を入力するのではなく、利用予定人数を入力してください。</t>
    <rPh sb="4" eb="6">
      <t>ケイカク</t>
    </rPh>
    <rPh sb="7" eb="9">
      <t>バアイ</t>
    </rPh>
    <rPh sb="12" eb="14">
      <t>イチリツ</t>
    </rPh>
    <rPh sb="15" eb="18">
      <t>テイインスウ</t>
    </rPh>
    <rPh sb="19" eb="21">
      <t>ニュウリョク</t>
    </rPh>
    <rPh sb="29" eb="35">
      <t>リヨウヨテイニンズウ</t>
    </rPh>
    <rPh sb="36" eb="38">
      <t>ニュウリョク</t>
    </rPh>
    <phoneticPr fontId="2"/>
  </si>
  <si>
    <t>(19) 利用者数に対して必要な基準職員数（児発センター又は重心を除く児発・放デイのみ）</t>
    <rPh sb="5" eb="8">
      <t>リヨウシャ</t>
    </rPh>
    <rPh sb="8" eb="9">
      <t>スウ</t>
    </rPh>
    <rPh sb="10" eb="11">
      <t>タイ</t>
    </rPh>
    <rPh sb="13" eb="15">
      <t>ヒツヨウ</t>
    </rPh>
    <rPh sb="16" eb="18">
      <t>キジュン</t>
    </rPh>
    <rPh sb="18" eb="20">
      <t>ショクイン</t>
    </rPh>
    <rPh sb="20" eb="21">
      <t>スウ</t>
    </rPh>
    <rPh sb="28" eb="29">
      <t>マタ</t>
    </rPh>
    <rPh sb="35" eb="36">
      <t>コ</t>
    </rPh>
    <rPh sb="36" eb="37">
      <t>ハツ</t>
    </rPh>
    <rPh sb="38" eb="39">
      <t>ホウ</t>
    </rPh>
    <phoneticPr fontId="2"/>
  </si>
  <si>
    <t>　　　※対象事業所以外の事業所は、表示される数値を無視してください。</t>
    <rPh sb="4" eb="6">
      <t>タイショウ</t>
    </rPh>
    <rPh sb="6" eb="9">
      <t>ジギョウショ</t>
    </rPh>
    <rPh sb="9" eb="11">
      <t>イガイ</t>
    </rPh>
    <rPh sb="12" eb="15">
      <t>ジギョウショ</t>
    </rPh>
    <rPh sb="17" eb="19">
      <t>ヒョウジ</t>
    </rPh>
    <rPh sb="22" eb="24">
      <t>スウチ</t>
    </rPh>
    <rPh sb="25" eb="27">
      <t>ムシ</t>
    </rPh>
    <phoneticPr fontId="2"/>
  </si>
  <si>
    <t>　(20) （19）に関して、１日の利用者数に対する基準職員の配置を満たしていれば「○」、満たしていなければ「×」が表示されます。</t>
    <rPh sb="11" eb="12">
      <t>カン</t>
    </rPh>
    <rPh sb="16" eb="17">
      <t>ニチ</t>
    </rPh>
    <rPh sb="18" eb="21">
      <t>リヨウシャ</t>
    </rPh>
    <rPh sb="21" eb="22">
      <t>スウ</t>
    </rPh>
    <rPh sb="23" eb="24">
      <t>タイ</t>
    </rPh>
    <rPh sb="34" eb="35">
      <t>ミ</t>
    </rPh>
    <rPh sb="45" eb="46">
      <t>ミ</t>
    </rPh>
    <rPh sb="58" eb="60">
      <t>ヒョウジ</t>
    </rPh>
    <phoneticPr fontId="2"/>
  </si>
  <si>
    <t>その他加配加算対象従業者</t>
    <rPh sb="2" eb="3">
      <t>タ</t>
    </rPh>
    <rPh sb="3" eb="5">
      <t>カハイ</t>
    </rPh>
    <rPh sb="5" eb="7">
      <t>カサン</t>
    </rPh>
    <rPh sb="7" eb="9">
      <t>タイショウ</t>
    </rPh>
    <rPh sb="9" eb="12">
      <t>ジュウギョウシャ</t>
    </rPh>
    <phoneticPr fontId="2"/>
  </si>
  <si>
    <r>
      <t>(20) 基準職員配置状況の</t>
    </r>
    <r>
      <rPr>
        <b/>
        <u/>
        <sz val="12"/>
        <rFont val="HGSｺﾞｼｯｸM"/>
        <family val="3"/>
        <charset val="128"/>
      </rPr>
      <t>仮判定（※）</t>
    </r>
    <r>
      <rPr>
        <sz val="12"/>
        <rFont val="HGSｺﾞｼｯｸM"/>
        <family val="3"/>
        <charset val="128"/>
      </rPr>
      <t>（児発センター又は重心を除く児発・放デイのみ）</t>
    </r>
    <rPh sb="5" eb="7">
      <t>キジュン</t>
    </rPh>
    <rPh sb="7" eb="9">
      <t>ショクイン</t>
    </rPh>
    <rPh sb="9" eb="11">
      <t>ハイチ</t>
    </rPh>
    <rPh sb="11" eb="13">
      <t>ジョウキョウ</t>
    </rPh>
    <rPh sb="14" eb="15">
      <t>カリ</t>
    </rPh>
    <rPh sb="15" eb="17">
      <t>ハンテイ</t>
    </rPh>
    <phoneticPr fontId="2"/>
  </si>
  <si>
    <t>訪問支援員</t>
    <rPh sb="0" eb="5">
      <t>ホウモンシエンイン</t>
    </rPh>
    <phoneticPr fontId="2"/>
  </si>
  <si>
    <t>訪問支援員特別加算対象</t>
    <rPh sb="0" eb="4">
      <t>ホウモンシエン</t>
    </rPh>
    <rPh sb="4" eb="5">
      <t>イン</t>
    </rPh>
    <rPh sb="5" eb="9">
      <t>トクベツカサン</t>
    </rPh>
    <rPh sb="9" eb="11">
      <t>タイショウ</t>
    </rPh>
    <phoneticPr fontId="2"/>
  </si>
  <si>
    <t>　　  実際の給付費請求時等、実績を確認する場合は、「実績」を選択し、暦月分で勤務時間を入力してください。</t>
    <rPh sb="4" eb="6">
      <t>ジッサイ</t>
    </rPh>
    <rPh sb="7" eb="10">
      <t>キュウフヒ</t>
    </rPh>
    <rPh sb="10" eb="13">
      <t>セイキュウジ</t>
    </rPh>
    <rPh sb="13" eb="14">
      <t>トウ</t>
    </rPh>
    <rPh sb="15" eb="17">
      <t>ジッセキ</t>
    </rPh>
    <rPh sb="18" eb="20">
      <t>カクニン</t>
    </rPh>
    <rPh sb="22" eb="24">
      <t>バアイ</t>
    </rPh>
    <rPh sb="27" eb="29">
      <t>ジッセキ</t>
    </rPh>
    <rPh sb="31" eb="33">
      <t>センタク</t>
    </rPh>
    <rPh sb="35" eb="36">
      <t>コヨミ</t>
    </rPh>
    <rPh sb="36" eb="37">
      <t>ツキ</t>
    </rPh>
    <rPh sb="37" eb="38">
      <t>ブン</t>
    </rPh>
    <rPh sb="39" eb="41">
      <t>キンム</t>
    </rPh>
    <rPh sb="41" eb="43">
      <t>ジカン</t>
    </rPh>
    <rPh sb="44" eb="46">
      <t>ニュウリョク</t>
    </rPh>
    <phoneticPr fontId="2"/>
  </si>
  <si>
    <t>　(6) 当該サービス提供単位のサービス提供時間を入力してください。（サービス提供時間とは、運営規定に定める標準的なサービス提供時間です。）</t>
    <rPh sb="5" eb="7">
      <t>トウガイ</t>
    </rPh>
    <rPh sb="11" eb="13">
      <t>テイキョウ</t>
    </rPh>
    <rPh sb="13" eb="15">
      <t>タンイ</t>
    </rPh>
    <rPh sb="20" eb="22">
      <t>テイキョウ</t>
    </rPh>
    <rPh sb="22" eb="24">
      <t>ジカン</t>
    </rPh>
    <rPh sb="25" eb="27">
      <t>ニュウリョク</t>
    </rPh>
    <rPh sb="39" eb="43">
      <t>テイキョウジカン</t>
    </rPh>
    <phoneticPr fontId="2"/>
  </si>
  <si>
    <t>　　※営業時間とは、利用人数に応じた基準人員を配置している時間のことです。運営規定に定める営業時間と一致しているか、必ず確認してください。</t>
    <rPh sb="3" eb="7">
      <t>エイギョウジカン</t>
    </rPh>
    <rPh sb="10" eb="14">
      <t>リヨウニンズウ</t>
    </rPh>
    <rPh sb="15" eb="16">
      <t>オウ</t>
    </rPh>
    <rPh sb="18" eb="22">
      <t>キジュンジンイン</t>
    </rPh>
    <rPh sb="23" eb="25">
      <t>ハイチ</t>
    </rPh>
    <rPh sb="29" eb="31">
      <t>ジカン</t>
    </rPh>
    <rPh sb="37" eb="41">
      <t>ウンエイキテイ</t>
    </rPh>
    <rPh sb="42" eb="43">
      <t>サダ</t>
    </rPh>
    <rPh sb="45" eb="49">
      <t>エイギョウジカン</t>
    </rPh>
    <rPh sb="50" eb="52">
      <t>イッチ</t>
    </rPh>
    <rPh sb="58" eb="59">
      <t>カナラ</t>
    </rPh>
    <rPh sb="60" eb="62">
      <t>カクニン</t>
    </rPh>
    <phoneticPr fontId="2"/>
  </si>
  <si>
    <t>　　※なお、常勤の職員は、営業時間に関わらず、常勤の時間を当該サービスの業務に従事する必要があります。</t>
    <rPh sb="6" eb="8">
      <t>ジョウキン</t>
    </rPh>
    <rPh sb="9" eb="11">
      <t>ショクイン</t>
    </rPh>
    <rPh sb="13" eb="17">
      <t>エイギョウジカン</t>
    </rPh>
    <rPh sb="18" eb="19">
      <t>カカ</t>
    </rPh>
    <rPh sb="23" eb="25">
      <t>ジョウキン</t>
    </rPh>
    <rPh sb="26" eb="28">
      <t>ジカン</t>
    </rPh>
    <rPh sb="29" eb="31">
      <t>トウガイ</t>
    </rPh>
    <rPh sb="36" eb="38">
      <t>ギョウム</t>
    </rPh>
    <rPh sb="39" eb="41">
      <t>ジュウジ</t>
    </rPh>
    <rPh sb="43" eb="45">
      <t>ヒツヨウ</t>
    </rPh>
    <phoneticPr fontId="2"/>
  </si>
  <si>
    <t>運営規定に定めるサービス提供時間：利用児童に対する事業所の標準的なサービス提供時間</t>
    <rPh sb="0" eb="4">
      <t>ウンエイキテイ</t>
    </rPh>
    <rPh sb="5" eb="6">
      <t>サダ</t>
    </rPh>
    <rPh sb="12" eb="14">
      <t>テイキョウ</t>
    </rPh>
    <rPh sb="14" eb="16">
      <t>ジカン</t>
    </rPh>
    <rPh sb="17" eb="19">
      <t>リヨウ</t>
    </rPh>
    <rPh sb="19" eb="21">
      <t>ジドウ</t>
    </rPh>
    <rPh sb="22" eb="23">
      <t>タイ</t>
    </rPh>
    <rPh sb="25" eb="28">
      <t>ジギョウショ</t>
    </rPh>
    <rPh sb="29" eb="32">
      <t>ヒョウジュンテキ</t>
    </rPh>
    <rPh sb="37" eb="39">
      <t>テイキョウ</t>
    </rPh>
    <rPh sb="39" eb="41">
      <t>ジカン</t>
    </rPh>
    <phoneticPr fontId="2"/>
  </si>
  <si>
    <r>
      <t>　　　当該事業所における勤務時間が、当該事業所において定められている常勤の従業者が勤務すべき時間数に達していることをいいます。
　　　</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7" eb="69">
      <t>コヨウ</t>
    </rPh>
    <rPh sb="70" eb="72">
      <t>ケイタイ</t>
    </rPh>
    <rPh sb="73" eb="75">
      <t>コウリョ</t>
    </rPh>
    <phoneticPr fontId="2"/>
  </si>
  <si>
    <t>　(10) 資格証や研修終了証、実務経験証明書等の提出状況を選択してください。これまでに市に提出済みのものは「提出済」を、
　　　 今回新たに資格の報告をする場合には「新規提出」を選択し、資格証等を添付してください。</t>
    <rPh sb="6" eb="9">
      <t>シカクショウ</t>
    </rPh>
    <rPh sb="10" eb="12">
      <t>ケンシュウ</t>
    </rPh>
    <rPh sb="12" eb="15">
      <t>シュウリョウショウ</t>
    </rPh>
    <rPh sb="16" eb="18">
      <t>ジツム</t>
    </rPh>
    <rPh sb="18" eb="20">
      <t>ケイケン</t>
    </rPh>
    <rPh sb="20" eb="24">
      <t>ショウメイショナド</t>
    </rPh>
    <rPh sb="25" eb="27">
      <t>テイシュツ</t>
    </rPh>
    <rPh sb="27" eb="29">
      <t>ジョウキョウ</t>
    </rPh>
    <rPh sb="30" eb="32">
      <t>センタク</t>
    </rPh>
    <rPh sb="44" eb="45">
      <t>シ</t>
    </rPh>
    <rPh sb="46" eb="48">
      <t>テイシュツ</t>
    </rPh>
    <rPh sb="48" eb="49">
      <t>ズ</t>
    </rPh>
    <rPh sb="55" eb="57">
      <t>テイシュツ</t>
    </rPh>
    <rPh sb="57" eb="58">
      <t>ズ</t>
    </rPh>
    <rPh sb="66" eb="68">
      <t>コンカイ</t>
    </rPh>
    <rPh sb="68" eb="69">
      <t>アラ</t>
    </rPh>
    <rPh sb="71" eb="73">
      <t>シカク</t>
    </rPh>
    <rPh sb="74" eb="76">
      <t>ホウコク</t>
    </rPh>
    <rPh sb="79" eb="81">
      <t>バアイ</t>
    </rPh>
    <rPh sb="84" eb="86">
      <t>シンキ</t>
    </rPh>
    <rPh sb="86" eb="88">
      <t>テイシュツ</t>
    </rPh>
    <rPh sb="90" eb="92">
      <t>センタク</t>
    </rPh>
    <rPh sb="94" eb="98">
      <t>シカクショウトウ</t>
    </rPh>
    <rPh sb="99" eb="101">
      <t>テンプ</t>
    </rPh>
    <phoneticPr fontId="2"/>
  </si>
  <si>
    <t>　(13) 申請する事業に係る従業者（管理者を含む。）の1ヶ月分の勤務時間数を入力してください。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8">
      <t>ジカンスウ</t>
    </rPh>
    <rPh sb="39" eb="41">
      <t>ニュウリョク</t>
    </rPh>
    <phoneticPr fontId="2"/>
  </si>
  <si>
    <t>　　  ※看護職員の場合、勤務時間の下のセルにおいて、基準職員としての配置、医ケア基本報酬に対応する配置、医療連携体制加算に対応する
          配置のいずれかを、プルダウンより選択してください。</t>
    <rPh sb="5" eb="9">
      <t>カンゴショクイン</t>
    </rPh>
    <rPh sb="10" eb="12">
      <t>バアイ</t>
    </rPh>
    <rPh sb="27" eb="31">
      <t>キジュンショクイン</t>
    </rPh>
    <rPh sb="35" eb="37">
      <t>ハイチ</t>
    </rPh>
    <rPh sb="38" eb="39">
      <t>イ</t>
    </rPh>
    <rPh sb="41" eb="45">
      <t>キホンホウシュウ</t>
    </rPh>
    <rPh sb="46" eb="48">
      <t>タイオウ</t>
    </rPh>
    <rPh sb="50" eb="52">
      <t>ハイチ</t>
    </rPh>
    <rPh sb="53" eb="59">
      <t>イリョウレンケイタイセイ</t>
    </rPh>
    <rPh sb="59" eb="61">
      <t>カサン</t>
    </rPh>
    <rPh sb="62" eb="64">
      <t>タイオウ</t>
    </rPh>
    <rPh sb="77" eb="79">
      <t>ハイチ</t>
    </rPh>
    <phoneticPr fontId="2"/>
  </si>
  <si>
    <t>　(17) １日ごとの利用者数を入力してください。措置児童及び市外支給決定児童を含めますが、欠席者及び欠席時対応加算算定児童は除いてください。</t>
    <rPh sb="7" eb="8">
      <t>ニチ</t>
    </rPh>
    <rPh sb="11" eb="14">
      <t>リヨウシャ</t>
    </rPh>
    <rPh sb="14" eb="15">
      <t>スウ</t>
    </rPh>
    <rPh sb="16" eb="18">
      <t>ニュウリョク</t>
    </rPh>
    <rPh sb="48" eb="49">
      <t>シャ</t>
    </rPh>
    <rPh sb="49" eb="50">
      <t>オヨ</t>
    </rPh>
    <phoneticPr fontId="2"/>
  </si>
  <si>
    <r>
      <t>　(19) 児童発達支援センター又は主として重症心身障害児を対象とする事業所</t>
    </r>
    <r>
      <rPr>
        <u/>
        <sz val="12"/>
        <rFont val="HGSｺﾞｼｯｸM"/>
        <family val="3"/>
        <charset val="128"/>
      </rPr>
      <t>を除く</t>
    </r>
    <r>
      <rPr>
        <sz val="12"/>
        <rFont val="HGSｺﾞｼｯｸM"/>
        <family val="3"/>
        <charset val="128"/>
      </rPr>
      <t>児童発達支援・放課後等デイサービス事業所における１日の</t>
    </r>
    <rPh sb="6" eb="12">
      <t>ジドウハッタツシエン</t>
    </rPh>
    <rPh sb="16" eb="17">
      <t>マタ</t>
    </rPh>
    <rPh sb="39" eb="40">
      <t>ノゾ</t>
    </rPh>
    <rPh sb="41" eb="47">
      <t>ジドウハッタツシエン</t>
    </rPh>
    <rPh sb="48" eb="52">
      <t>ホウカゴトウ</t>
    </rPh>
    <rPh sb="58" eb="61">
      <t>ジギョウショ</t>
    </rPh>
    <rPh sb="66" eb="67">
      <t>ニチ</t>
    </rPh>
    <phoneticPr fontId="2"/>
  </si>
  <si>
    <t>開所日数</t>
    <rPh sb="0" eb="4">
      <t>カイショニッスウ</t>
    </rPh>
    <phoneticPr fontId="2"/>
  </si>
  <si>
    <r>
      <t>(17) 利用者数（措置児童及び市外支給決定児童を含む）※</t>
    </r>
    <r>
      <rPr>
        <u/>
        <sz val="12"/>
        <rFont val="HGSｺﾞｼｯｸM"/>
        <family val="3"/>
        <charset val="128"/>
      </rPr>
      <t>欠席児童及び欠席時対応加算算定児童は除く</t>
    </r>
    <rPh sb="10" eb="12">
      <t>ソチ</t>
    </rPh>
    <rPh sb="12" eb="14">
      <t>ジドウ</t>
    </rPh>
    <rPh sb="14" eb="15">
      <t>オヨ</t>
    </rPh>
    <rPh sb="16" eb="18">
      <t>シガイ</t>
    </rPh>
    <rPh sb="18" eb="20">
      <t>シキュウ</t>
    </rPh>
    <rPh sb="20" eb="22">
      <t>ケッテイ</t>
    </rPh>
    <rPh sb="22" eb="24">
      <t>ジドウ</t>
    </rPh>
    <rPh sb="25" eb="26">
      <t>フク</t>
    </rPh>
    <rPh sb="29" eb="31">
      <t>ケッセキ</t>
    </rPh>
    <rPh sb="31" eb="33">
      <t>ジドウ</t>
    </rPh>
    <rPh sb="33" eb="34">
      <t>オヨ</t>
    </rPh>
    <rPh sb="35" eb="42">
      <t>ケッセキジタイオウカサン</t>
    </rPh>
    <rPh sb="42" eb="44">
      <t>サンテイ</t>
    </rPh>
    <rPh sb="44" eb="46">
      <t>ジドウ</t>
    </rPh>
    <rPh sb="47" eb="48">
      <t>ノゾ</t>
    </rPh>
    <phoneticPr fontId="2"/>
  </si>
  <si>
    <t>常・休：</t>
    <rPh sb="0" eb="1">
      <t>ジョウ</t>
    </rPh>
    <rPh sb="2" eb="3">
      <t>キュウ</t>
    </rPh>
    <phoneticPr fontId="2"/>
  </si>
  <si>
    <t>非・休：</t>
    <rPh sb="0" eb="1">
      <t>ヒ</t>
    </rPh>
    <rPh sb="2" eb="3">
      <t>キュウ</t>
    </rPh>
    <phoneticPr fontId="2"/>
  </si>
  <si>
    <r>
      <rPr>
        <b/>
        <u/>
        <sz val="11"/>
        <color theme="1"/>
        <rFont val="游ゴシック"/>
        <family val="3"/>
        <charset val="128"/>
        <scheme val="minor"/>
      </rPr>
      <t>非常勤職員</t>
    </r>
    <r>
      <rPr>
        <sz val="11"/>
        <color theme="1"/>
        <rFont val="游ゴシック"/>
        <family val="2"/>
        <charset val="128"/>
        <scheme val="minor"/>
      </rPr>
      <t>の休暇（有給休暇等）
※基準配置はできず、常勤換算にも算入できない。</t>
    </r>
    <rPh sb="0" eb="3">
      <t>ヒジョウキン</t>
    </rPh>
    <phoneticPr fontId="2"/>
  </si>
  <si>
    <t>遅出(1)</t>
    <rPh sb="0" eb="2">
      <t>オソデ</t>
    </rPh>
    <phoneticPr fontId="2"/>
  </si>
  <si>
    <t>遅出(2)</t>
    <rPh sb="0" eb="2">
      <t>オソデ</t>
    </rPh>
    <phoneticPr fontId="2"/>
  </si>
  <si>
    <r>
      <rPr>
        <u/>
        <sz val="11"/>
        <color theme="1"/>
        <rFont val="游ゴシック"/>
        <family val="3"/>
        <charset val="128"/>
        <scheme val="minor"/>
      </rPr>
      <t>事業に係る</t>
    </r>
    <r>
      <rPr>
        <sz val="11"/>
        <color theme="1"/>
        <rFont val="游ゴシック"/>
        <family val="2"/>
        <charset val="128"/>
        <scheme val="minor"/>
      </rPr>
      <t>出張・研修
※基準配置はできないが、</t>
    </r>
    <r>
      <rPr>
        <b/>
        <sz val="11"/>
        <color theme="1"/>
        <rFont val="游ゴシック"/>
        <family val="3"/>
        <charset val="128"/>
        <scheme val="minor"/>
      </rPr>
      <t>常勤換算には算入できる</t>
    </r>
    <r>
      <rPr>
        <sz val="11"/>
        <color theme="1"/>
        <rFont val="游ゴシック"/>
        <family val="2"/>
        <charset val="128"/>
        <scheme val="minor"/>
      </rPr>
      <t>。</t>
    </r>
    <rPh sb="0" eb="2">
      <t>ジギョウ</t>
    </rPh>
    <rPh sb="3" eb="4">
      <t>カカ</t>
    </rPh>
    <rPh sb="5" eb="7">
      <t>シュッチョウ</t>
    </rPh>
    <rPh sb="8" eb="10">
      <t>ケンシュウ</t>
    </rPh>
    <phoneticPr fontId="2"/>
  </si>
  <si>
    <t>終了証発行日</t>
    <rPh sb="0" eb="3">
      <t>シュウリョウショウ</t>
    </rPh>
    <rPh sb="3" eb="6">
      <t>ハッコウビ</t>
    </rPh>
    <phoneticPr fontId="2"/>
  </si>
  <si>
    <t>有効期限</t>
    <rPh sb="0" eb="4">
      <t>ユウコウキゲン</t>
    </rPh>
    <phoneticPr fontId="2"/>
  </si>
  <si>
    <t>児発管または基準職員の欠如</t>
    <rPh sb="0" eb="1">
      <t>コ</t>
    </rPh>
    <rPh sb="1" eb="2">
      <t>ハツ</t>
    </rPh>
    <rPh sb="2" eb="3">
      <t>カン</t>
    </rPh>
    <rPh sb="6" eb="10">
      <t>キジュンショクイン</t>
    </rPh>
    <rPh sb="11" eb="13">
      <t>ケツジョ</t>
    </rPh>
    <phoneticPr fontId="2"/>
  </si>
  <si>
    <r>
      <rPr>
        <b/>
        <u/>
        <sz val="11"/>
        <color theme="1"/>
        <rFont val="游ゴシック"/>
        <family val="3"/>
        <charset val="128"/>
        <scheme val="minor"/>
      </rPr>
      <t>常勤職員</t>
    </r>
    <r>
      <rPr>
        <sz val="11"/>
        <color theme="1"/>
        <rFont val="游ゴシック"/>
        <family val="2"/>
        <charset val="128"/>
        <scheme val="minor"/>
      </rPr>
      <t>の</t>
    </r>
    <r>
      <rPr>
        <sz val="11"/>
        <color theme="1"/>
        <rFont val="游ゴシック"/>
        <family val="3"/>
        <charset val="128"/>
        <scheme val="minor"/>
      </rPr>
      <t>休暇（有給休暇等）
※基準配置はできないが、</t>
    </r>
    <r>
      <rPr>
        <b/>
        <sz val="11"/>
        <color theme="1"/>
        <rFont val="游ゴシック"/>
        <family val="3"/>
        <charset val="128"/>
        <scheme val="minor"/>
      </rPr>
      <t>常勤換算には算入できる</t>
    </r>
    <r>
      <rPr>
        <sz val="11"/>
        <color theme="1"/>
        <rFont val="游ゴシック"/>
        <family val="3"/>
        <charset val="128"/>
        <scheme val="minor"/>
      </rPr>
      <t>ため、通常の勤務時間を入力する。</t>
    </r>
    <rPh sb="0" eb="2">
      <t>ジョウキン</t>
    </rPh>
    <rPh sb="2" eb="4">
      <t>ショクイン</t>
    </rPh>
    <rPh sb="5" eb="7">
      <t>キュウカ</t>
    </rPh>
    <rPh sb="8" eb="10">
      <t>ユウキュウ</t>
    </rPh>
    <rPh sb="10" eb="12">
      <t>キュウカ</t>
    </rPh>
    <rPh sb="12" eb="13">
      <t>ナド</t>
    </rPh>
    <rPh sb="16" eb="20">
      <t>キジュンハイチ</t>
    </rPh>
    <rPh sb="27" eb="31">
      <t>ジョウキンカンサン</t>
    </rPh>
    <rPh sb="33" eb="35">
      <t>サンニュウ</t>
    </rPh>
    <rPh sb="41" eb="43">
      <t>ツウジョウ</t>
    </rPh>
    <rPh sb="44" eb="46">
      <t>キンム</t>
    </rPh>
    <rPh sb="46" eb="48">
      <t>ジカン</t>
    </rPh>
    <rPh sb="49" eb="51">
      <t>ニュウリョク</t>
    </rPh>
    <phoneticPr fontId="2"/>
  </si>
  <si>
    <t>(9)
児発管：研修・受講日
児発管を除く：職種等</t>
    <rPh sb="4" eb="5">
      <t>コ</t>
    </rPh>
    <rPh sb="5" eb="6">
      <t>ハツ</t>
    </rPh>
    <rPh sb="6" eb="7">
      <t>カン</t>
    </rPh>
    <rPh sb="8" eb="10">
      <t>ケンシュウ</t>
    </rPh>
    <rPh sb="11" eb="13">
      <t>ジュコウ</t>
    </rPh>
    <rPh sb="13" eb="14">
      <t>ヒ</t>
    </rPh>
    <rPh sb="19" eb="20">
      <t>ノゾ</t>
    </rPh>
    <rPh sb="22" eb="24">
      <t>ショクシュ</t>
    </rPh>
    <rPh sb="24" eb="25">
      <t>トウ</t>
    </rPh>
    <phoneticPr fontId="2"/>
  </si>
  <si>
    <r>
      <t>　　  ※</t>
    </r>
    <r>
      <rPr>
        <b/>
        <sz val="12"/>
        <color rgb="FFFF0000"/>
        <rFont val="HGSｺﾞｼｯｸM"/>
        <family val="3"/>
        <charset val="128"/>
      </rPr>
      <t>基準職員として配置する職員</t>
    </r>
    <r>
      <rPr>
        <sz val="12"/>
        <color rgb="FFFF0000"/>
        <rFont val="HGSｺﾞｼｯｸM"/>
        <family val="3"/>
        <charset val="128"/>
      </rPr>
      <t>は、</t>
    </r>
    <r>
      <rPr>
        <b/>
        <u/>
        <sz val="12"/>
        <color rgb="FFFF0000"/>
        <rFont val="HGSｺﾞｼｯｸM"/>
        <family val="3"/>
        <charset val="128"/>
      </rPr>
      <t>必ず</t>
    </r>
    <r>
      <rPr>
        <sz val="12"/>
        <color rgb="FFFF0000"/>
        <rFont val="HGSｺﾞｼｯｸM"/>
        <family val="3"/>
        <charset val="128"/>
      </rPr>
      <t>勤務時間の下のセルにおいて「基準」をプルダウンより選択してください。</t>
    </r>
    <rPh sb="5" eb="9">
      <t>キジュンショクイン</t>
    </rPh>
    <rPh sb="12" eb="14">
      <t>ハイチ</t>
    </rPh>
    <rPh sb="16" eb="18">
      <t>ショクイン</t>
    </rPh>
    <rPh sb="20" eb="21">
      <t>カナラ</t>
    </rPh>
    <rPh sb="22" eb="26">
      <t>キンムジカン</t>
    </rPh>
    <rPh sb="27" eb="28">
      <t>シタ</t>
    </rPh>
    <rPh sb="36" eb="38">
      <t>キジュン</t>
    </rPh>
    <rPh sb="47" eb="49">
      <t>センタク</t>
    </rPh>
    <phoneticPr fontId="2"/>
  </si>
  <si>
    <t>主たる障害種別（</t>
    <rPh sb="0" eb="1">
      <t>シュ</t>
    </rPh>
    <rPh sb="3" eb="5">
      <t>ショウガイ</t>
    </rPh>
    <rPh sb="5" eb="7">
      <t>シュベツ</t>
    </rPh>
    <phoneticPr fontId="2"/>
  </si>
  <si>
    <t>主たる障害種別</t>
    <rPh sb="0" eb="1">
      <t>シュ</t>
    </rPh>
    <rPh sb="3" eb="5">
      <t>ショウガイ</t>
    </rPh>
    <rPh sb="5" eb="7">
      <t>シュベツ</t>
    </rPh>
    <phoneticPr fontId="2"/>
  </si>
  <si>
    <t>多機能の特例の有無（</t>
    <rPh sb="0" eb="3">
      <t>タキノウ</t>
    </rPh>
    <rPh sb="4" eb="6">
      <t>トクレイ</t>
    </rPh>
    <rPh sb="7" eb="9">
      <t>ウム</t>
    </rPh>
    <phoneticPr fontId="2"/>
  </si>
  <si>
    <t>報酬定員区分</t>
    <rPh sb="0" eb="2">
      <t>ホウシュウ</t>
    </rPh>
    <rPh sb="2" eb="4">
      <t>テイイン</t>
    </rPh>
    <rPh sb="4" eb="6">
      <t>クブン</t>
    </rPh>
    <phoneticPr fontId="2"/>
  </si>
  <si>
    <t>重症心身障害　以外</t>
    <rPh sb="0" eb="2">
      <t>ジュウショウ</t>
    </rPh>
    <rPh sb="2" eb="4">
      <t>シンシン</t>
    </rPh>
    <rPh sb="4" eb="6">
      <t>ショウガイ</t>
    </rPh>
    <rPh sb="7" eb="9">
      <t>イガイ</t>
    </rPh>
    <phoneticPr fontId="2"/>
  </si>
  <si>
    <t>重症心身障害</t>
    <rPh sb="0" eb="2">
      <t>ジュウショウ</t>
    </rPh>
    <rPh sb="2" eb="4">
      <t>シンシン</t>
    </rPh>
    <rPh sb="4" eb="6">
      <t>ショウガイ</t>
    </rPh>
    <phoneticPr fontId="2"/>
  </si>
  <si>
    <t>予定</t>
  </si>
  <si>
    <t>運営規定に定める営業時間：基準人員を配置する時間</t>
    <rPh sb="0" eb="4">
      <t>ウンエイキテイ</t>
    </rPh>
    <rPh sb="5" eb="6">
      <t>サダ</t>
    </rPh>
    <rPh sb="8" eb="10">
      <t>エイギョウ</t>
    </rPh>
    <rPh sb="10" eb="12">
      <t>ジカン</t>
    </rPh>
    <rPh sb="13" eb="17">
      <t>キジュンジンイン</t>
    </rPh>
    <rPh sb="18" eb="20">
      <t>ハイチ</t>
    </rPh>
    <rPh sb="22" eb="24">
      <t>ジカン</t>
    </rPh>
    <phoneticPr fontId="2"/>
  </si>
  <si>
    <t>事業者は、人員基準を遵守してサービスの提供を行う必要があり、それを確認するための「勤務の体制及び勤務形態一覧表」は、サービス提供の対価としての報酬（給付費）算定の基礎となるため、提出書類と勤務実態が異なる状況が発覚した場合には、行政処分や刑事告訴の対象となる可能性がありますので、正確に記入してください。
（不正事例：実際には雇用していない、又は勤務していない従業者を記入する。実務経験証明書の偽造。常勤の勤務時間内に事業所内外の他サービスや別事業に従事しており、実際には常勤の時間勤務していないにも関わらず常勤職員として記入する。）</t>
    <rPh sb="0" eb="3">
      <t>ジギョウシャ</t>
    </rPh>
    <rPh sb="10" eb="12">
      <t>ジュンシュ</t>
    </rPh>
    <rPh sb="22" eb="23">
      <t>オコナ</t>
    </rPh>
    <rPh sb="24" eb="26">
      <t>ヒツヨウ</t>
    </rPh>
    <rPh sb="33" eb="35">
      <t>カクニン</t>
    </rPh>
    <rPh sb="41" eb="43">
      <t>キンム</t>
    </rPh>
    <rPh sb="52" eb="54">
      <t>イチラン</t>
    </rPh>
    <rPh sb="54" eb="55">
      <t>ヒョウ</t>
    </rPh>
    <rPh sb="62" eb="64">
      <t>テイキョウ</t>
    </rPh>
    <rPh sb="65" eb="67">
      <t>タイカ</t>
    </rPh>
    <rPh sb="71" eb="73">
      <t>ホウシュウ</t>
    </rPh>
    <rPh sb="74" eb="77">
      <t>キュウフヒ</t>
    </rPh>
    <rPh sb="78" eb="80">
      <t>サンテイ</t>
    </rPh>
    <rPh sb="81" eb="83">
      <t>キソ</t>
    </rPh>
    <rPh sb="89" eb="91">
      <t>テイシュツ</t>
    </rPh>
    <rPh sb="91" eb="93">
      <t>ショルイ</t>
    </rPh>
    <rPh sb="94" eb="96">
      <t>キンム</t>
    </rPh>
    <rPh sb="96" eb="98">
      <t>ジッタイ</t>
    </rPh>
    <rPh sb="99" eb="100">
      <t>コト</t>
    </rPh>
    <rPh sb="102" eb="104">
      <t>ジョウキョウ</t>
    </rPh>
    <rPh sb="105" eb="107">
      <t>ハッカク</t>
    </rPh>
    <rPh sb="109" eb="111">
      <t>バアイ</t>
    </rPh>
    <rPh sb="114" eb="118">
      <t>ギョウセイショブン</t>
    </rPh>
    <rPh sb="119" eb="123">
      <t>ケイジコクソ</t>
    </rPh>
    <rPh sb="124" eb="126">
      <t>タイショウ</t>
    </rPh>
    <rPh sb="129" eb="132">
      <t>カノウセイ</t>
    </rPh>
    <rPh sb="140" eb="142">
      <t>セイカク</t>
    </rPh>
    <rPh sb="143" eb="145">
      <t>キニュウ</t>
    </rPh>
    <rPh sb="156" eb="158">
      <t>ジレイ</t>
    </rPh>
    <phoneticPr fontId="2"/>
  </si>
  <si>
    <t>　・最初に「年月欄」「サービス種別」「主たる障害種別」「事業所名」「多機能の特例の有無」を入力してください。</t>
    <rPh sb="2" eb="4">
      <t>サイショ</t>
    </rPh>
    <rPh sb="6" eb="8">
      <t>ネンゲツ</t>
    </rPh>
    <rPh sb="8" eb="9">
      <t>ラン</t>
    </rPh>
    <rPh sb="15" eb="17">
      <t>シュベツ</t>
    </rPh>
    <rPh sb="19" eb="20">
      <t>シュ</t>
    </rPh>
    <rPh sb="22" eb="24">
      <t>ショウガイ</t>
    </rPh>
    <rPh sb="24" eb="26">
      <t>シュベツ</t>
    </rPh>
    <rPh sb="28" eb="31">
      <t>ジギョウショ</t>
    </rPh>
    <rPh sb="31" eb="32">
      <t>メイ</t>
    </rPh>
    <rPh sb="34" eb="37">
      <t>タキノウ</t>
    </rPh>
    <rPh sb="38" eb="40">
      <t>トクレイ</t>
    </rPh>
    <rPh sb="41" eb="43">
      <t>ウム</t>
    </rPh>
    <rPh sb="45" eb="47">
      <t>ニュウリョク</t>
    </rPh>
    <phoneticPr fontId="2"/>
  </si>
  <si>
    <t>　(4) 利用定員数を入力してください。多機能型等の特例を適用する場合の定員数を入力してください。</t>
    <rPh sb="5" eb="7">
      <t>リヨウ</t>
    </rPh>
    <rPh sb="7" eb="9">
      <t>テイイン</t>
    </rPh>
    <rPh sb="9" eb="10">
      <t>スウ</t>
    </rPh>
    <rPh sb="11" eb="13">
      <t>ニュウリョク</t>
    </rPh>
    <rPh sb="20" eb="23">
      <t>タキノウ</t>
    </rPh>
    <rPh sb="23" eb="24">
      <t>ガタ</t>
    </rPh>
    <rPh sb="24" eb="25">
      <t>トウ</t>
    </rPh>
    <rPh sb="26" eb="28">
      <t>トクレイ</t>
    </rPh>
    <rPh sb="29" eb="31">
      <t>テキヨウ</t>
    </rPh>
    <rPh sb="33" eb="35">
      <t>バアイ</t>
    </rPh>
    <rPh sb="36" eb="39">
      <t>テイインスウ</t>
    </rPh>
    <rPh sb="37" eb="38">
      <t>キテイ</t>
    </rPh>
    <rPh sb="38" eb="39">
      <t>スウ</t>
    </rPh>
    <rPh sb="40" eb="42">
      <t>ニュウリョク</t>
    </rPh>
    <phoneticPr fontId="2"/>
  </si>
  <si>
    <t>　(1) 「予定」・「実績」のいずれかを選択してください。</t>
    <rPh sb="6" eb="8">
      <t>ヨテイ</t>
    </rPh>
    <rPh sb="11" eb="13">
      <t>ジッセキ</t>
    </rPh>
    <rPh sb="20" eb="22">
      <t>センタク</t>
    </rPh>
    <phoneticPr fontId="2"/>
  </si>
  <si>
    <t>　　  あらかじめ市に提出する給付費算定に係る体制届の作成時には、「予定」を選択し、４週分の勤務時間を入力してください。</t>
    <rPh sb="9" eb="10">
      <t>シ</t>
    </rPh>
    <rPh sb="11" eb="13">
      <t>テイシュツ</t>
    </rPh>
    <rPh sb="15" eb="20">
      <t>キュウフヒサンテイ</t>
    </rPh>
    <rPh sb="21" eb="22">
      <t>カカ</t>
    </rPh>
    <rPh sb="23" eb="26">
      <t>タイセイトドケ</t>
    </rPh>
    <rPh sb="27" eb="29">
      <t>サクセイ</t>
    </rPh>
    <rPh sb="29" eb="30">
      <t>ジ</t>
    </rPh>
    <rPh sb="34" eb="36">
      <t>ヨテイ</t>
    </rPh>
    <rPh sb="38" eb="40">
      <t>センタク</t>
    </rPh>
    <rPh sb="43" eb="45">
      <t>シュウブン</t>
    </rPh>
    <rPh sb="46" eb="48">
      <t>キンム</t>
    </rPh>
    <rPh sb="48" eb="50">
      <t>ジカン</t>
    </rPh>
    <rPh sb="51" eb="53">
      <t>ニュウリョク</t>
    </rPh>
    <phoneticPr fontId="2"/>
  </si>
  <si>
    <r>
      <t>　　  ※</t>
    </r>
    <r>
      <rPr>
        <b/>
        <u/>
        <sz val="12"/>
        <rFont val="HGSｺﾞｼｯｸM"/>
        <family val="3"/>
        <charset val="128"/>
      </rPr>
      <t>常勤職員に限り</t>
    </r>
    <r>
      <rPr>
        <sz val="12"/>
        <rFont val="HGSｺﾞｼｯｸM"/>
        <family val="3"/>
        <charset val="128"/>
      </rPr>
      <t>、有給休暇等で不在の場合には、基準職員として配置はできないものの、１日の勤務時間を加配加算の常勤換算に
          算入することができますので、シフト記号を「休暇」ではなく「常・休」を選択してください。</t>
    </r>
    <rPh sb="5" eb="7">
      <t>ジョウキン</t>
    </rPh>
    <rPh sb="7" eb="9">
      <t>ショクイン</t>
    </rPh>
    <rPh sb="10" eb="11">
      <t>カギ</t>
    </rPh>
    <rPh sb="13" eb="17">
      <t>ユウキュウキュウカ</t>
    </rPh>
    <rPh sb="17" eb="18">
      <t>トウ</t>
    </rPh>
    <rPh sb="19" eb="21">
      <t>フザイ</t>
    </rPh>
    <rPh sb="22" eb="24">
      <t>バアイ</t>
    </rPh>
    <rPh sb="27" eb="31">
      <t>キジュンショクイン</t>
    </rPh>
    <rPh sb="34" eb="36">
      <t>ハイチ</t>
    </rPh>
    <rPh sb="46" eb="47">
      <t>ニチ</t>
    </rPh>
    <rPh sb="48" eb="52">
      <t>キンムジカン</t>
    </rPh>
    <rPh sb="53" eb="57">
      <t>カハイカサン</t>
    </rPh>
    <rPh sb="58" eb="62">
      <t>ジョウキンカンサン</t>
    </rPh>
    <rPh sb="74" eb="76">
      <t>サンニュウ</t>
    </rPh>
    <rPh sb="91" eb="93">
      <t>キゴウ</t>
    </rPh>
    <rPh sb="95" eb="97">
      <t>キュウカ</t>
    </rPh>
    <rPh sb="108" eb="110">
      <t>センタク</t>
    </rPh>
    <phoneticPr fontId="2"/>
  </si>
  <si>
    <t>下記の記入方法に従って、入力してください。</t>
    <phoneticPr fontId="2"/>
  </si>
  <si>
    <t>　(5) 当該サービスの提供単位数及び、本シートに記入する単位目を入力してください。</t>
    <rPh sb="5" eb="7">
      <t>トウガイ</t>
    </rPh>
    <rPh sb="12" eb="14">
      <t>テイキョウ</t>
    </rPh>
    <rPh sb="14" eb="16">
      <t>タンイ</t>
    </rPh>
    <rPh sb="16" eb="17">
      <t>スウ</t>
    </rPh>
    <rPh sb="17" eb="18">
      <t>オヨ</t>
    </rPh>
    <rPh sb="20" eb="21">
      <t>ホン</t>
    </rPh>
    <rPh sb="25" eb="27">
      <t>キニュウ</t>
    </rPh>
    <rPh sb="29" eb="31">
      <t>タンイ</t>
    </rPh>
    <rPh sb="31" eb="32">
      <t>メ</t>
    </rPh>
    <rPh sb="33" eb="35">
      <t>ニュウリョク</t>
    </rPh>
    <phoneticPr fontId="2"/>
  </si>
  <si>
    <t xml:space="preserve">       （別シートの「シフト記号表」を作成し、シフト記号を選択してください。）</t>
    <phoneticPr fontId="2"/>
  </si>
  <si>
    <r>
      <t>　　  ※</t>
    </r>
    <r>
      <rPr>
        <b/>
        <u/>
        <sz val="12"/>
        <color rgb="FFFF0000"/>
        <rFont val="HGSｺﾞｼｯｸM"/>
        <family val="3"/>
        <charset val="128"/>
      </rPr>
      <t>実績入力に際して、例外的に、基準職員として配置されながら、加配の常勤換算に算入する日（別表参照）</t>
    </r>
    <r>
      <rPr>
        <sz val="12"/>
        <color rgb="FFFF0000"/>
        <rFont val="HGSｺﾞｼｯｸM"/>
        <family val="3"/>
        <charset val="128"/>
      </rPr>
      <t>については、勤務時間数の
　　　  下のセルで</t>
    </r>
    <r>
      <rPr>
        <b/>
        <u/>
        <sz val="12"/>
        <color rgb="FFFF0000"/>
        <rFont val="HGSｺﾞｼｯｸM"/>
        <family val="3"/>
        <charset val="128"/>
      </rPr>
      <t>「基準・加」を選択</t>
    </r>
    <r>
      <rPr>
        <sz val="12"/>
        <color rgb="FFFF0000"/>
        <rFont val="HGSｺﾞｼｯｸM"/>
        <family val="3"/>
        <charset val="128"/>
      </rPr>
      <t>し、</t>
    </r>
    <r>
      <rPr>
        <b/>
        <u/>
        <sz val="12"/>
        <color rgb="FFFF0000"/>
        <rFont val="HGSｺﾞｼｯｸM"/>
        <family val="3"/>
        <charset val="128"/>
      </rPr>
      <t>当該日については、加配加算又は専門的支援加算を算定しないようにしてください</t>
    </r>
    <r>
      <rPr>
        <sz val="12"/>
        <color rgb="FFFF0000"/>
        <rFont val="HGSｺﾞｼｯｸM"/>
        <family val="3"/>
        <charset val="128"/>
      </rPr>
      <t>。</t>
    </r>
    <rPh sb="14" eb="17">
      <t>レイガイテキ</t>
    </rPh>
    <rPh sb="19" eb="21">
      <t>キジュン</t>
    </rPh>
    <rPh sb="21" eb="23">
      <t>ショクイン</t>
    </rPh>
    <rPh sb="26" eb="28">
      <t>ハイチ</t>
    </rPh>
    <rPh sb="34" eb="36">
      <t>カハイ</t>
    </rPh>
    <rPh sb="37" eb="41">
      <t>ジョウキンカンサン</t>
    </rPh>
    <rPh sb="42" eb="44">
      <t>サンニュウ</t>
    </rPh>
    <rPh sb="46" eb="47">
      <t>ヒ</t>
    </rPh>
    <rPh sb="48" eb="50">
      <t>ベッピョウ</t>
    </rPh>
    <rPh sb="50" eb="52">
      <t>サンショウ</t>
    </rPh>
    <rPh sb="59" eb="64">
      <t>キンムジカンスウ</t>
    </rPh>
    <rPh sb="71" eb="72">
      <t>シタ</t>
    </rPh>
    <rPh sb="77" eb="78">
      <t>モトイ</t>
    </rPh>
    <rPh sb="78" eb="79">
      <t>ジュン</t>
    </rPh>
    <rPh sb="80" eb="81">
      <t>カ</t>
    </rPh>
    <rPh sb="83" eb="85">
      <t>センタク</t>
    </rPh>
    <rPh sb="87" eb="89">
      <t>トウガイ</t>
    </rPh>
    <rPh sb="89" eb="90">
      <t>ヒ</t>
    </rPh>
    <rPh sb="96" eb="100">
      <t>カハイカサン</t>
    </rPh>
    <rPh sb="100" eb="101">
      <t>マタ</t>
    </rPh>
    <rPh sb="102" eb="107">
      <t>センモンテキシエン</t>
    </rPh>
    <rPh sb="107" eb="109">
      <t>カサン</t>
    </rPh>
    <rPh sb="110" eb="112">
      <t>サンテイ</t>
    </rPh>
    <phoneticPr fontId="2"/>
  </si>
  <si>
    <t xml:space="preserve">         利用者数に対して必要な基準職員数を表示しています。</t>
    <phoneticPr fontId="2"/>
  </si>
  <si>
    <r>
      <t>　　　</t>
    </r>
    <r>
      <rPr>
        <b/>
        <sz val="12"/>
        <rFont val="HGSｺﾞｼｯｸM"/>
        <family val="3"/>
        <charset val="128"/>
      </rPr>
      <t>※対象事業所以外の事業所は、表示される記号を無視してください。</t>
    </r>
    <rPh sb="4" eb="6">
      <t>タイショウ</t>
    </rPh>
    <rPh sb="6" eb="9">
      <t>ジギョウショ</t>
    </rPh>
    <rPh sb="9" eb="11">
      <t>イガイ</t>
    </rPh>
    <rPh sb="12" eb="15">
      <t>ジギョウショ</t>
    </rPh>
    <rPh sb="17" eb="19">
      <t>ヒョウジ</t>
    </rPh>
    <rPh sb="22" eb="24">
      <t>キゴウ</t>
    </rPh>
    <rPh sb="25" eb="27">
      <t>ムシ</t>
    </rPh>
    <phoneticPr fontId="2"/>
  </si>
  <si>
    <t>　(21) 児童指導員等加配加算・専門的支援加算等の算定にあたり、職種ごとの加配時間（基準配置を除いた時間）の常勤換算が自動計算されます。</t>
    <rPh sb="24" eb="25">
      <t>トウ</t>
    </rPh>
    <rPh sb="26" eb="28">
      <t>サンテイ</t>
    </rPh>
    <rPh sb="33" eb="35">
      <t>ショクシュ</t>
    </rPh>
    <rPh sb="38" eb="40">
      <t>カハイ</t>
    </rPh>
    <rPh sb="40" eb="42">
      <t>ジカン</t>
    </rPh>
    <rPh sb="43" eb="47">
      <t>キジュンハイチ</t>
    </rPh>
    <rPh sb="48" eb="49">
      <t>ノゾ</t>
    </rPh>
    <rPh sb="51" eb="53">
      <t>ジカン</t>
    </rPh>
    <rPh sb="55" eb="59">
      <t>ジョウキンカンサン</t>
    </rPh>
    <rPh sb="60" eb="64">
      <t>ジドウケイサン</t>
    </rPh>
    <phoneticPr fontId="2"/>
  </si>
  <si>
    <t>　(22) 児童指導員等加配加算及び専門的支援加算については、加配職員が常勤換算で1人以上配置されていた場合であっても、</t>
    <phoneticPr fontId="2"/>
  </si>
  <si>
    <t xml:space="preserve">         児童発達支援管理責任者の欠如（休暇を除く）や基準職員が不足している日は加算を算定できません。</t>
    <rPh sb="21" eb="23">
      <t>ケツジョ</t>
    </rPh>
    <rPh sb="24" eb="26">
      <t>キュウカ</t>
    </rPh>
    <rPh sb="27" eb="28">
      <t>ノゾ</t>
    </rPh>
    <rPh sb="36" eb="38">
      <t>フソク</t>
    </rPh>
    <phoneticPr fontId="2"/>
  </si>
  <si>
    <t>　　　また、例外的に、基準職員として配置されながら、加配の常勤換算に算入する日についても加算を算定できません。(別表参照)</t>
    <rPh sb="44" eb="46">
      <t>カサン</t>
    </rPh>
    <rPh sb="47" eb="49">
      <t>サンテイ</t>
    </rPh>
    <rPh sb="56" eb="58">
      <t>ベッピョウ</t>
    </rPh>
    <rPh sb="58" eb="60">
      <t>サンショウ</t>
    </rPh>
    <phoneticPr fontId="2"/>
  </si>
  <si>
    <t xml:space="preserve">(6) 当該サービス提供単位のサービス提供時間 </t>
  </si>
  <si>
    <t>～</t>
    <phoneticPr fontId="2"/>
  </si>
  <si>
    <t>(5) 当該サービスにおける提供単位数</t>
    <rPh sb="4" eb="6">
      <t>トウガイ</t>
    </rPh>
    <phoneticPr fontId="2"/>
  </si>
  <si>
    <t>：</t>
    <phoneticPr fontId="2"/>
  </si>
  <si>
    <t>-</t>
    <phoneticPr fontId="2"/>
  </si>
  <si>
    <t>～</t>
    <phoneticPr fontId="2"/>
  </si>
  <si>
    <t>（</t>
    <phoneticPr fontId="2"/>
  </si>
  <si>
    <t>）</t>
    <phoneticPr fontId="2"/>
  </si>
  <si>
    <t>非-休</t>
    <rPh sb="0" eb="1">
      <t>ヒ</t>
    </rPh>
    <rPh sb="2" eb="3">
      <t>キュウ</t>
    </rPh>
    <phoneticPr fontId="2"/>
  </si>
  <si>
    <t>常-休1</t>
    <rPh sb="0" eb="1">
      <t>ジョウ</t>
    </rPh>
    <rPh sb="2" eb="3">
      <t>キュウ</t>
    </rPh>
    <phoneticPr fontId="2"/>
  </si>
  <si>
    <t>常-休2</t>
    <rPh sb="0" eb="1">
      <t>ジョウ</t>
    </rPh>
    <rPh sb="2" eb="3">
      <t>キュウ</t>
    </rPh>
    <phoneticPr fontId="2"/>
  </si>
  <si>
    <t>-</t>
    <phoneticPr fontId="2"/>
  </si>
  <si>
    <t>～</t>
    <phoneticPr fontId="2"/>
  </si>
  <si>
    <t>常-休3</t>
    <rPh sb="0" eb="1">
      <t>ジョウ</t>
    </rPh>
    <rPh sb="2" eb="3">
      <t>キュウ</t>
    </rPh>
    <phoneticPr fontId="2"/>
  </si>
  <si>
    <t>：</t>
    <phoneticPr fontId="2"/>
  </si>
  <si>
    <t>（</t>
    <phoneticPr fontId="2"/>
  </si>
  <si>
    <t>）</t>
    <phoneticPr fontId="2"/>
  </si>
  <si>
    <t>a</t>
    <phoneticPr fontId="2"/>
  </si>
  <si>
    <t>b</t>
    <phoneticPr fontId="2"/>
  </si>
  <si>
    <t>j</t>
    <phoneticPr fontId="2"/>
  </si>
  <si>
    <t>：</t>
    <phoneticPr fontId="2"/>
  </si>
  <si>
    <t>～</t>
    <phoneticPr fontId="2"/>
  </si>
  <si>
    <t>（</t>
    <phoneticPr fontId="2"/>
  </si>
  <si>
    <t>）</t>
    <phoneticPr fontId="2"/>
  </si>
  <si>
    <t>k</t>
    <phoneticPr fontId="2"/>
  </si>
  <si>
    <t>l</t>
    <phoneticPr fontId="2"/>
  </si>
  <si>
    <t>m</t>
    <phoneticPr fontId="2"/>
  </si>
  <si>
    <t>n</t>
    <phoneticPr fontId="2"/>
  </si>
  <si>
    <t>o</t>
    <phoneticPr fontId="2"/>
  </si>
  <si>
    <t>p</t>
    <phoneticPr fontId="2"/>
  </si>
  <si>
    <t>q</t>
    <phoneticPr fontId="2"/>
  </si>
  <si>
    <t>s</t>
    <phoneticPr fontId="2"/>
  </si>
  <si>
    <t>t</t>
    <phoneticPr fontId="2"/>
  </si>
  <si>
    <t>u</t>
    <phoneticPr fontId="2"/>
  </si>
  <si>
    <t>v</t>
    <phoneticPr fontId="2"/>
  </si>
  <si>
    <t>w</t>
    <phoneticPr fontId="2"/>
  </si>
  <si>
    <t>x</t>
    <phoneticPr fontId="2"/>
  </si>
  <si>
    <t>y</t>
    <phoneticPr fontId="2"/>
  </si>
  <si>
    <t>z</t>
    <phoneticPr fontId="2"/>
  </si>
  <si>
    <t>aa</t>
    <phoneticPr fontId="2"/>
  </si>
  <si>
    <t>ab</t>
    <phoneticPr fontId="2"/>
  </si>
  <si>
    <t>ac</t>
    <phoneticPr fontId="2"/>
  </si>
  <si>
    <t>ad</t>
    <phoneticPr fontId="2"/>
  </si>
  <si>
    <t>ae</t>
    <phoneticPr fontId="2"/>
  </si>
  <si>
    <r>
      <t xml:space="preserve">※（20）及び（22）については、あくまでも同日の（13）における「基準」の数をカウントして判定しているだけであり、正しい判定とならない場合がある。例えば、10人利用の場合、基準職員が2人必要となるが、営業時間（9：00～15：00）中の基準職員1人分について、2人で対応した場合（A「9：00～12：00」、B「12：00～15：00」）には、対象セルの列にある（13）「基準」の数が2つになり、営業時間中にもう1人基準職員の配置がなくても、判定は「○」となるというようなケースがある。
</t>
    </r>
    <r>
      <rPr>
        <b/>
        <sz val="14"/>
        <color rgb="FFFF0000"/>
        <rFont val="HGSｺﾞｼｯｸM"/>
        <family val="3"/>
        <charset val="128"/>
      </rPr>
      <t>※児童指導員等加配加算及び専門的支援加算を算定する場合には、</t>
    </r>
    <r>
      <rPr>
        <b/>
        <u/>
        <sz val="14"/>
        <color rgb="FFFF0000"/>
        <rFont val="HGSｺﾞｼｯｸM"/>
        <family val="3"/>
        <charset val="128"/>
      </rPr>
      <t>まず（21）において加配職員が常勤換算で1人以上配置されているかを確認すること</t>
    </r>
    <r>
      <rPr>
        <b/>
        <sz val="14"/>
        <color rgb="FFFF0000"/>
        <rFont val="HGSｺﾞｼｯｸM"/>
        <family val="3"/>
        <charset val="128"/>
      </rPr>
      <t>。</t>
    </r>
    <r>
      <rPr>
        <b/>
        <sz val="14"/>
        <rFont val="HGSｺﾞｼｯｸM"/>
        <family val="3"/>
        <charset val="128"/>
      </rPr>
      <t>（21）で加配職員が常勤換算で1人以上配置されている場合であっても、「児童発達支援管理責任者の欠如（休暇は除く）」や「基準職員が不足している日」、「基準職員として配置されながら、加配の常勤換算に算入する日（記入方法シート参照）」は加算を算定できない日が生じることに留意すること。</t>
    </r>
    <rPh sb="5" eb="6">
      <t>オヨ</t>
    </rPh>
    <rPh sb="22" eb="24">
      <t>ドウジツ</t>
    </rPh>
    <rPh sb="34" eb="36">
      <t>キジュン</t>
    </rPh>
    <rPh sb="38" eb="39">
      <t>カズ</t>
    </rPh>
    <rPh sb="46" eb="48">
      <t>ハンテイ</t>
    </rPh>
    <rPh sb="58" eb="59">
      <t>タダ</t>
    </rPh>
    <rPh sb="61" eb="63">
      <t>ハンテイ</t>
    </rPh>
    <rPh sb="68" eb="70">
      <t>バアイ</t>
    </rPh>
    <rPh sb="74" eb="75">
      <t>タト</t>
    </rPh>
    <rPh sb="80" eb="81">
      <t>ニン</t>
    </rPh>
    <rPh sb="81" eb="83">
      <t>リヨウ</t>
    </rPh>
    <rPh sb="87" eb="89">
      <t>キジュン</t>
    </rPh>
    <rPh sb="89" eb="91">
      <t>ショクイン</t>
    </rPh>
    <rPh sb="93" eb="94">
      <t>ニン</t>
    </rPh>
    <rPh sb="94" eb="96">
      <t>ヒツヨウ</t>
    </rPh>
    <rPh sb="101" eb="105">
      <t>エイギョウジカン</t>
    </rPh>
    <rPh sb="117" eb="118">
      <t>チュウ</t>
    </rPh>
    <rPh sb="119" eb="121">
      <t>キジュン</t>
    </rPh>
    <rPh sb="121" eb="123">
      <t>ショクイン</t>
    </rPh>
    <rPh sb="124" eb="125">
      <t>ニン</t>
    </rPh>
    <rPh sb="125" eb="126">
      <t>ブン</t>
    </rPh>
    <rPh sb="132" eb="133">
      <t>ニン</t>
    </rPh>
    <rPh sb="134" eb="136">
      <t>タイオウ</t>
    </rPh>
    <rPh sb="138" eb="140">
      <t>バアイ</t>
    </rPh>
    <rPh sb="173" eb="175">
      <t>タイショウ</t>
    </rPh>
    <rPh sb="178" eb="179">
      <t>レツ</t>
    </rPh>
    <rPh sb="187" eb="189">
      <t>キジュン</t>
    </rPh>
    <rPh sb="191" eb="192">
      <t>カズ</t>
    </rPh>
    <rPh sb="199" eb="204">
      <t>エイギョウジカンチュウ</t>
    </rPh>
    <rPh sb="208" eb="209">
      <t>ニン</t>
    </rPh>
    <rPh sb="209" eb="213">
      <t>キジュンショクイン</t>
    </rPh>
    <rPh sb="214" eb="216">
      <t>ハイチ</t>
    </rPh>
    <rPh sb="222" eb="224">
      <t>ハンテイ</t>
    </rPh>
    <rPh sb="246" eb="251">
      <t>ジドウシドウイン</t>
    </rPh>
    <rPh sb="251" eb="256">
      <t>トウカハイカサン</t>
    </rPh>
    <rPh sb="256" eb="257">
      <t>オヨ</t>
    </rPh>
    <rPh sb="258" eb="265">
      <t>センモンテキシエンカサン</t>
    </rPh>
    <rPh sb="266" eb="268">
      <t>サンテイ</t>
    </rPh>
    <rPh sb="270" eb="272">
      <t>バアイ</t>
    </rPh>
    <rPh sb="285" eb="287">
      <t>カハイ</t>
    </rPh>
    <rPh sb="287" eb="289">
      <t>ショクイン</t>
    </rPh>
    <rPh sb="290" eb="294">
      <t>ジョウキンカンサン</t>
    </rPh>
    <rPh sb="296" eb="297">
      <t>ニン</t>
    </rPh>
    <rPh sb="297" eb="299">
      <t>イジョウ</t>
    </rPh>
    <rPh sb="299" eb="301">
      <t>ハイチ</t>
    </rPh>
    <rPh sb="308" eb="310">
      <t>カクニン</t>
    </rPh>
    <rPh sb="341" eb="343">
      <t>バアイ</t>
    </rPh>
    <rPh sb="350" eb="356">
      <t>ジドウハッタツシエン</t>
    </rPh>
    <rPh sb="356" eb="361">
      <t>カンリセキニンシャ</t>
    </rPh>
    <rPh sb="362" eb="364">
      <t>ケツジョ</t>
    </rPh>
    <rPh sb="365" eb="367">
      <t>キュウカ</t>
    </rPh>
    <rPh sb="368" eb="369">
      <t>ノゾ</t>
    </rPh>
    <rPh sb="374" eb="378">
      <t>キジュンショクイン</t>
    </rPh>
    <rPh sb="379" eb="381">
      <t>フソク</t>
    </rPh>
    <rPh sb="385" eb="386">
      <t>ヒ</t>
    </rPh>
    <rPh sb="418" eb="420">
      <t>キニュウ</t>
    </rPh>
    <rPh sb="420" eb="422">
      <t>ホウホウ</t>
    </rPh>
    <rPh sb="425" eb="427">
      <t>サンショウ</t>
    </rPh>
    <rPh sb="430" eb="432">
      <t>カサン</t>
    </rPh>
    <rPh sb="433" eb="435">
      <t>サンテイ</t>
    </rPh>
    <rPh sb="439" eb="440">
      <t>ヒ</t>
    </rPh>
    <rPh sb="441" eb="442">
      <t>ショウ</t>
    </rPh>
    <rPh sb="447" eb="449">
      <t>リュウイ</t>
    </rPh>
    <phoneticPr fontId="2"/>
  </si>
  <si>
    <r>
      <t>(22) 児童指導員等加配加算・専門的支援加算の日別</t>
    </r>
    <r>
      <rPr>
        <b/>
        <u/>
        <sz val="12"/>
        <rFont val="HGSｺﾞｼｯｸM"/>
        <family val="3"/>
        <charset val="128"/>
      </rPr>
      <t>仮判定（※）</t>
    </r>
    <r>
      <rPr>
        <sz val="12"/>
        <rFont val="HGSｺﾞｼｯｸM"/>
        <family val="3"/>
        <charset val="128"/>
      </rPr>
      <t>（児発センター又は重心を除く児発・放デイのみ）</t>
    </r>
    <rPh sb="5" eb="11">
      <t>ジドウシドウイントウ</t>
    </rPh>
    <rPh sb="11" eb="15">
      <t>カハイカサン</t>
    </rPh>
    <rPh sb="16" eb="21">
      <t>センモンテキシエン</t>
    </rPh>
    <rPh sb="21" eb="23">
      <t>カサン</t>
    </rPh>
    <rPh sb="24" eb="26">
      <t>ヒベツ</t>
    </rPh>
    <rPh sb="26" eb="27">
      <t>カリ</t>
    </rPh>
    <rPh sb="27" eb="29">
      <t>ハンテイ</t>
    </rPh>
    <phoneticPr fontId="2"/>
  </si>
  <si>
    <t>（21）月の常勤換算確認用
・児童指導員等加配加算
・専門的支援加算
・看護職員加配加算</t>
    <rPh sb="4" eb="5">
      <t>ツキ</t>
    </rPh>
    <rPh sb="6" eb="8">
      <t>ジョウキン</t>
    </rPh>
    <rPh sb="8" eb="10">
      <t>カンサン</t>
    </rPh>
    <rPh sb="10" eb="13">
      <t>カクニンヨウ</t>
    </rPh>
    <rPh sb="15" eb="25">
      <t>ジドウシドウイントウカハイカサン</t>
    </rPh>
    <rPh sb="27" eb="34">
      <t>センモンテキシエンカサン</t>
    </rPh>
    <rPh sb="36" eb="44">
      <t>カンゴショクインカハイカサン</t>
    </rPh>
    <phoneticPr fontId="2"/>
  </si>
  <si>
    <t>児童指導員等_児童指導員を除く</t>
    <rPh sb="0" eb="2">
      <t>ジドウ</t>
    </rPh>
    <rPh sb="2" eb="5">
      <t>シドウイン</t>
    </rPh>
    <rPh sb="5" eb="6">
      <t>トウ</t>
    </rPh>
    <rPh sb="7" eb="11">
      <t>ジドウシドウ</t>
    </rPh>
    <rPh sb="11" eb="12">
      <t>イン</t>
    </rPh>
    <rPh sb="13" eb="14">
      <t>ノゾ</t>
    </rPh>
    <phoneticPr fontId="2"/>
  </si>
  <si>
    <t>児童指導員等_児童指導員を除く_5年以上</t>
    <rPh sb="0" eb="2">
      <t>ジドウ</t>
    </rPh>
    <rPh sb="2" eb="5">
      <t>シドウイン</t>
    </rPh>
    <rPh sb="5" eb="6">
      <t>トウ</t>
    </rPh>
    <rPh sb="7" eb="12">
      <t>ジドウシドウイン</t>
    </rPh>
    <rPh sb="13" eb="14">
      <t>ノゾ</t>
    </rPh>
    <rPh sb="17" eb="20">
      <t>ネンイジョウ</t>
    </rPh>
    <phoneticPr fontId="2"/>
  </si>
  <si>
    <t>強度行動障害支援者養成研修（実践研修）終了者</t>
    <rPh sb="14" eb="16">
      <t>ジッセン</t>
    </rPh>
    <rPh sb="19" eb="21">
      <t>シュウリョウ</t>
    </rPh>
    <rPh sb="21" eb="22">
      <t>シャ</t>
    </rPh>
    <phoneticPr fontId="2"/>
  </si>
  <si>
    <t>特別支援学校免許取得者</t>
    <phoneticPr fontId="2"/>
  </si>
  <si>
    <t>機能訓練担当職員_5年以上</t>
    <rPh sb="0" eb="2">
      <t>キノウ</t>
    </rPh>
    <rPh sb="2" eb="4">
      <t>クンレン</t>
    </rPh>
    <rPh sb="4" eb="6">
      <t>タントウ</t>
    </rPh>
    <rPh sb="6" eb="8">
      <t>ショクイン</t>
    </rPh>
    <phoneticPr fontId="2"/>
  </si>
  <si>
    <t>心理担当職員</t>
    <rPh sb="0" eb="2">
      <t>シンリ</t>
    </rPh>
    <rPh sb="2" eb="4">
      <t>タントウ</t>
    </rPh>
    <rPh sb="4" eb="6">
      <t>ショクイン</t>
    </rPh>
    <phoneticPr fontId="2"/>
  </si>
  <si>
    <t>心理担当職員_5年以上</t>
    <rPh sb="0" eb="2">
      <t>シンリ</t>
    </rPh>
    <rPh sb="2" eb="4">
      <t>タントウ</t>
    </rPh>
    <rPh sb="4" eb="6">
      <t>ショクイン</t>
    </rPh>
    <phoneticPr fontId="2"/>
  </si>
  <si>
    <t>児童指導員,児童指導員_5年以上,保育士,保育士_5年以上,児童指導員等_児童指導員を除く,児童指導員等_児童指導員を除く_5年以上,機能訓練担当職員,機能訓練担当職員_5年以上,心理担当職員,心理担当職員_5年以上"</t>
  </si>
  <si>
    <t>①  5年以上児童指導員等</t>
    <phoneticPr fontId="2"/>
  </si>
  <si>
    <t>児童指導員_5年以上,保育士_5年以上,児童指導員等_児童指導員を除く_5年以上,機能訓練担当職員_5年以上,心理担当職員_5年以上"</t>
  </si>
  <si>
    <t>　</t>
    <phoneticPr fontId="2"/>
  </si>
  <si>
    <t>専門的支援体制</t>
    <rPh sb="0" eb="3">
      <t>センモンテキ</t>
    </rPh>
    <rPh sb="3" eb="5">
      <t>シエン</t>
    </rPh>
    <rPh sb="5" eb="7">
      <t>タイセイ</t>
    </rPh>
    <phoneticPr fontId="2"/>
  </si>
  <si>
    <t>児童指導員_5年以上,保育士_5年以上,機能訓練担当職員_5年以上,心理担当職員_5年以上</t>
  </si>
  <si>
    <t>②  5年未満児童指導員等</t>
    <rPh sb="5" eb="7">
      <t>ミマン</t>
    </rPh>
    <phoneticPr fontId="2"/>
  </si>
  <si>
    <t>児童指導員,保育士,児童指導員等_児童指導員を除く,機能訓練担当職員,心理担当職員</t>
    <phoneticPr fontId="2"/>
  </si>
  <si>
    <t>機能訓練担当職員,心理担当職員</t>
  </si>
  <si>
    <t>その他従業者</t>
    <rPh sb="2" eb="3">
      <t>タ</t>
    </rPh>
    <rPh sb="3" eb="6">
      <t>ジュウギョウシャ</t>
    </rPh>
    <phoneticPr fontId="2"/>
  </si>
  <si>
    <t>児童指導員等_児童指導員を除く_5年以上</t>
    <rPh sb="0" eb="2">
      <t>ジドウ</t>
    </rPh>
    <rPh sb="2" eb="5">
      <t>シドウイン</t>
    </rPh>
    <rPh sb="5" eb="6">
      <t>トウ</t>
    </rPh>
    <rPh sb="7" eb="9">
      <t>ジドウ</t>
    </rPh>
    <rPh sb="9" eb="12">
      <t>シドウイン</t>
    </rPh>
    <rPh sb="13" eb="14">
      <t>ノゾ</t>
    </rPh>
    <phoneticPr fontId="2"/>
  </si>
  <si>
    <t>児童発達支援センター</t>
    <rPh sb="0" eb="2">
      <t>ジドウ</t>
    </rPh>
    <rPh sb="2" eb="4">
      <t>ハッタツ</t>
    </rPh>
    <rPh sb="4" eb="6">
      <t>シエン</t>
    </rPh>
    <phoneticPr fontId="2"/>
  </si>
  <si>
    <t>実務経験のみ（みなし配置）</t>
    <rPh sb="0" eb="2">
      <t>ジツム</t>
    </rPh>
    <rPh sb="2" eb="4">
      <t>ケイケン</t>
    </rPh>
    <rPh sb="10" eb="12">
      <t>ハイチ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</si>
</sst>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0"/>
    <numFmt numFmtId="177" formatCode="h:mm;@"/>
    <numFmt numFmtId="178" formatCode="[$]ggge&quot;年&quot;m&quot;月&quot;d&quot;日&quot;;@"/>
    <numFmt numFmtId="179" formatCode="0.00_ "/>
    <numFmt numFmtId="180" formatCode="0.00_);[Red]\(0.00\)"/>
    <numFmt numFmtId="181" formatCode="0_);[Red]\(0\)"/>
    <numFmt numFmtId="182" formatCode="&quot;休&quot;\(0\)"/>
    <numFmt numFmtId="183" formatCode="&quot;不在&quot;\(0\)"/>
  </numFmts>
  <fonts count="40"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12"/>
      <color theme="1"/>
      <name val="HGSｺﾞｼｯｸM"/>
      <family val="3"/>
      <charset val="128"/>
    </font>
    <font>
      <sz val="6"/>
      <name val="HGSｺﾞｼｯｸM"/>
      <family val="3"/>
      <charset val="128"/>
    </font>
    <font>
      <sz val="11"/>
      <color theme="1"/>
      <name val="游ゴシック"/>
      <family val="2"/>
      <charset val="128"/>
      <scheme val="minor"/>
    </font>
    <font>
      <sz val="10"/>
      <name val="HGSｺﾞｼｯｸM"/>
      <family val="3"/>
      <charset val="128"/>
    </font>
    <font>
      <sz val="12"/>
      <color rgb="FFFFFF99"/>
      <name val="HGSｺﾞｼｯｸM"/>
      <family val="3"/>
      <charset val="128"/>
    </font>
    <font>
      <sz val="11"/>
      <color rgb="FFFF0000"/>
      <name val="游ゴシック"/>
      <family val="2"/>
      <charset val="128"/>
      <scheme val="minor"/>
    </font>
    <font>
      <sz val="8"/>
      <name val="HGSｺﾞｼｯｸM"/>
      <family val="3"/>
      <charset val="128"/>
    </font>
    <font>
      <sz val="11"/>
      <color theme="1"/>
      <name val="HGSｺﾞｼｯｸM"/>
      <family val="3"/>
      <charset val="128"/>
    </font>
    <font>
      <b/>
      <u/>
      <sz val="11"/>
      <color theme="1"/>
      <name val="游ゴシック"/>
      <family val="3"/>
      <charset val="128"/>
      <scheme val="minor"/>
    </font>
    <font>
      <sz val="11"/>
      <color theme="1"/>
      <name val="游ゴシック"/>
      <family val="3"/>
      <charset val="128"/>
      <scheme val="minor"/>
    </font>
    <font>
      <u/>
      <sz val="12"/>
      <name val="HGSｺﾞｼｯｸM"/>
      <family val="3"/>
      <charset val="128"/>
    </font>
    <font>
      <b/>
      <sz val="10"/>
      <color rgb="FF0000FF"/>
      <name val="HGSｺﾞｼｯｸM"/>
      <family val="3"/>
      <charset val="128"/>
    </font>
    <font>
      <b/>
      <sz val="12"/>
      <color rgb="FF0000FF"/>
      <name val="HGSｺﾞｼｯｸM"/>
      <family val="3"/>
      <charset val="128"/>
    </font>
    <font>
      <b/>
      <u/>
      <sz val="12"/>
      <color rgb="FFFF0000"/>
      <name val="HGSｺﾞｼｯｸM"/>
      <family val="3"/>
      <charset val="128"/>
    </font>
    <font>
      <sz val="12"/>
      <color rgb="FFFF0000"/>
      <name val="HGSｺﾞｼｯｸM"/>
      <family val="3"/>
      <charset val="128"/>
    </font>
    <font>
      <b/>
      <sz val="14"/>
      <color rgb="FFFF0000"/>
      <name val="HGSｺﾞｼｯｸM"/>
      <family val="3"/>
      <charset val="128"/>
    </font>
    <font>
      <b/>
      <sz val="11"/>
      <color theme="1"/>
      <name val="游ゴシック"/>
      <family val="3"/>
      <charset val="128"/>
      <scheme val="minor"/>
    </font>
    <font>
      <u/>
      <sz val="11"/>
      <color theme="1"/>
      <name val="游ゴシック"/>
      <family val="3"/>
      <charset val="128"/>
      <scheme val="minor"/>
    </font>
    <font>
      <b/>
      <sz val="12"/>
      <color rgb="FFFF0000"/>
      <name val="HGSｺﾞｼｯｸM"/>
      <family val="3"/>
      <charset val="128"/>
    </font>
    <font>
      <b/>
      <sz val="11"/>
      <name val="HGSｺﾞｼｯｸM"/>
      <family val="3"/>
      <charset val="128"/>
    </font>
    <font>
      <sz val="12"/>
      <color indexed="81"/>
      <name val="ＭＳ Ｐゴシック"/>
      <family val="3"/>
      <charset val="128"/>
    </font>
    <font>
      <sz val="14"/>
      <color indexed="81"/>
      <name val="ＭＳ Ｐゴシック"/>
      <family val="3"/>
      <charset val="128"/>
    </font>
    <font>
      <b/>
      <sz val="20"/>
      <color rgb="FFFF0000"/>
      <name val="游ゴシック"/>
      <family val="3"/>
      <charset val="128"/>
      <scheme val="minor"/>
    </font>
    <font>
      <b/>
      <sz val="11"/>
      <color rgb="FFFF0000"/>
      <name val="游ゴシック"/>
      <family val="3"/>
      <charset val="128"/>
      <scheme val="minor"/>
    </font>
    <font>
      <sz val="9"/>
      <color indexed="81"/>
      <name val="ＭＳ Ｐゴシック"/>
      <family val="3"/>
      <charset val="128"/>
    </font>
    <font>
      <b/>
      <u/>
      <sz val="14"/>
      <color rgb="FFFF0000"/>
      <name val="HGSｺﾞｼｯｸM"/>
      <family val="3"/>
      <charset val="128"/>
    </font>
    <font>
      <sz val="11"/>
      <color rgb="FFFF0000"/>
      <name val="HGSｺﾞｼｯｸM"/>
      <family val="3"/>
      <charset val="128"/>
    </font>
  </fonts>
  <fills count="8">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
      <patternFill patternType="solid">
        <fgColor rgb="FFFFCCFF"/>
        <bgColor indexed="64"/>
      </patternFill>
    </fill>
    <fill>
      <patternFill patternType="solid">
        <fgColor rgb="FFFFFF00"/>
        <bgColor indexed="64"/>
      </patternFill>
    </fill>
  </fills>
  <borders count="172">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style="thin">
        <color indexed="64"/>
      </left>
      <right/>
      <top style="thin">
        <color indexed="64"/>
      </top>
      <bottom style="thin">
        <color indexed="64"/>
      </bottom>
      <diagonal/>
    </border>
    <border>
      <left style="hair">
        <color auto="1"/>
      </left>
      <right style="hair">
        <color auto="1"/>
      </right>
      <top style="hair">
        <color auto="1"/>
      </top>
      <bottom style="hair">
        <color auto="1"/>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right/>
      <top style="hair">
        <color auto="1"/>
      </top>
      <bottom style="hair">
        <color auto="1"/>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medium">
        <color indexed="64"/>
      </right>
      <top/>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hair">
        <color indexed="64"/>
      </top>
      <bottom/>
      <diagonal/>
    </border>
    <border>
      <left/>
      <right style="medium">
        <color indexed="64"/>
      </right>
      <top style="hair">
        <color indexed="64"/>
      </top>
      <bottom/>
      <diagonal/>
    </border>
    <border diagonalUp="1">
      <left style="medium">
        <color indexed="64"/>
      </left>
      <right style="thin">
        <color indexed="64"/>
      </right>
      <top style="dotted">
        <color indexed="64"/>
      </top>
      <bottom style="thin">
        <color indexed="64"/>
      </bottom>
      <diagonal style="thin">
        <color indexed="64"/>
      </diagonal>
    </border>
    <border diagonalUp="1">
      <left style="thin">
        <color indexed="64"/>
      </left>
      <right style="thin">
        <color indexed="64"/>
      </right>
      <top style="dotted">
        <color indexed="64"/>
      </top>
      <bottom style="thin">
        <color indexed="64"/>
      </bottom>
      <diagonal style="thin">
        <color indexed="64"/>
      </diagonal>
    </border>
    <border diagonalUp="1">
      <left style="thin">
        <color indexed="64"/>
      </left>
      <right style="medium">
        <color indexed="64"/>
      </right>
      <top style="dotted">
        <color indexed="64"/>
      </top>
      <bottom style="thin">
        <color indexed="64"/>
      </bottom>
      <diagonal style="thin">
        <color indexed="64"/>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diagonalUp="1">
      <left style="thin">
        <color indexed="64"/>
      </left>
      <right style="thin">
        <color indexed="64"/>
      </right>
      <top style="medium">
        <color indexed="64"/>
      </top>
      <bottom style="thin">
        <color indexed="64"/>
      </bottom>
      <diagonal style="thin">
        <color indexed="64"/>
      </diagonal>
    </border>
    <border diagonalUp="1">
      <left style="thin">
        <color indexed="64"/>
      </left>
      <right/>
      <top style="medium">
        <color indexed="64"/>
      </top>
      <bottom/>
      <diagonal style="thin">
        <color indexed="64"/>
      </diagonal>
    </border>
    <border diagonalUp="1">
      <left/>
      <right/>
      <top style="medium">
        <color indexed="64"/>
      </top>
      <bottom/>
      <diagonal style="thin">
        <color indexed="64"/>
      </diagonal>
    </border>
    <border diagonalUp="1">
      <left/>
      <right style="thin">
        <color indexed="64"/>
      </right>
      <top style="medium">
        <color indexed="64"/>
      </top>
      <bottom/>
      <diagonal style="thin">
        <color indexed="64"/>
      </diagonal>
    </border>
    <border diagonalUp="1">
      <left style="thin">
        <color indexed="64"/>
      </left>
      <right style="thin">
        <color indexed="64"/>
      </right>
      <top style="medium">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left style="medium">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left style="thin">
        <color indexed="64"/>
      </left>
      <right/>
      <top/>
      <bottom style="hair">
        <color indexed="64"/>
      </bottom>
      <diagonal/>
    </border>
    <border>
      <left/>
      <right style="medium">
        <color indexed="64"/>
      </right>
      <top/>
      <bottom style="hair">
        <color indexed="64"/>
      </bottom>
      <diagonal/>
    </border>
    <border>
      <left style="medium">
        <color indexed="64"/>
      </left>
      <right style="medium">
        <color indexed="64"/>
      </right>
      <top/>
      <bottom style="thin">
        <color indexed="64"/>
      </bottom>
      <diagonal/>
    </border>
    <border>
      <left style="medium">
        <color indexed="64"/>
      </left>
      <right style="thin">
        <color indexed="64"/>
      </right>
      <top/>
      <bottom style="dotted">
        <color indexed="64"/>
      </bottom>
      <diagonal/>
    </border>
    <border>
      <left style="thin">
        <color indexed="64"/>
      </left>
      <right style="thin">
        <color indexed="64"/>
      </right>
      <top/>
      <bottom style="dotted">
        <color indexed="64"/>
      </bottom>
      <diagonal/>
    </border>
    <border>
      <left style="thin">
        <color indexed="64"/>
      </left>
      <right style="medium">
        <color indexed="64"/>
      </right>
      <top/>
      <bottom style="dotted">
        <color indexed="64"/>
      </bottom>
      <diagonal/>
    </border>
    <border>
      <left style="medium">
        <color indexed="64"/>
      </left>
      <right style="medium">
        <color indexed="64"/>
      </right>
      <top style="thin">
        <color indexed="64"/>
      </top>
      <bottom style="double">
        <color indexed="64"/>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bottom style="double">
        <color indexed="64"/>
      </bottom>
      <diagonal/>
    </border>
    <border diagonalUp="1">
      <left style="thin">
        <color indexed="64"/>
      </left>
      <right style="thin">
        <color indexed="64"/>
      </right>
      <top style="thin">
        <color indexed="64"/>
      </top>
      <bottom style="double">
        <color indexed="64"/>
      </bottom>
      <diagonal style="thin">
        <color indexed="64"/>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right style="medium">
        <color indexed="64"/>
      </right>
      <top style="hair">
        <color indexed="64"/>
      </top>
      <bottom style="double">
        <color indexed="64"/>
      </bottom>
      <diagonal/>
    </border>
    <border>
      <left style="medium">
        <color indexed="64"/>
      </left>
      <right/>
      <top style="dotted">
        <color indexed="64"/>
      </top>
      <bottom style="double">
        <color indexed="64"/>
      </bottom>
      <diagonal/>
    </border>
    <border>
      <left/>
      <right/>
      <top style="dotted">
        <color indexed="64"/>
      </top>
      <bottom style="double">
        <color indexed="64"/>
      </bottom>
      <diagonal/>
    </border>
    <border>
      <left/>
      <right style="medium">
        <color indexed="64"/>
      </right>
      <top style="dotted">
        <color indexed="64"/>
      </top>
      <bottom style="double">
        <color indexed="64"/>
      </bottom>
      <diagonal/>
    </border>
    <border diagonalUp="1">
      <left style="medium">
        <color indexed="64"/>
      </left>
      <right style="thin">
        <color indexed="64"/>
      </right>
      <top style="dotted">
        <color indexed="64"/>
      </top>
      <bottom style="double">
        <color indexed="64"/>
      </bottom>
      <diagonal style="thin">
        <color indexed="64"/>
      </diagonal>
    </border>
    <border diagonalUp="1">
      <left style="thin">
        <color indexed="64"/>
      </left>
      <right style="thin">
        <color indexed="64"/>
      </right>
      <top style="dotted">
        <color indexed="64"/>
      </top>
      <bottom style="double">
        <color indexed="64"/>
      </bottom>
      <diagonal style="thin">
        <color indexed="64"/>
      </diagonal>
    </border>
    <border diagonalUp="1">
      <left style="thin">
        <color indexed="64"/>
      </left>
      <right style="medium">
        <color indexed="64"/>
      </right>
      <top style="dotted">
        <color indexed="64"/>
      </top>
      <bottom style="double">
        <color indexed="64"/>
      </bottom>
      <diagonal style="thin">
        <color indexed="64"/>
      </diagonal>
    </border>
    <border>
      <left style="medium">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alignment vertical="center"/>
    </xf>
    <xf numFmtId="38" fontId="15" fillId="0" borderId="0" applyFont="0" applyFill="0" applyBorder="0" applyAlignment="0" applyProtection="0">
      <alignment vertical="center"/>
    </xf>
  </cellStyleXfs>
  <cellXfs count="566">
    <xf numFmtId="0" fontId="0" fillId="0" borderId="0" xfId="0">
      <alignment vertical="center"/>
    </xf>
    <xf numFmtId="0" fontId="0" fillId="3" borderId="0" xfId="0" applyFill="1" applyAlignment="1">
      <alignment horizontal="center" vertical="center"/>
    </xf>
    <xf numFmtId="0" fontId="0" fillId="3" borderId="0" xfId="0" applyFill="1">
      <alignment vertical="center"/>
    </xf>
    <xf numFmtId="0" fontId="0" fillId="3" borderId="0" xfId="0" applyFill="1" applyAlignment="1">
      <alignment horizontal="left" vertical="center"/>
    </xf>
    <xf numFmtId="0" fontId="6" fillId="3" borderId="0" xfId="0" applyFont="1" applyFill="1">
      <alignment vertical="center"/>
    </xf>
    <xf numFmtId="0" fontId="5" fillId="3" borderId="0" xfId="0" applyFont="1" applyFill="1">
      <alignment vertical="center"/>
    </xf>
    <xf numFmtId="0" fontId="13" fillId="3" borderId="29" xfId="0" applyFont="1" applyFill="1" applyBorder="1" applyAlignment="1">
      <alignment horizontal="center" vertical="center"/>
    </xf>
    <xf numFmtId="0" fontId="13" fillId="3" borderId="52" xfId="0" applyFont="1" applyFill="1" applyBorder="1" applyAlignment="1">
      <alignment horizontal="center" vertical="center"/>
    </xf>
    <xf numFmtId="0" fontId="13" fillId="3" borderId="54" xfId="0" applyFont="1" applyFill="1" applyBorder="1" applyAlignment="1">
      <alignment horizontal="center" vertical="center"/>
    </xf>
    <xf numFmtId="0" fontId="13" fillId="3" borderId="84" xfId="0" applyFont="1" applyFill="1" applyBorder="1">
      <alignment vertical="center"/>
    </xf>
    <xf numFmtId="0" fontId="13" fillId="3" borderId="85" xfId="0" applyFont="1" applyFill="1" applyBorder="1">
      <alignment vertical="center"/>
    </xf>
    <xf numFmtId="0" fontId="13" fillId="3" borderId="78" xfId="0" applyFont="1" applyFill="1" applyBorder="1">
      <alignment vertical="center"/>
    </xf>
    <xf numFmtId="0" fontId="13" fillId="3" borderId="10" xfId="0" applyFont="1" applyFill="1" applyBorder="1">
      <alignment vertical="center"/>
    </xf>
    <xf numFmtId="0" fontId="13" fillId="3" borderId="11" xfId="0" applyFont="1" applyFill="1" applyBorder="1">
      <alignment vertical="center"/>
    </xf>
    <xf numFmtId="0" fontId="13" fillId="3" borderId="64" xfId="0" applyFont="1" applyFill="1" applyBorder="1">
      <alignment vertical="center"/>
    </xf>
    <xf numFmtId="0" fontId="5" fillId="3" borderId="11" xfId="0" applyFont="1" applyFill="1" applyBorder="1">
      <alignment vertical="center"/>
    </xf>
    <xf numFmtId="0" fontId="5" fillId="3" borderId="11" xfId="0" applyFont="1" applyFill="1" applyBorder="1" applyAlignment="1">
      <alignment horizontal="center" vertical="center"/>
    </xf>
    <xf numFmtId="0" fontId="0" fillId="3" borderId="0" xfId="0" applyFill="1" applyAlignment="1" applyProtection="1">
      <alignment horizontal="center" vertical="center"/>
      <protection locked="0"/>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11" xfId="0" applyFont="1" applyFill="1" applyBorder="1" applyAlignment="1">
      <alignment horizontal="left" vertical="center"/>
    </xf>
    <xf numFmtId="0" fontId="6" fillId="3" borderId="0" xfId="0" applyFont="1" applyFill="1" applyAlignment="1">
      <alignment horizontal="left" vertical="center"/>
    </xf>
    <xf numFmtId="0" fontId="6" fillId="3" borderId="0" xfId="0" applyFont="1" applyFill="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3" borderId="0" xfId="0" applyFont="1" applyFill="1" applyAlignment="1">
      <alignment horizontal="center" vertical="center"/>
    </xf>
    <xf numFmtId="0" fontId="10" fillId="3" borderId="0" xfId="0" applyFont="1" applyFill="1">
      <alignment vertical="center"/>
    </xf>
    <xf numFmtId="0" fontId="18" fillId="3" borderId="0" xfId="0" applyFont="1" applyFill="1">
      <alignment vertical="center"/>
    </xf>
    <xf numFmtId="0" fontId="18" fillId="3" borderId="0" xfId="0" applyFont="1" applyFill="1" applyAlignment="1">
      <alignment horizontal="left" vertical="center"/>
    </xf>
    <xf numFmtId="0" fontId="8" fillId="2" borderId="65" xfId="0" applyFont="1" applyFill="1" applyBorder="1" applyAlignment="1" applyProtection="1">
      <alignment horizontal="center" vertical="center"/>
      <protection locked="0"/>
    </xf>
    <xf numFmtId="0" fontId="9" fillId="2" borderId="0" xfId="0" applyFont="1" applyFill="1" applyProtection="1">
      <alignment vertical="center"/>
      <protection locked="0"/>
    </xf>
    <xf numFmtId="0" fontId="5" fillId="2" borderId="42" xfId="0" applyFont="1" applyFill="1" applyBorder="1" applyAlignment="1" applyProtection="1">
      <alignment horizontal="center" vertical="center" shrinkToFit="1"/>
      <protection locked="0"/>
    </xf>
    <xf numFmtId="0" fontId="5" fillId="2" borderId="44" xfId="0" applyFont="1" applyFill="1" applyBorder="1" applyAlignment="1" applyProtection="1">
      <alignment horizontal="center" vertical="center" shrinkToFit="1"/>
      <protection locked="0"/>
    </xf>
    <xf numFmtId="0" fontId="5" fillId="2" borderId="43" xfId="0" applyFont="1" applyFill="1" applyBorder="1" applyAlignment="1" applyProtection="1">
      <alignment horizontal="center" vertical="center" shrinkToFit="1"/>
      <protection locked="0"/>
    </xf>
    <xf numFmtId="0" fontId="5" fillId="2" borderId="97" xfId="0" applyFont="1" applyFill="1" applyBorder="1" applyAlignment="1" applyProtection="1">
      <alignment horizontal="center" vertical="center" shrinkToFit="1"/>
      <protection locked="0"/>
    </xf>
    <xf numFmtId="0" fontId="5" fillId="2" borderId="98" xfId="0" applyFont="1" applyFill="1" applyBorder="1" applyAlignment="1" applyProtection="1">
      <alignment horizontal="center" vertical="center" shrinkToFit="1"/>
      <protection locked="0"/>
    </xf>
    <xf numFmtId="0" fontId="5" fillId="2" borderId="99" xfId="0" applyFont="1" applyFill="1" applyBorder="1" applyAlignment="1" applyProtection="1">
      <alignment horizontal="center" vertical="center" shrinkToFit="1"/>
      <protection locked="0"/>
    </xf>
    <xf numFmtId="0" fontId="0" fillId="5" borderId="11" xfId="0" applyFill="1" applyBorder="1" applyAlignment="1" applyProtection="1">
      <alignment horizontal="center" vertical="center"/>
      <protection locked="0"/>
    </xf>
    <xf numFmtId="20" fontId="0" fillId="5" borderId="11" xfId="0" applyNumberFormat="1" applyFill="1" applyBorder="1" applyAlignment="1" applyProtection="1">
      <alignment horizontal="center" vertical="center"/>
      <protection locked="0"/>
    </xf>
    <xf numFmtId="0" fontId="0" fillId="3" borderId="11" xfId="1" applyNumberFormat="1" applyFont="1" applyFill="1" applyBorder="1" applyAlignment="1">
      <alignment horizontal="center" vertical="center"/>
    </xf>
    <xf numFmtId="177" fontId="0" fillId="3" borderId="11" xfId="0" applyNumberFormat="1" applyFill="1" applyBorder="1" applyAlignment="1">
      <alignment horizontal="center" vertical="center"/>
    </xf>
    <xf numFmtId="0" fontId="5" fillId="5" borderId="10" xfId="0" applyFont="1" applyFill="1" applyBorder="1" applyAlignment="1" applyProtection="1">
      <alignment horizontal="center" vertical="center" shrinkToFit="1"/>
      <protection locked="0"/>
    </xf>
    <xf numFmtId="0" fontId="5" fillId="5" borderId="11" xfId="0" applyFont="1" applyFill="1" applyBorder="1" applyAlignment="1" applyProtection="1">
      <alignment horizontal="center" vertical="center" shrinkToFit="1"/>
      <protection locked="0"/>
    </xf>
    <xf numFmtId="0" fontId="5" fillId="5" borderId="12" xfId="0" applyFont="1" applyFill="1" applyBorder="1" applyAlignment="1" applyProtection="1">
      <alignment horizontal="center" vertical="center" shrinkToFit="1"/>
      <protection locked="0"/>
    </xf>
    <xf numFmtId="0" fontId="5" fillId="5" borderId="11" xfId="0" applyFont="1" applyFill="1" applyBorder="1" applyAlignment="1">
      <alignment horizontal="left" vertical="center"/>
    </xf>
    <xf numFmtId="0" fontId="5" fillId="2" borderId="11" xfId="0" applyFont="1" applyFill="1" applyBorder="1" applyAlignment="1">
      <alignment horizontal="left" vertical="center"/>
    </xf>
    <xf numFmtId="0" fontId="0" fillId="3" borderId="0" xfId="0" applyFill="1" applyProtection="1">
      <alignment vertical="center"/>
      <protection locked="0"/>
    </xf>
    <xf numFmtId="20" fontId="0" fillId="3" borderId="11" xfId="0" applyNumberFormat="1" applyFill="1" applyBorder="1" applyAlignment="1" applyProtection="1">
      <alignment horizontal="center" vertical="center"/>
      <protection locked="0"/>
    </xf>
    <xf numFmtId="0" fontId="0" fillId="3" borderId="11" xfId="0" applyFill="1" applyBorder="1" applyAlignment="1" applyProtection="1">
      <alignment horizontal="center" vertical="center"/>
      <protection locked="0"/>
    </xf>
    <xf numFmtId="0" fontId="13" fillId="3" borderId="25" xfId="0" applyFont="1" applyFill="1" applyBorder="1" applyAlignment="1">
      <alignment horizontal="center" vertical="center"/>
    </xf>
    <xf numFmtId="0" fontId="13" fillId="3" borderId="28" xfId="0" applyFont="1" applyFill="1" applyBorder="1" applyAlignment="1">
      <alignment horizontal="center" vertical="center"/>
    </xf>
    <xf numFmtId="0" fontId="4" fillId="0" borderId="0" xfId="0" applyFont="1">
      <alignment vertical="center"/>
    </xf>
    <xf numFmtId="0" fontId="20" fillId="3" borderId="0" xfId="0" applyFont="1" applyFill="1">
      <alignment vertical="center"/>
    </xf>
    <xf numFmtId="0" fontId="20" fillId="3" borderId="79" xfId="0" applyFont="1" applyFill="1" applyBorder="1" applyAlignment="1">
      <alignment horizontal="center" vertical="center"/>
    </xf>
    <xf numFmtId="0" fontId="20" fillId="3" borderId="52" xfId="0" applyFont="1" applyFill="1" applyBorder="1" applyAlignment="1">
      <alignment horizontal="center" vertical="center"/>
    </xf>
    <xf numFmtId="0" fontId="20" fillId="3" borderId="54" xfId="0" applyFont="1" applyFill="1" applyBorder="1" applyAlignment="1">
      <alignment horizontal="center" vertical="center"/>
    </xf>
    <xf numFmtId="0" fontId="20" fillId="3" borderId="53" xfId="0" applyFont="1" applyFill="1" applyBorder="1" applyAlignment="1">
      <alignment horizontal="center" vertical="center"/>
    </xf>
    <xf numFmtId="0" fontId="20" fillId="3" borderId="85" xfId="0" applyFont="1" applyFill="1" applyBorder="1">
      <alignment vertical="center"/>
    </xf>
    <xf numFmtId="0" fontId="20" fillId="3" borderId="86" xfId="0" applyFont="1" applyFill="1" applyBorder="1">
      <alignment vertical="center"/>
    </xf>
    <xf numFmtId="0" fontId="20" fillId="3" borderId="11" xfId="0" applyFont="1" applyFill="1" applyBorder="1">
      <alignment vertical="center"/>
    </xf>
    <xf numFmtId="0" fontId="20" fillId="3" borderId="64" xfId="0" applyFont="1" applyFill="1" applyBorder="1">
      <alignment vertical="center"/>
    </xf>
    <xf numFmtId="0" fontId="20" fillId="3" borderId="12" xfId="0" applyFont="1" applyFill="1" applyBorder="1">
      <alignment vertical="center"/>
    </xf>
    <xf numFmtId="0" fontId="20" fillId="3" borderId="10" xfId="0" applyFont="1" applyFill="1" applyBorder="1">
      <alignment vertical="center"/>
    </xf>
    <xf numFmtId="0" fontId="20" fillId="3" borderId="18" xfId="0" applyFont="1" applyFill="1" applyBorder="1">
      <alignment vertical="center"/>
    </xf>
    <xf numFmtId="0" fontId="20" fillId="3" borderId="19" xfId="0" applyFont="1" applyFill="1" applyBorder="1">
      <alignment vertical="center"/>
    </xf>
    <xf numFmtId="0" fontId="20" fillId="3" borderId="76" xfId="0" applyFont="1" applyFill="1" applyBorder="1">
      <alignment vertical="center"/>
    </xf>
    <xf numFmtId="0" fontId="20" fillId="3" borderId="20" xfId="0" applyFont="1" applyFill="1" applyBorder="1">
      <alignment vertical="center"/>
    </xf>
    <xf numFmtId="0" fontId="20" fillId="3" borderId="84" xfId="0" applyFont="1" applyFill="1" applyBorder="1">
      <alignment vertical="center"/>
    </xf>
    <xf numFmtId="0" fontId="20" fillId="3" borderId="34" xfId="0" applyFont="1" applyFill="1" applyBorder="1">
      <alignment vertical="center"/>
    </xf>
    <xf numFmtId="0" fontId="20" fillId="3" borderId="14" xfId="0" applyFont="1" applyFill="1" applyBorder="1">
      <alignment vertical="center"/>
    </xf>
    <xf numFmtId="0" fontId="20" fillId="3" borderId="21" xfId="0" applyFont="1" applyFill="1" applyBorder="1">
      <alignment vertical="center"/>
    </xf>
    <xf numFmtId="0" fontId="0" fillId="3" borderId="0" xfId="0" applyFill="1" applyAlignment="1" applyProtection="1">
      <alignment horizontal="left" vertical="center"/>
      <protection locked="0"/>
    </xf>
    <xf numFmtId="0" fontId="0" fillId="3" borderId="0" xfId="0" applyFill="1" applyAlignment="1">
      <alignment horizontal="right" vertical="top"/>
    </xf>
    <xf numFmtId="0" fontId="20" fillId="3" borderId="122" xfId="0" applyFont="1" applyFill="1" applyBorder="1">
      <alignment vertical="center"/>
    </xf>
    <xf numFmtId="0" fontId="20" fillId="3" borderId="0" xfId="0" applyFont="1" applyFill="1" applyAlignment="1">
      <alignment vertical="center" shrinkToFit="1"/>
    </xf>
    <xf numFmtId="0" fontId="4" fillId="3" borderId="5" xfId="0" applyFont="1" applyFill="1" applyBorder="1" applyAlignment="1">
      <alignment horizontal="center" vertical="center"/>
    </xf>
    <xf numFmtId="0" fontId="20" fillId="3" borderId="5" xfId="0" applyFont="1" applyFill="1" applyBorder="1" applyAlignment="1">
      <alignment horizontal="center" vertical="center"/>
    </xf>
    <xf numFmtId="0" fontId="20" fillId="3" borderId="6" xfId="0" applyFont="1" applyFill="1" applyBorder="1" applyAlignment="1">
      <alignment horizontal="center" vertical="center"/>
    </xf>
    <xf numFmtId="0" fontId="20" fillId="3" borderId="37" xfId="0" applyFont="1" applyFill="1" applyBorder="1">
      <alignment vertical="center"/>
    </xf>
    <xf numFmtId="0" fontId="13" fillId="3" borderId="49" xfId="0" applyFont="1" applyFill="1" applyBorder="1" applyAlignment="1">
      <alignment horizontal="center" vertical="center"/>
    </xf>
    <xf numFmtId="0" fontId="20" fillId="3" borderId="49" xfId="0" applyFont="1" applyFill="1" applyBorder="1">
      <alignment vertical="center"/>
    </xf>
    <xf numFmtId="0" fontId="20" fillId="3" borderId="120" xfId="0" applyFont="1" applyFill="1" applyBorder="1">
      <alignment vertical="center"/>
    </xf>
    <xf numFmtId="0" fontId="5" fillId="3" borderId="54" xfId="0" applyFont="1" applyFill="1" applyBorder="1" applyAlignment="1">
      <alignment horizontal="center" vertical="center"/>
    </xf>
    <xf numFmtId="0" fontId="5" fillId="3" borderId="84" xfId="0" applyFont="1" applyFill="1" applyBorder="1">
      <alignment vertical="center"/>
    </xf>
    <xf numFmtId="0" fontId="5" fillId="3" borderId="64" xfId="0" applyFont="1" applyFill="1" applyBorder="1">
      <alignment vertical="center"/>
    </xf>
    <xf numFmtId="0" fontId="4" fillId="3" borderId="0" xfId="0" applyFont="1" applyFill="1">
      <alignment vertical="center"/>
    </xf>
    <xf numFmtId="0" fontId="5" fillId="3" borderId="78" xfId="0" applyFont="1" applyFill="1" applyBorder="1">
      <alignment vertical="center"/>
    </xf>
    <xf numFmtId="0" fontId="4" fillId="3" borderId="11" xfId="0" applyFont="1" applyFill="1" applyBorder="1">
      <alignment vertical="center"/>
    </xf>
    <xf numFmtId="0" fontId="4" fillId="3" borderId="19" xfId="0" applyFont="1" applyFill="1" applyBorder="1">
      <alignment vertical="center"/>
    </xf>
    <xf numFmtId="0" fontId="13" fillId="3" borderId="77" xfId="0" applyFont="1" applyFill="1" applyBorder="1">
      <alignment vertical="center"/>
    </xf>
    <xf numFmtId="0" fontId="20" fillId="3" borderId="101" xfId="0" applyFont="1" applyFill="1" applyBorder="1">
      <alignment vertical="center"/>
    </xf>
    <xf numFmtId="182" fontId="0" fillId="3" borderId="11" xfId="0" applyNumberFormat="1" applyFill="1" applyBorder="1" applyAlignment="1">
      <alignment horizontal="center" vertical="center"/>
    </xf>
    <xf numFmtId="183" fontId="0" fillId="3" borderId="11" xfId="0" applyNumberFormat="1" applyFill="1" applyBorder="1" applyAlignment="1">
      <alignment horizontal="center" vertical="center"/>
    </xf>
    <xf numFmtId="178" fontId="0" fillId="0" borderId="0" xfId="0" applyNumberFormat="1">
      <alignment vertical="center"/>
    </xf>
    <xf numFmtId="0" fontId="0" fillId="3" borderId="31" xfId="0" applyFill="1" applyBorder="1" applyAlignment="1" applyProtection="1">
      <alignment vertical="top" wrapText="1"/>
      <protection locked="0"/>
    </xf>
    <xf numFmtId="0" fontId="8" fillId="0" borderId="0" xfId="0" applyFont="1" applyAlignment="1" applyProtection="1">
      <alignment horizontal="center" vertical="center"/>
      <protection locked="0"/>
    </xf>
    <xf numFmtId="0" fontId="8" fillId="0" borderId="0" xfId="0" applyFont="1" applyAlignment="1" applyProtection="1">
      <alignment horizontal="right" vertical="center"/>
      <protection locked="0"/>
    </xf>
    <xf numFmtId="0" fontId="8" fillId="0" borderId="0" xfId="0" applyFont="1" applyAlignment="1" applyProtection="1">
      <alignment horizontal="left" vertical="center"/>
      <protection locked="0"/>
    </xf>
    <xf numFmtId="0" fontId="9" fillId="0" borderId="0" xfId="0" applyFont="1" applyProtection="1">
      <alignment vertical="center"/>
      <protection locked="0"/>
    </xf>
    <xf numFmtId="176" fontId="8" fillId="0" borderId="0" xfId="0" applyNumberFormat="1" applyFont="1" applyProtection="1">
      <alignment vertical="center"/>
      <protection locked="0"/>
    </xf>
    <xf numFmtId="20" fontId="8" fillId="0" borderId="0" xfId="0" applyNumberFormat="1" applyFont="1" applyProtection="1">
      <alignment vertical="center"/>
      <protection locked="0"/>
    </xf>
    <xf numFmtId="0" fontId="8" fillId="0" borderId="0" xfId="0" applyFont="1" applyProtection="1">
      <alignment vertical="center"/>
      <protection locked="0"/>
    </xf>
    <xf numFmtId="1" fontId="8" fillId="3" borderId="0" xfId="0" applyNumberFormat="1" applyFont="1" applyFill="1" applyProtection="1">
      <alignment vertical="center"/>
      <protection locked="0"/>
    </xf>
    <xf numFmtId="0" fontId="1" fillId="0" borderId="0" xfId="0" applyFont="1" applyProtection="1">
      <alignment vertical="center"/>
      <protection locked="0"/>
    </xf>
    <xf numFmtId="0" fontId="1" fillId="0" borderId="0" xfId="0" applyFont="1" applyAlignment="1" applyProtection="1">
      <alignment horizontal="right" vertical="center"/>
      <protection locked="0"/>
    </xf>
    <xf numFmtId="0" fontId="1" fillId="0" borderId="0" xfId="0" applyFont="1" applyAlignment="1" applyProtection="1">
      <protection locked="0"/>
    </xf>
    <xf numFmtId="0" fontId="8" fillId="0" borderId="67" xfId="0" applyFont="1" applyBorder="1" applyProtection="1">
      <alignment vertical="center"/>
      <protection locked="0"/>
    </xf>
    <xf numFmtId="0" fontId="8" fillId="3" borderId="0" xfId="0" applyFont="1" applyFill="1" applyProtection="1">
      <alignment vertical="center"/>
      <protection locked="0"/>
    </xf>
    <xf numFmtId="0" fontId="8" fillId="3" borderId="0" xfId="0" applyFont="1" applyFill="1" applyAlignment="1" applyProtection="1">
      <alignment horizontal="center" vertical="center"/>
      <protection locked="0"/>
    </xf>
    <xf numFmtId="0" fontId="1" fillId="0" borderId="0" xfId="0" applyFont="1" applyAlignment="1" applyProtection="1">
      <alignment horizontal="center" vertical="center"/>
      <protection locked="0"/>
    </xf>
    <xf numFmtId="0" fontId="5" fillId="0" borderId="0" xfId="0" applyFont="1" applyProtection="1">
      <alignment vertical="center"/>
      <protection locked="0"/>
    </xf>
    <xf numFmtId="0" fontId="9" fillId="0" borderId="0" xfId="0" applyFont="1" applyAlignment="1" applyProtection="1">
      <alignment horizontal="center" vertical="center"/>
      <protection locked="0"/>
    </xf>
    <xf numFmtId="20" fontId="8" fillId="5" borderId="0" xfId="0" applyNumberFormat="1" applyFont="1" applyFill="1" applyProtection="1">
      <alignment vertical="center"/>
      <protection locked="0"/>
    </xf>
    <xf numFmtId="20" fontId="8" fillId="3" borderId="0" xfId="0" applyNumberFormat="1" applyFont="1" applyFill="1" applyProtection="1">
      <alignment vertical="center"/>
      <protection locked="0"/>
    </xf>
    <xf numFmtId="0" fontId="5" fillId="0" borderId="0" xfId="0" applyFont="1" applyAlignment="1" applyProtection="1">
      <alignment horizontal="left" vertical="center"/>
      <protection locked="0"/>
    </xf>
    <xf numFmtId="0" fontId="1" fillId="0" borderId="0" xfId="0" applyFont="1" applyAlignment="1" applyProtection="1">
      <alignment horizontal="left" vertical="center"/>
      <protection locked="0"/>
    </xf>
    <xf numFmtId="20" fontId="9" fillId="0" borderId="0" xfId="0" applyNumberFormat="1" applyFont="1" applyProtection="1">
      <alignment vertical="center"/>
      <protection locked="0"/>
    </xf>
    <xf numFmtId="0" fontId="7" fillId="0" borderId="0" xfId="0" applyFont="1" applyAlignment="1" applyProtection="1">
      <alignment horizontal="right" vertical="center"/>
      <protection locked="0"/>
    </xf>
    <xf numFmtId="0" fontId="10" fillId="0" borderId="0" xfId="0" applyFont="1" applyAlignment="1" applyProtection="1">
      <protection locked="0"/>
    </xf>
    <xf numFmtId="0" fontId="5" fillId="0" borderId="0" xfId="0" applyFont="1" applyAlignment="1" applyProtection="1">
      <alignment horizontal="right" vertical="center"/>
      <protection locked="0"/>
    </xf>
    <xf numFmtId="0" fontId="5" fillId="2" borderId="144" xfId="0" applyFont="1" applyFill="1" applyBorder="1" applyAlignment="1" applyProtection="1">
      <alignment horizontal="center" vertical="center" shrinkToFit="1"/>
      <protection locked="0"/>
    </xf>
    <xf numFmtId="0" fontId="5" fillId="2" borderId="145" xfId="0" applyFont="1" applyFill="1" applyBorder="1" applyAlignment="1" applyProtection="1">
      <alignment horizontal="center" vertical="center" shrinkToFit="1"/>
      <protection locked="0"/>
    </xf>
    <xf numFmtId="0" fontId="5" fillId="2" borderId="146" xfId="0" applyFont="1" applyFill="1" applyBorder="1" applyAlignment="1" applyProtection="1">
      <alignment horizontal="center" vertical="center" shrinkToFit="1"/>
      <protection locked="0"/>
    </xf>
    <xf numFmtId="0" fontId="5" fillId="2" borderId="91" xfId="0" applyFont="1" applyFill="1" applyBorder="1" applyAlignment="1" applyProtection="1">
      <alignment horizontal="center" vertical="center" shrinkToFit="1"/>
      <protection locked="0"/>
    </xf>
    <xf numFmtId="0" fontId="5" fillId="2" borderId="92" xfId="0" applyFont="1" applyFill="1" applyBorder="1" applyAlignment="1" applyProtection="1">
      <alignment horizontal="center" vertical="center" shrinkToFit="1"/>
      <protection locked="0"/>
    </xf>
    <xf numFmtId="0" fontId="5" fillId="2" borderId="93" xfId="0" applyFont="1" applyFill="1" applyBorder="1" applyAlignment="1" applyProtection="1">
      <alignment horizontal="center" vertical="center" shrinkToFit="1"/>
      <protection locked="0"/>
    </xf>
    <xf numFmtId="0" fontId="5" fillId="0" borderId="14" xfId="0" applyFont="1" applyBorder="1" applyAlignment="1" applyProtection="1">
      <alignment horizontal="center" vertical="center"/>
      <protection locked="0"/>
    </xf>
    <xf numFmtId="0" fontId="5" fillId="0" borderId="0" xfId="0" applyFont="1" applyAlignment="1" applyProtection="1">
      <alignment horizontal="center" vertical="center" wrapText="1"/>
      <protection locked="0"/>
    </xf>
    <xf numFmtId="0" fontId="16" fillId="0" borderId="0" xfId="0" applyFont="1" applyAlignment="1" applyProtection="1">
      <alignment horizontal="left" vertical="center" wrapText="1"/>
      <protection locked="0"/>
    </xf>
    <xf numFmtId="0" fontId="16" fillId="0" borderId="0" xfId="0" applyFont="1" applyAlignment="1" applyProtection="1">
      <alignment horizontal="center" vertical="center" wrapText="1"/>
      <protection locked="0"/>
    </xf>
    <xf numFmtId="0" fontId="16" fillId="0" borderId="0" xfId="0" applyFont="1" applyAlignment="1" applyProtection="1">
      <alignment horizontal="center" vertical="center" textRotation="255" shrinkToFit="1"/>
      <protection locked="0"/>
    </xf>
    <xf numFmtId="31" fontId="5" fillId="0" borderId="0" xfId="0" applyNumberFormat="1" applyFont="1" applyAlignment="1" applyProtection="1">
      <alignment horizontal="center" vertical="center" wrapText="1"/>
      <protection locked="0"/>
    </xf>
    <xf numFmtId="0" fontId="19" fillId="0" borderId="0" xfId="0" applyFont="1" applyAlignment="1" applyProtection="1">
      <alignment horizontal="center" vertical="center" wrapText="1"/>
      <protection locked="0"/>
    </xf>
    <xf numFmtId="0" fontId="5" fillId="0" borderId="0" xfId="0" applyFont="1" applyAlignment="1" applyProtection="1">
      <alignment horizontal="center" vertical="center" shrinkToFit="1"/>
      <protection locked="0"/>
    </xf>
    <xf numFmtId="1" fontId="5" fillId="0" borderId="16" xfId="0" applyNumberFormat="1" applyFont="1" applyBorder="1" applyAlignment="1" applyProtection="1">
      <alignment horizontal="center" vertical="center" wrapText="1"/>
      <protection locked="0"/>
    </xf>
    <xf numFmtId="0" fontId="5" fillId="0" borderId="16" xfId="0" applyFont="1" applyBorder="1" applyAlignment="1" applyProtection="1">
      <alignment horizontal="center" vertical="center" wrapText="1"/>
      <protection locked="0"/>
    </xf>
    <xf numFmtId="0" fontId="5" fillId="3" borderId="7" xfId="0" applyFont="1" applyFill="1" applyBorder="1" applyProtection="1">
      <alignment vertical="center"/>
      <protection locked="0"/>
    </xf>
    <xf numFmtId="0" fontId="17" fillId="3" borderId="2" xfId="0" applyFont="1" applyFill="1" applyBorder="1" applyAlignment="1" applyProtection="1">
      <alignment horizontal="center" vertical="center"/>
      <protection locked="0"/>
    </xf>
    <xf numFmtId="0" fontId="5" fillId="3" borderId="2" xfId="0" applyFont="1" applyFill="1" applyBorder="1" applyAlignment="1" applyProtection="1">
      <alignment horizontal="center" vertical="center" wrapText="1"/>
      <protection locked="0"/>
    </xf>
    <xf numFmtId="0" fontId="5" fillId="3" borderId="2" xfId="0" applyFont="1" applyFill="1" applyBorder="1" applyAlignment="1" applyProtection="1">
      <alignment horizontal="center" vertical="center" shrinkToFit="1"/>
      <protection locked="0"/>
    </xf>
    <xf numFmtId="0" fontId="14" fillId="3" borderId="2" xfId="0" applyFont="1" applyFill="1" applyBorder="1" applyAlignment="1" applyProtection="1">
      <alignment horizontal="center" vertical="center" wrapText="1"/>
      <protection locked="0"/>
    </xf>
    <xf numFmtId="0" fontId="14" fillId="3" borderId="3" xfId="0" applyFont="1" applyFill="1" applyBorder="1" applyAlignment="1" applyProtection="1">
      <alignment horizontal="center" vertical="center" wrapText="1"/>
      <protection locked="0"/>
    </xf>
    <xf numFmtId="0" fontId="5" fillId="3" borderId="0" xfId="0" applyFont="1" applyFill="1" applyProtection="1">
      <alignment vertical="center"/>
      <protection locked="0"/>
    </xf>
    <xf numFmtId="0" fontId="5" fillId="3" borderId="14" xfId="0" applyFont="1" applyFill="1" applyBorder="1" applyProtection="1">
      <alignment vertical="center"/>
      <protection locked="0"/>
    </xf>
    <xf numFmtId="0" fontId="17" fillId="3" borderId="0" xfId="0" applyFont="1" applyFill="1" applyAlignment="1" applyProtection="1">
      <alignment horizontal="center" vertical="center"/>
      <protection locked="0"/>
    </xf>
    <xf numFmtId="0" fontId="5" fillId="3" borderId="0" xfId="0" applyFont="1" applyFill="1" applyAlignment="1" applyProtection="1">
      <alignment horizontal="center" vertical="center" wrapText="1"/>
      <protection locked="0"/>
    </xf>
    <xf numFmtId="0" fontId="5" fillId="3" borderId="0" xfId="0" applyFont="1" applyFill="1" applyAlignment="1" applyProtection="1">
      <alignment horizontal="center" vertical="center" shrinkToFit="1"/>
      <protection locked="0"/>
    </xf>
    <xf numFmtId="0" fontId="14" fillId="3" borderId="0" xfId="0" applyFont="1" applyFill="1" applyAlignment="1" applyProtection="1">
      <alignment horizontal="center" vertical="center" wrapText="1"/>
      <protection locked="0"/>
    </xf>
    <xf numFmtId="0" fontId="14" fillId="3" borderId="9" xfId="0" applyFont="1" applyFill="1" applyBorder="1" applyAlignment="1" applyProtection="1">
      <alignment horizontal="center" vertical="center" wrapText="1"/>
      <protection locked="0"/>
    </xf>
    <xf numFmtId="0" fontId="5" fillId="5" borderId="13" xfId="0" applyFont="1" applyFill="1" applyBorder="1" applyAlignment="1" applyProtection="1">
      <alignment horizontal="center" vertical="center" shrinkToFit="1"/>
      <protection locked="0"/>
    </xf>
    <xf numFmtId="179" fontId="5" fillId="0" borderId="0" xfId="0" applyNumberFormat="1" applyFont="1" applyProtection="1">
      <alignment vertical="center"/>
      <protection locked="0"/>
    </xf>
    <xf numFmtId="0" fontId="5" fillId="0" borderId="27" xfId="0" applyFont="1" applyBorder="1" applyProtection="1">
      <alignment vertical="center"/>
      <protection locked="0"/>
    </xf>
    <xf numFmtId="0" fontId="5" fillId="0" borderId="25" xfId="0" applyFont="1" applyBorder="1" applyAlignment="1" applyProtection="1">
      <alignment vertical="center" wrapText="1"/>
      <protection locked="0"/>
    </xf>
    <xf numFmtId="0" fontId="5" fillId="0" borderId="25" xfId="0" applyFont="1" applyBorder="1" applyProtection="1">
      <alignment vertical="center"/>
      <protection locked="0"/>
    </xf>
    <xf numFmtId="0" fontId="5" fillId="0" borderId="26" xfId="0" applyFont="1" applyBorder="1" applyAlignment="1" applyProtection="1">
      <alignment vertical="center" wrapText="1"/>
      <protection locked="0"/>
    </xf>
    <xf numFmtId="0" fontId="5" fillId="0" borderId="0" xfId="0" applyFont="1" applyAlignment="1" applyProtection="1">
      <alignment vertical="center" textRotation="90"/>
      <protection locked="0"/>
    </xf>
    <xf numFmtId="0" fontId="8" fillId="0" borderId="74" xfId="0" applyFont="1" applyBorder="1" applyProtection="1">
      <alignment vertical="center"/>
      <protection locked="0"/>
    </xf>
    <xf numFmtId="0" fontId="9" fillId="0" borderId="0" xfId="0" applyFont="1" applyAlignment="1" applyProtection="1">
      <alignment horizontal="left" vertical="center"/>
      <protection locked="0"/>
    </xf>
    <xf numFmtId="0" fontId="7" fillId="0" borderId="0" xfId="0" applyFont="1" applyAlignment="1" applyProtection="1">
      <alignment horizontal="left" vertical="center"/>
      <protection locked="0"/>
    </xf>
    <xf numFmtId="0" fontId="9" fillId="0" borderId="0" xfId="0" applyFont="1" applyAlignment="1" applyProtection="1">
      <alignment horizontal="right" vertical="center"/>
      <protection locked="0"/>
    </xf>
    <xf numFmtId="0" fontId="7" fillId="0" borderId="0" xfId="0" applyFont="1" applyProtection="1">
      <alignment vertical="center"/>
      <protection locked="0"/>
    </xf>
    <xf numFmtId="0" fontId="9" fillId="3" borderId="0" xfId="0" applyFont="1" applyFill="1" applyProtection="1">
      <alignment vertical="center"/>
      <protection locked="0"/>
    </xf>
    <xf numFmtId="0" fontId="9" fillId="3" borderId="0" xfId="0" applyFont="1" applyFill="1" applyAlignment="1" applyProtection="1">
      <alignment horizontal="center" vertical="center"/>
      <protection locked="0"/>
    </xf>
    <xf numFmtId="0" fontId="8" fillId="3" borderId="0" xfId="0" quotePrefix="1" applyFont="1" applyFill="1" applyProtection="1">
      <alignment vertical="center"/>
      <protection locked="0"/>
    </xf>
    <xf numFmtId="0" fontId="8" fillId="5" borderId="0" xfId="0" applyFont="1" applyFill="1" applyAlignment="1" applyProtection="1">
      <alignment horizontal="center" vertical="center"/>
      <protection locked="0"/>
    </xf>
    <xf numFmtId="0" fontId="8" fillId="0" borderId="65" xfId="0" applyFont="1" applyBorder="1" applyAlignment="1" applyProtection="1">
      <alignment horizontal="center" vertical="center"/>
      <protection locked="0"/>
    </xf>
    <xf numFmtId="0" fontId="8" fillId="0" borderId="0" xfId="0" applyFont="1" applyAlignment="1" applyProtection="1">
      <alignment horizontal="centerContinuous" vertical="center"/>
      <protection locked="0"/>
    </xf>
    <xf numFmtId="0" fontId="27" fillId="3" borderId="0" xfId="0" applyFont="1" applyFill="1" applyAlignment="1">
      <alignment horizontal="left" vertical="center"/>
    </xf>
    <xf numFmtId="0" fontId="9" fillId="0" borderId="0" xfId="0" applyFont="1" applyFill="1" applyAlignment="1" applyProtection="1">
      <alignment vertical="center"/>
      <protection locked="0"/>
    </xf>
    <xf numFmtId="31" fontId="0" fillId="0" borderId="0" xfId="0" applyNumberFormat="1">
      <alignment vertical="center"/>
    </xf>
    <xf numFmtId="0" fontId="5" fillId="3" borderId="32" xfId="0" applyFont="1" applyFill="1" applyBorder="1" applyAlignment="1" applyProtection="1">
      <alignment horizontal="center" vertical="center" wrapText="1"/>
    </xf>
    <xf numFmtId="0" fontId="5" fillId="0" borderId="7" xfId="0" applyFont="1" applyBorder="1" applyAlignment="1" applyProtection="1">
      <alignment vertical="center" wrapText="1"/>
    </xf>
    <xf numFmtId="0" fontId="5" fillId="0" borderId="2" xfId="0" applyFont="1" applyBorder="1" applyAlignment="1" applyProtection="1">
      <alignment vertical="center" wrapText="1"/>
    </xf>
    <xf numFmtId="0" fontId="5" fillId="0" borderId="3" xfId="0" applyFont="1" applyBorder="1" applyAlignment="1" applyProtection="1">
      <alignment vertical="center" wrapText="1"/>
    </xf>
    <xf numFmtId="0" fontId="5" fillId="3" borderId="31" xfId="0" applyFont="1" applyFill="1" applyBorder="1" applyAlignment="1" applyProtection="1">
      <alignment horizontal="center" vertical="center" wrapText="1"/>
    </xf>
    <xf numFmtId="0" fontId="5" fillId="0" borderId="14" xfId="0" applyFont="1" applyBorder="1" applyAlignment="1" applyProtection="1">
      <alignment vertical="center" wrapText="1"/>
    </xf>
    <xf numFmtId="0" fontId="5" fillId="0" borderId="0" xfId="0" applyFont="1" applyAlignment="1" applyProtection="1">
      <alignment vertical="center" wrapText="1"/>
    </xf>
    <xf numFmtId="0" fontId="5" fillId="0" borderId="9" xfId="0" applyFont="1" applyBorder="1" applyAlignment="1" applyProtection="1">
      <alignment vertical="center" wrapText="1"/>
    </xf>
    <xf numFmtId="0" fontId="5" fillId="0" borderId="10" xfId="0" applyFont="1" applyBorder="1" applyAlignment="1" applyProtection="1">
      <alignment horizontal="center" vertical="center"/>
    </xf>
    <xf numFmtId="0" fontId="5" fillId="0" borderId="11" xfId="0" applyFont="1" applyBorder="1" applyAlignment="1" applyProtection="1">
      <alignment horizontal="center" vertical="center"/>
    </xf>
    <xf numFmtId="0" fontId="5" fillId="0" borderId="12" xfId="0" applyFont="1" applyBorder="1" applyAlignment="1" applyProtection="1">
      <alignment horizontal="center" vertical="center"/>
    </xf>
    <xf numFmtId="0" fontId="5" fillId="0" borderId="13" xfId="0" applyFont="1" applyBorder="1" applyAlignment="1" applyProtection="1">
      <alignment horizontal="center" vertical="center"/>
    </xf>
    <xf numFmtId="0" fontId="5" fillId="3" borderId="30" xfId="0" applyFont="1" applyFill="1" applyBorder="1" applyAlignment="1" applyProtection="1">
      <alignment horizontal="center" vertical="center" wrapText="1"/>
    </xf>
    <xf numFmtId="0" fontId="5" fillId="0" borderId="21" xfId="0" applyFont="1" applyBorder="1" applyAlignment="1" applyProtection="1">
      <alignment vertical="center" wrapText="1"/>
    </xf>
    <xf numFmtId="0" fontId="5" fillId="0" borderId="16" xfId="0" applyFont="1" applyBorder="1" applyAlignment="1" applyProtection="1">
      <alignment vertical="center" wrapText="1"/>
    </xf>
    <xf numFmtId="0" fontId="5" fillId="0" borderId="17" xfId="0" applyFont="1" applyBorder="1" applyAlignment="1" applyProtection="1">
      <alignment vertical="center" wrapText="1"/>
    </xf>
    <xf numFmtId="0" fontId="5" fillId="0" borderId="18" xfId="0" applyFont="1" applyBorder="1" applyAlignment="1" applyProtection="1">
      <alignment horizontal="center" vertical="center" wrapText="1"/>
    </xf>
    <xf numFmtId="0" fontId="5" fillId="0" borderId="19" xfId="0" applyFont="1" applyBorder="1" applyAlignment="1" applyProtection="1">
      <alignment horizontal="center" vertical="center" wrapText="1"/>
    </xf>
    <xf numFmtId="0" fontId="5" fillId="0" borderId="20" xfId="0" applyFont="1" applyBorder="1" applyAlignment="1" applyProtection="1">
      <alignment horizontal="center" vertical="center" wrapText="1"/>
    </xf>
    <xf numFmtId="1" fontId="5" fillId="3" borderId="47" xfId="0" applyNumberFormat="1" applyFont="1" applyFill="1" applyBorder="1" applyAlignment="1" applyProtection="1">
      <alignment vertical="center" wrapText="1"/>
    </xf>
    <xf numFmtId="1" fontId="25" fillId="3" borderId="1" xfId="0" applyNumberFormat="1" applyFont="1" applyFill="1" applyBorder="1" applyAlignment="1" applyProtection="1">
      <alignment vertical="center" wrapText="1"/>
    </xf>
    <xf numFmtId="1" fontId="25" fillId="3" borderId="48" xfId="0" applyNumberFormat="1" applyFont="1" applyFill="1" applyBorder="1" applyAlignment="1" applyProtection="1">
      <alignment vertical="center" wrapText="1"/>
    </xf>
    <xf numFmtId="179" fontId="5" fillId="3" borderId="47" xfId="0" applyNumberFormat="1" applyFont="1" applyFill="1" applyBorder="1" applyAlignment="1" applyProtection="1">
      <alignment vertical="center" wrapText="1"/>
    </xf>
    <xf numFmtId="179" fontId="25" fillId="3" borderId="48" xfId="0" applyNumberFormat="1" applyFont="1" applyFill="1" applyBorder="1" applyAlignment="1" applyProtection="1">
      <alignment vertical="center" wrapText="1"/>
    </xf>
    <xf numFmtId="1" fontId="5" fillId="3" borderId="121" xfId="0" applyNumberFormat="1" applyFont="1" applyFill="1" applyBorder="1" applyAlignment="1" applyProtection="1">
      <alignment vertical="center" wrapText="1"/>
    </xf>
    <xf numFmtId="1" fontId="25" fillId="3" borderId="8" xfId="0" applyNumberFormat="1" applyFont="1" applyFill="1" applyBorder="1" applyAlignment="1" applyProtection="1">
      <alignment horizontal="center" vertical="center" wrapText="1"/>
    </xf>
    <xf numFmtId="1" fontId="5" fillId="3" borderId="100" xfId="0" applyNumberFormat="1" applyFont="1" applyFill="1" applyBorder="1" applyAlignment="1" applyProtection="1">
      <alignment vertical="center" wrapText="1"/>
    </xf>
    <xf numFmtId="179" fontId="5" fillId="3" borderId="121" xfId="0" applyNumberFormat="1" applyFont="1" applyFill="1" applyBorder="1" applyAlignment="1" applyProtection="1">
      <alignment vertical="center" wrapText="1"/>
    </xf>
    <xf numFmtId="1" fontId="5" fillId="3" borderId="120" xfId="0" applyNumberFormat="1" applyFont="1" applyFill="1" applyBorder="1" applyAlignment="1" applyProtection="1">
      <alignment vertical="center" wrapText="1"/>
    </xf>
    <xf numFmtId="1" fontId="25" fillId="3" borderId="24" xfId="0" applyNumberFormat="1" applyFont="1" applyFill="1" applyBorder="1" applyAlignment="1" applyProtection="1">
      <alignment vertical="center" wrapText="1"/>
    </xf>
    <xf numFmtId="181" fontId="25" fillId="3" borderId="119" xfId="0" applyNumberFormat="1" applyFont="1" applyFill="1" applyBorder="1" applyAlignment="1" applyProtection="1">
      <alignment vertical="center" wrapText="1"/>
    </xf>
    <xf numFmtId="179" fontId="5" fillId="3" borderId="120" xfId="0" applyNumberFormat="1" applyFont="1" applyFill="1" applyBorder="1" applyAlignment="1" applyProtection="1">
      <alignment vertical="center" wrapText="1"/>
    </xf>
    <xf numFmtId="179" fontId="25" fillId="3" borderId="119" xfId="0" applyNumberFormat="1" applyFont="1" applyFill="1" applyBorder="1" applyAlignment="1" applyProtection="1">
      <alignment vertical="center" wrapText="1"/>
    </xf>
    <xf numFmtId="1" fontId="5" fillId="3" borderId="122" xfId="0" applyNumberFormat="1" applyFont="1" applyFill="1" applyBorder="1" applyAlignment="1" applyProtection="1">
      <alignment vertical="center" wrapText="1"/>
    </xf>
    <xf numFmtId="1" fontId="25" fillId="3" borderId="33" xfId="0" applyNumberFormat="1" applyFont="1" applyFill="1" applyBorder="1" applyAlignment="1" applyProtection="1">
      <alignment vertical="center" wrapText="1"/>
    </xf>
    <xf numFmtId="181" fontId="25" fillId="3" borderId="101" xfId="0" applyNumberFormat="1" applyFont="1" applyFill="1" applyBorder="1" applyAlignment="1" applyProtection="1">
      <alignment vertical="center" wrapText="1"/>
    </xf>
    <xf numFmtId="179" fontId="5" fillId="3" borderId="122" xfId="0" applyNumberFormat="1" applyFont="1" applyFill="1" applyBorder="1" applyAlignment="1" applyProtection="1">
      <alignment vertical="center" wrapText="1"/>
    </xf>
    <xf numFmtId="179" fontId="25" fillId="3" borderId="101" xfId="0" applyNumberFormat="1" applyFont="1" applyFill="1" applyBorder="1" applyAlignment="1" applyProtection="1">
      <alignment vertical="center" wrapText="1"/>
    </xf>
    <xf numFmtId="1" fontId="5" fillId="3" borderId="164" xfId="0" applyNumberFormat="1" applyFont="1" applyFill="1" applyBorder="1" applyAlignment="1" applyProtection="1">
      <alignment vertical="center" wrapText="1"/>
    </xf>
    <xf numFmtId="1" fontId="25" fillId="3" borderId="153" xfId="0" applyNumberFormat="1" applyFont="1" applyFill="1" applyBorder="1" applyAlignment="1" applyProtection="1">
      <alignment vertical="center" wrapText="1"/>
    </xf>
    <xf numFmtId="181" fontId="25" fillId="3" borderId="165" xfId="0" applyNumberFormat="1" applyFont="1" applyFill="1" applyBorder="1" applyAlignment="1" applyProtection="1">
      <alignment vertical="center" wrapText="1"/>
    </xf>
    <xf numFmtId="179" fontId="5" fillId="3" borderId="164" xfId="0" applyNumberFormat="1" applyFont="1" applyFill="1" applyBorder="1" applyAlignment="1" applyProtection="1">
      <alignment vertical="center" wrapText="1"/>
    </xf>
    <xf numFmtId="179" fontId="25" fillId="3" borderId="165" xfId="0" applyNumberFormat="1" applyFont="1" applyFill="1" applyBorder="1" applyAlignment="1" applyProtection="1">
      <alignment vertical="center" wrapText="1"/>
    </xf>
    <xf numFmtId="1" fontId="25" fillId="3" borderId="8" xfId="0" applyNumberFormat="1" applyFont="1" applyFill="1" applyBorder="1" applyAlignment="1" applyProtection="1">
      <alignment vertical="center" wrapText="1"/>
    </xf>
    <xf numFmtId="181" fontId="25" fillId="3" borderId="100" xfId="0" applyNumberFormat="1" applyFont="1" applyFill="1" applyBorder="1" applyAlignment="1" applyProtection="1">
      <alignment vertical="center" wrapText="1"/>
    </xf>
    <xf numFmtId="179" fontId="25" fillId="3" borderId="100" xfId="0" applyNumberFormat="1" applyFont="1" applyFill="1" applyBorder="1" applyAlignment="1" applyProtection="1">
      <alignment vertical="center" wrapText="1"/>
    </xf>
    <xf numFmtId="1" fontId="25" fillId="3" borderId="22" xfId="0" applyNumberFormat="1" applyFont="1" applyFill="1" applyBorder="1" applyAlignment="1" applyProtection="1">
      <alignment vertical="center" wrapText="1"/>
    </xf>
    <xf numFmtId="181" fontId="25" fillId="3" borderId="28" xfId="0" applyNumberFormat="1" applyFont="1" applyFill="1" applyBorder="1" applyAlignment="1" applyProtection="1">
      <alignment vertical="center" wrapText="1"/>
    </xf>
    <xf numFmtId="0" fontId="5" fillId="0" borderId="77" xfId="0" applyFont="1" applyBorder="1" applyAlignment="1" applyProtection="1">
      <alignment horizontal="center" vertical="center" shrinkToFit="1"/>
    </xf>
    <xf numFmtId="0" fontId="5" fillId="0" borderId="85" xfId="0" applyFont="1" applyBorder="1" applyAlignment="1" applyProtection="1">
      <alignment horizontal="center" vertical="center" shrinkToFit="1"/>
    </xf>
    <xf numFmtId="0" fontId="5" fillId="0" borderId="86" xfId="0" applyFont="1" applyBorder="1" applyAlignment="1" applyProtection="1">
      <alignment horizontal="center" vertical="center" shrinkToFit="1"/>
    </xf>
    <xf numFmtId="0" fontId="5" fillId="0" borderId="84" xfId="0" applyFont="1" applyBorder="1" applyAlignment="1" applyProtection="1">
      <alignment horizontal="center" vertical="center" shrinkToFit="1"/>
    </xf>
    <xf numFmtId="0" fontId="5" fillId="0" borderId="13" xfId="0" applyFont="1" applyBorder="1" applyAlignment="1" applyProtection="1">
      <alignment horizontal="center" vertical="center" shrinkToFit="1"/>
    </xf>
    <xf numFmtId="0" fontId="5" fillId="0" borderId="11" xfId="0" applyFont="1" applyBorder="1" applyAlignment="1" applyProtection="1">
      <alignment horizontal="center" vertical="center" shrinkToFit="1"/>
    </xf>
    <xf numFmtId="0" fontId="5" fillId="0" borderId="12" xfId="0" applyFont="1" applyBorder="1" applyAlignment="1" applyProtection="1">
      <alignment horizontal="center" vertical="center" shrinkToFit="1"/>
    </xf>
    <xf numFmtId="0" fontId="5" fillId="0" borderId="10" xfId="0" applyFont="1" applyBorder="1" applyAlignment="1" applyProtection="1">
      <alignment horizontal="center" vertical="center" shrinkToFit="1"/>
    </xf>
    <xf numFmtId="179" fontId="5" fillId="0" borderId="0" xfId="0" applyNumberFormat="1" applyFont="1" applyAlignment="1" applyProtection="1">
      <alignment horizontal="center" vertical="center" wrapText="1" shrinkToFit="1"/>
    </xf>
    <xf numFmtId="179" fontId="5" fillId="0" borderId="28" xfId="0" applyNumberFormat="1" applyFont="1" applyBorder="1" applyAlignment="1" applyProtection="1">
      <alignment horizontal="center" vertical="center" shrinkToFit="1"/>
    </xf>
    <xf numFmtId="179" fontId="5" fillId="0" borderId="16" xfId="0" applyNumberFormat="1" applyFont="1" applyBorder="1" applyAlignment="1" applyProtection="1">
      <alignment horizontal="center" vertical="center" shrinkToFit="1"/>
    </xf>
    <xf numFmtId="179" fontId="5" fillId="6" borderId="122" xfId="0" applyNumberFormat="1" applyFont="1" applyFill="1" applyBorder="1" applyAlignment="1" applyProtection="1">
      <alignment vertical="center" shrinkToFit="1"/>
    </xf>
    <xf numFmtId="179" fontId="25" fillId="6" borderId="9" xfId="0" applyNumberFormat="1" applyFont="1" applyFill="1" applyBorder="1" applyAlignment="1" applyProtection="1">
      <alignment vertical="center" shrinkToFit="1"/>
    </xf>
    <xf numFmtId="1" fontId="5" fillId="0" borderId="2" xfId="0" applyNumberFormat="1" applyFont="1" applyBorder="1" applyAlignment="1" applyProtection="1">
      <alignment vertical="center" wrapText="1"/>
    </xf>
    <xf numFmtId="1" fontId="5" fillId="0" borderId="0" xfId="0" applyNumberFormat="1" applyFont="1" applyAlignment="1" applyProtection="1">
      <alignment vertical="center" wrapText="1"/>
    </xf>
    <xf numFmtId="1" fontId="5" fillId="0" borderId="14" xfId="0" applyNumberFormat="1" applyFont="1" applyBorder="1" applyAlignment="1" applyProtection="1">
      <alignment vertical="center" wrapText="1"/>
    </xf>
    <xf numFmtId="1" fontId="5" fillId="0" borderId="21" xfId="0" applyNumberFormat="1" applyFont="1" applyBorder="1" applyAlignment="1" applyProtection="1">
      <alignment vertical="center" wrapText="1"/>
    </xf>
    <xf numFmtId="1" fontId="5" fillId="0" borderId="16" xfId="0" applyNumberFormat="1" applyFont="1" applyBorder="1" applyAlignment="1" applyProtection="1">
      <alignment vertical="center" wrapText="1"/>
    </xf>
    <xf numFmtId="0" fontId="5" fillId="3" borderId="10" xfId="0" applyFont="1" applyFill="1" applyBorder="1" applyAlignment="1" applyProtection="1">
      <alignment horizontal="center" vertical="center" shrinkToFit="1"/>
    </xf>
    <xf numFmtId="0" fontId="5" fillId="3" borderId="11" xfId="0" applyFont="1" applyFill="1" applyBorder="1" applyAlignment="1" applyProtection="1">
      <alignment horizontal="center" vertical="center" shrinkToFit="1"/>
    </xf>
    <xf numFmtId="0" fontId="5" fillId="3" borderId="12" xfId="0" applyFont="1" applyFill="1" applyBorder="1" applyAlignment="1" applyProtection="1">
      <alignment horizontal="center" vertical="center" shrinkToFit="1"/>
    </xf>
    <xf numFmtId="0" fontId="5" fillId="0" borderId="75" xfId="0" applyFont="1" applyBorder="1" applyAlignment="1" applyProtection="1">
      <alignment horizontal="center" vertical="center" shrinkToFit="1"/>
    </xf>
    <xf numFmtId="0" fontId="5" fillId="0" borderId="19" xfId="0" applyFont="1" applyBorder="1" applyAlignment="1" applyProtection="1">
      <alignment horizontal="center" vertical="center" shrinkToFit="1"/>
    </xf>
    <xf numFmtId="0" fontId="5" fillId="0" borderId="20" xfId="0" applyFont="1" applyBorder="1" applyAlignment="1" applyProtection="1">
      <alignment horizontal="center" vertical="center" shrinkToFit="1"/>
    </xf>
    <xf numFmtId="0" fontId="5" fillId="0" borderId="18" xfId="0" applyFont="1" applyBorder="1" applyAlignment="1" applyProtection="1">
      <alignment horizontal="center" vertical="center" shrinkToFit="1"/>
    </xf>
    <xf numFmtId="0" fontId="5" fillId="3" borderId="18" xfId="0" applyFont="1" applyFill="1" applyBorder="1" applyAlignment="1" applyProtection="1">
      <alignment horizontal="center" vertical="center" shrinkToFit="1"/>
    </xf>
    <xf numFmtId="0" fontId="5" fillId="3" borderId="19" xfId="0" applyFont="1" applyFill="1" applyBorder="1" applyAlignment="1" applyProtection="1">
      <alignment horizontal="center" vertical="center" shrinkToFit="1"/>
    </xf>
    <xf numFmtId="0" fontId="5" fillId="3" borderId="20" xfId="0" applyFont="1" applyFill="1" applyBorder="1" applyAlignment="1" applyProtection="1">
      <alignment horizontal="center" vertical="center" shrinkToFit="1"/>
    </xf>
    <xf numFmtId="0" fontId="31" fillId="3" borderId="0" xfId="0" applyFont="1" applyFill="1" applyAlignment="1">
      <alignment horizontal="left" vertical="center"/>
    </xf>
    <xf numFmtId="0" fontId="5" fillId="3" borderId="38" xfId="0" applyFont="1" applyFill="1" applyBorder="1" applyAlignment="1" applyProtection="1">
      <alignment horizontal="center" vertical="center" wrapText="1"/>
    </xf>
    <xf numFmtId="0" fontId="5" fillId="3" borderId="35" xfId="0" applyFont="1" applyFill="1" applyBorder="1" applyAlignment="1" applyProtection="1">
      <alignment horizontal="center" vertical="center" wrapText="1"/>
    </xf>
    <xf numFmtId="0" fontId="5" fillId="3" borderId="151" xfId="0" applyFont="1" applyFill="1" applyBorder="1" applyAlignment="1" applyProtection="1">
      <alignment horizontal="center" vertical="center" wrapText="1"/>
    </xf>
    <xf numFmtId="0" fontId="5" fillId="3" borderId="22" xfId="0" applyFont="1" applyFill="1" applyBorder="1" applyAlignment="1" applyProtection="1">
      <alignment horizontal="center" vertical="center" wrapText="1"/>
    </xf>
    <xf numFmtId="0" fontId="0" fillId="3" borderId="11" xfId="0" applyFill="1" applyBorder="1" applyAlignment="1">
      <alignment horizontal="center" vertical="center"/>
    </xf>
    <xf numFmtId="0" fontId="35" fillId="3" borderId="0" xfId="0" applyFont="1" applyFill="1" applyAlignment="1">
      <alignment horizontal="left" vertical="center"/>
    </xf>
    <xf numFmtId="0" fontId="36" fillId="3" borderId="0" xfId="0" applyFont="1" applyFill="1" applyAlignment="1">
      <alignment horizontal="left" vertical="center"/>
    </xf>
    <xf numFmtId="0" fontId="5" fillId="0" borderId="116" xfId="0" applyFont="1" applyBorder="1" applyAlignment="1" applyProtection="1">
      <alignment horizontal="center" vertical="center" shrinkToFit="1"/>
      <protection locked="0"/>
    </xf>
    <xf numFmtId="0" fontId="5" fillId="0" borderId="117" xfId="0" applyFont="1" applyBorder="1" applyAlignment="1" applyProtection="1">
      <alignment horizontal="center" vertical="center" shrinkToFit="1"/>
      <protection locked="0"/>
    </xf>
    <xf numFmtId="0" fontId="5" fillId="0" borderId="118" xfId="0" applyFont="1" applyBorder="1" applyAlignment="1" applyProtection="1">
      <alignment horizontal="center" vertical="center" shrinkToFit="1"/>
      <protection locked="0"/>
    </xf>
    <xf numFmtId="0" fontId="5" fillId="0" borderId="161" xfId="0" applyFont="1" applyBorder="1" applyAlignment="1" applyProtection="1">
      <alignment horizontal="center" vertical="center" shrinkToFit="1"/>
      <protection locked="0"/>
    </xf>
    <xf numFmtId="0" fontId="5" fillId="0" borderId="162" xfId="0" applyFont="1" applyBorder="1" applyAlignment="1" applyProtection="1">
      <alignment horizontal="center" vertical="center" shrinkToFit="1"/>
      <protection locked="0"/>
    </xf>
    <xf numFmtId="0" fontId="5" fillId="0" borderId="163" xfId="0" applyFont="1" applyBorder="1" applyAlignment="1" applyProtection="1">
      <alignment horizontal="center" vertical="center" shrinkToFit="1"/>
      <protection locked="0"/>
    </xf>
    <xf numFmtId="0" fontId="5" fillId="0" borderId="61" xfId="0" applyFont="1" applyBorder="1" applyAlignment="1" applyProtection="1">
      <alignment horizontal="center" vertical="center" shrinkToFit="1"/>
    </xf>
    <xf numFmtId="0" fontId="5" fillId="0" borderId="62" xfId="0" applyFont="1" applyBorder="1" applyAlignment="1" applyProtection="1">
      <alignment horizontal="center" vertical="center" shrinkToFit="1"/>
    </xf>
    <xf numFmtId="0" fontId="5" fillId="0" borderId="63" xfId="0" applyFont="1" applyBorder="1" applyAlignment="1" applyProtection="1">
      <alignment horizontal="center" vertical="center" shrinkToFit="1"/>
    </xf>
    <xf numFmtId="0" fontId="27" fillId="7" borderId="54" xfId="0" applyFont="1" applyFill="1" applyBorder="1" applyAlignment="1">
      <alignment horizontal="center" vertical="center"/>
    </xf>
    <xf numFmtId="0" fontId="27" fillId="7" borderId="78" xfId="0" applyFont="1" applyFill="1" applyBorder="1">
      <alignment vertical="center"/>
    </xf>
    <xf numFmtId="0" fontId="27" fillId="7" borderId="64" xfId="0" applyFont="1" applyFill="1" applyBorder="1">
      <alignment vertical="center"/>
    </xf>
    <xf numFmtId="0" fontId="39" fillId="7" borderId="52" xfId="0" applyFont="1" applyFill="1" applyBorder="1" applyAlignment="1">
      <alignment horizontal="center" vertical="center"/>
    </xf>
    <xf numFmtId="0" fontId="39" fillId="7" borderId="85" xfId="0" applyFont="1" applyFill="1" applyBorder="1">
      <alignment vertical="center"/>
    </xf>
    <xf numFmtId="0" fontId="39" fillId="7" borderId="11" xfId="0" applyFont="1" applyFill="1" applyBorder="1">
      <alignment vertical="center"/>
    </xf>
    <xf numFmtId="0" fontId="5" fillId="6" borderId="8" xfId="0" applyFont="1" applyFill="1" applyBorder="1" applyAlignment="1">
      <alignment horizontal="center" vertical="center" shrinkToFit="1"/>
    </xf>
    <xf numFmtId="0" fontId="5" fillId="6" borderId="22" xfId="0" applyFont="1" applyFill="1" applyBorder="1" applyAlignment="1">
      <alignment horizontal="center" vertical="center" shrinkToFit="1"/>
    </xf>
    <xf numFmtId="1" fontId="5" fillId="6" borderId="45" xfId="0" applyNumberFormat="1" applyFont="1" applyFill="1" applyBorder="1" applyAlignment="1">
      <alignment vertical="center" wrapText="1"/>
    </xf>
    <xf numFmtId="1" fontId="5" fillId="0" borderId="9" xfId="0" applyNumberFormat="1" applyFont="1" applyBorder="1" applyAlignment="1" applyProtection="1">
      <alignment vertical="center" wrapText="1"/>
    </xf>
    <xf numFmtId="1" fontId="5" fillId="0" borderId="17" xfId="0" applyNumberFormat="1" applyFont="1" applyBorder="1" applyAlignment="1" applyProtection="1">
      <alignment vertical="center" wrapText="1"/>
    </xf>
    <xf numFmtId="0" fontId="5" fillId="0" borderId="11" xfId="0" applyFont="1" applyFill="1" applyBorder="1" applyAlignment="1">
      <alignment horizontal="center" vertical="center"/>
    </xf>
    <xf numFmtId="0" fontId="5" fillId="0" borderId="11" xfId="0" applyFont="1" applyFill="1" applyBorder="1" applyAlignment="1">
      <alignment horizontal="left" vertical="center"/>
    </xf>
    <xf numFmtId="0" fontId="5" fillId="3" borderId="0" xfId="0" applyFont="1" applyFill="1" applyBorder="1">
      <alignment vertical="center"/>
    </xf>
    <xf numFmtId="0" fontId="27" fillId="3" borderId="0" xfId="0" applyFont="1" applyFill="1" applyAlignment="1">
      <alignment horizontal="left" vertical="top" wrapText="1"/>
    </xf>
    <xf numFmtId="0" fontId="28" fillId="3" borderId="0" xfId="0" applyFont="1" applyFill="1" applyAlignment="1">
      <alignment horizontal="left" vertical="top" wrapText="1"/>
    </xf>
    <xf numFmtId="0" fontId="5" fillId="3" borderId="0" xfId="0" applyFont="1" applyFill="1" applyAlignment="1">
      <alignment horizontal="left" vertical="center" indent="1"/>
    </xf>
    <xf numFmtId="0" fontId="5" fillId="3" borderId="0" xfId="0" applyFont="1" applyFill="1" applyAlignment="1">
      <alignment horizontal="left" vertical="top" wrapText="1"/>
    </xf>
    <xf numFmtId="0" fontId="5" fillId="0" borderId="80" xfId="0" applyFont="1" applyBorder="1" applyAlignment="1" applyProtection="1">
      <alignment horizontal="center" vertical="center"/>
      <protection locked="0"/>
    </xf>
    <xf numFmtId="0" fontId="5" fillId="2" borderId="36" xfId="0" applyFont="1" applyFill="1" applyBorder="1" applyAlignment="1" applyProtection="1">
      <alignment horizontal="center" vertical="center" wrapText="1"/>
      <protection locked="0"/>
    </xf>
    <xf numFmtId="0" fontId="5" fillId="2" borderId="34" xfId="0" applyFont="1" applyFill="1" applyBorder="1" applyAlignment="1" applyProtection="1">
      <alignment horizontal="center" vertical="center" wrapText="1"/>
      <protection locked="0"/>
    </xf>
    <xf numFmtId="0" fontId="5" fillId="2" borderId="35" xfId="0" applyFont="1" applyFill="1" applyBorder="1" applyAlignment="1" applyProtection="1">
      <alignment horizontal="center" vertical="center" wrapText="1"/>
      <protection locked="0"/>
    </xf>
    <xf numFmtId="0" fontId="5" fillId="2" borderId="14" xfId="0" applyFont="1" applyFill="1" applyBorder="1" applyAlignment="1" applyProtection="1">
      <alignment horizontal="center" vertical="center" wrapText="1"/>
      <protection locked="0"/>
    </xf>
    <xf numFmtId="0" fontId="5" fillId="2" borderId="0" xfId="0" applyFont="1" applyFill="1" applyAlignment="1" applyProtection="1">
      <alignment horizontal="center" vertical="center" wrapText="1"/>
      <protection locked="0"/>
    </xf>
    <xf numFmtId="0" fontId="5" fillId="2" borderId="31" xfId="0" applyFont="1" applyFill="1" applyBorder="1" applyAlignment="1" applyProtection="1">
      <alignment horizontal="center" vertical="center" wrapText="1"/>
      <protection locked="0"/>
    </xf>
    <xf numFmtId="0" fontId="5" fillId="2" borderId="40" xfId="0" applyFont="1" applyFill="1" applyBorder="1" applyAlignment="1" applyProtection="1">
      <alignment horizontal="center" vertical="center" wrapText="1"/>
      <protection locked="0"/>
    </xf>
    <xf numFmtId="0" fontId="5" fillId="2" borderId="28" xfId="0" applyFont="1" applyFill="1" applyBorder="1" applyAlignment="1" applyProtection="1">
      <alignment horizontal="center" vertical="center" wrapText="1"/>
      <protection locked="0"/>
    </xf>
    <xf numFmtId="0" fontId="5" fillId="2" borderId="23" xfId="0" applyFont="1" applyFill="1" applyBorder="1" applyAlignment="1" applyProtection="1">
      <alignment horizontal="center" vertical="center" wrapText="1"/>
      <protection locked="0"/>
    </xf>
    <xf numFmtId="0" fontId="5" fillId="2" borderId="11" xfId="0" applyFont="1" applyFill="1" applyBorder="1" applyAlignment="1" applyProtection="1">
      <alignment horizontal="center" vertical="center" wrapText="1"/>
      <protection locked="0"/>
    </xf>
    <xf numFmtId="0" fontId="16" fillId="2" borderId="33" xfId="0" applyFont="1" applyFill="1" applyBorder="1" applyAlignment="1" applyProtection="1">
      <alignment horizontal="left" vertical="center" wrapText="1"/>
      <protection locked="0"/>
    </xf>
    <xf numFmtId="0" fontId="16" fillId="2" borderId="34" xfId="0" applyFont="1" applyFill="1" applyBorder="1" applyAlignment="1" applyProtection="1">
      <alignment horizontal="left" vertical="center" wrapText="1"/>
      <protection locked="0"/>
    </xf>
    <xf numFmtId="0" fontId="16" fillId="2" borderId="35" xfId="0" applyFont="1" applyFill="1" applyBorder="1" applyAlignment="1" applyProtection="1">
      <alignment horizontal="left" vertical="center" wrapText="1"/>
      <protection locked="0"/>
    </xf>
    <xf numFmtId="0" fontId="16" fillId="2" borderId="8" xfId="0" applyFont="1" applyFill="1" applyBorder="1" applyAlignment="1" applyProtection="1">
      <alignment horizontal="left" vertical="center" wrapText="1"/>
      <protection locked="0"/>
    </xf>
    <xf numFmtId="0" fontId="16" fillId="2" borderId="0" xfId="0" applyFont="1" applyFill="1" applyAlignment="1" applyProtection="1">
      <alignment horizontal="left" vertical="center" wrapText="1"/>
      <protection locked="0"/>
    </xf>
    <xf numFmtId="0" fontId="16" fillId="2" borderId="31" xfId="0" applyFont="1" applyFill="1" applyBorder="1" applyAlignment="1" applyProtection="1">
      <alignment horizontal="left" vertical="center" wrapText="1"/>
      <protection locked="0"/>
    </xf>
    <xf numFmtId="0" fontId="16" fillId="2" borderId="24" xfId="0" applyFont="1" applyFill="1" applyBorder="1" applyAlignment="1" applyProtection="1">
      <alignment horizontal="left" vertical="center" wrapText="1"/>
      <protection locked="0"/>
    </xf>
    <xf numFmtId="0" fontId="16" fillId="2" borderId="28" xfId="0" applyFont="1" applyFill="1" applyBorder="1" applyAlignment="1" applyProtection="1">
      <alignment horizontal="left" vertical="center" wrapText="1"/>
      <protection locked="0"/>
    </xf>
    <xf numFmtId="0" fontId="16" fillId="2" borderId="23" xfId="0" applyFont="1" applyFill="1" applyBorder="1" applyAlignment="1" applyProtection="1">
      <alignment horizontal="left" vertical="center" wrapText="1"/>
      <protection locked="0"/>
    </xf>
    <xf numFmtId="0" fontId="16" fillId="2" borderId="11" xfId="0" applyFont="1" applyFill="1" applyBorder="1" applyAlignment="1" applyProtection="1">
      <alignment horizontal="center" vertical="center" wrapText="1"/>
      <protection locked="0"/>
    </xf>
    <xf numFmtId="0" fontId="16" fillId="2" borderId="11" xfId="0" applyFont="1" applyFill="1" applyBorder="1" applyAlignment="1" applyProtection="1">
      <alignment horizontal="center" vertical="center" textRotation="255" shrinkToFit="1"/>
      <protection locked="0"/>
    </xf>
    <xf numFmtId="0" fontId="5" fillId="5" borderId="111" xfId="0" applyFont="1" applyFill="1" applyBorder="1" applyAlignment="1" applyProtection="1">
      <alignment horizontal="center" vertical="center" wrapText="1"/>
      <protection locked="0"/>
    </xf>
    <xf numFmtId="0" fontId="5" fillId="5" borderId="112" xfId="0" applyFont="1" applyFill="1" applyBorder="1" applyAlignment="1" applyProtection="1">
      <alignment horizontal="center" vertical="center" wrapText="1"/>
      <protection locked="0"/>
    </xf>
    <xf numFmtId="0" fontId="5" fillId="5" borderId="113" xfId="0" applyFont="1" applyFill="1" applyBorder="1" applyAlignment="1" applyProtection="1">
      <alignment horizontal="center" vertical="center" wrapText="1"/>
      <protection locked="0"/>
    </xf>
    <xf numFmtId="0" fontId="4" fillId="0" borderId="94" xfId="0" applyFont="1" applyBorder="1" applyAlignment="1" applyProtection="1">
      <alignment horizontal="center" vertical="center" wrapText="1"/>
    </xf>
    <xf numFmtId="0" fontId="4" fillId="0" borderId="95" xfId="0" applyFont="1" applyBorder="1" applyAlignment="1" applyProtection="1">
      <alignment horizontal="center" vertical="center" wrapText="1"/>
    </xf>
    <xf numFmtId="0" fontId="4" fillId="0" borderId="96" xfId="0" applyFont="1" applyBorder="1" applyAlignment="1" applyProtection="1">
      <alignment horizontal="center" vertical="center" wrapText="1"/>
    </xf>
    <xf numFmtId="0" fontId="5" fillId="5" borderId="27" xfId="0" applyFont="1" applyFill="1" applyBorder="1" applyAlignment="1" applyProtection="1">
      <alignment horizontal="center" vertical="center" wrapText="1"/>
      <protection locked="0"/>
    </xf>
    <xf numFmtId="0" fontId="5" fillId="5" borderId="25" xfId="0" applyFont="1" applyFill="1" applyBorder="1" applyAlignment="1" applyProtection="1">
      <alignment horizontal="center" vertical="center" wrapText="1"/>
      <protection locked="0"/>
    </xf>
    <xf numFmtId="0" fontId="5" fillId="5" borderId="13" xfId="0" applyFont="1" applyFill="1" applyBorder="1" applyAlignment="1" applyProtection="1">
      <alignment horizontal="center" vertical="center" wrapText="1"/>
      <protection locked="0"/>
    </xf>
    <xf numFmtId="0" fontId="5" fillId="5" borderId="106" xfId="0" applyFont="1" applyFill="1" applyBorder="1" applyAlignment="1" applyProtection="1">
      <alignment horizontal="center" vertical="center" wrapText="1"/>
      <protection locked="0"/>
    </xf>
    <xf numFmtId="0" fontId="5" fillId="5" borderId="74" xfId="0" applyFont="1" applyFill="1" applyBorder="1" applyAlignment="1" applyProtection="1">
      <alignment horizontal="center" vertical="center" wrapText="1"/>
      <protection locked="0"/>
    </xf>
    <xf numFmtId="0" fontId="5" fillId="5" borderId="107" xfId="0" applyFont="1" applyFill="1" applyBorder="1" applyAlignment="1" applyProtection="1">
      <alignment horizontal="center" vertical="center" wrapText="1"/>
      <protection locked="0"/>
    </xf>
    <xf numFmtId="0" fontId="4" fillId="0" borderId="58" xfId="0" applyFont="1" applyBorder="1" applyAlignment="1" applyProtection="1">
      <alignment horizontal="center" vertical="center" wrapText="1"/>
    </xf>
    <xf numFmtId="0" fontId="4" fillId="0" borderId="59" xfId="0" applyFont="1" applyBorder="1" applyAlignment="1" applyProtection="1">
      <alignment horizontal="center" vertical="center" wrapText="1"/>
    </xf>
    <xf numFmtId="0" fontId="4" fillId="0" borderId="60" xfId="0" applyFont="1" applyBorder="1" applyAlignment="1" applyProtection="1">
      <alignment horizontal="center" vertical="center" wrapText="1"/>
    </xf>
    <xf numFmtId="31" fontId="5" fillId="5" borderId="108" xfId="0" applyNumberFormat="1" applyFont="1" applyFill="1" applyBorder="1" applyAlignment="1" applyProtection="1">
      <alignment horizontal="center" vertical="center" wrapText="1"/>
      <protection locked="0"/>
    </xf>
    <xf numFmtId="31" fontId="5" fillId="5" borderId="109" xfId="0" applyNumberFormat="1" applyFont="1" applyFill="1" applyBorder="1" applyAlignment="1" applyProtection="1">
      <alignment horizontal="center" vertical="center" wrapText="1"/>
      <protection locked="0"/>
    </xf>
    <xf numFmtId="31" fontId="5" fillId="5" borderId="110" xfId="0" applyNumberFormat="1" applyFont="1" applyFill="1" applyBorder="1" applyAlignment="1" applyProtection="1">
      <alignment horizontal="center" vertical="center" wrapText="1"/>
      <protection locked="0"/>
    </xf>
    <xf numFmtId="0" fontId="19" fillId="0" borderId="88" xfId="0" applyFont="1" applyBorder="1" applyAlignment="1" applyProtection="1">
      <alignment horizontal="center" vertical="center" wrapText="1"/>
    </xf>
    <xf numFmtId="0" fontId="19" fillId="0" borderId="89" xfId="0" applyFont="1" applyBorder="1" applyAlignment="1" applyProtection="1">
      <alignment horizontal="center" vertical="center" wrapText="1"/>
    </xf>
    <xf numFmtId="0" fontId="19" fillId="0" borderId="90" xfId="0" applyFont="1" applyBorder="1" applyAlignment="1" applyProtection="1">
      <alignment horizontal="center" vertical="center" wrapText="1"/>
    </xf>
    <xf numFmtId="0" fontId="9" fillId="2" borderId="0" xfId="0" applyFont="1" applyFill="1" applyAlignment="1" applyProtection="1">
      <alignment horizontal="center" vertical="center"/>
      <protection locked="0"/>
    </xf>
    <xf numFmtId="0" fontId="32" fillId="2" borderId="0" xfId="0" applyFont="1" applyFill="1" applyAlignment="1" applyProtection="1">
      <alignment horizontal="center" vertical="center"/>
      <protection locked="0"/>
    </xf>
    <xf numFmtId="0" fontId="8" fillId="5" borderId="64" xfId="0" applyFont="1" applyFill="1" applyBorder="1" applyAlignment="1" applyProtection="1">
      <alignment horizontal="center" vertical="center"/>
      <protection locked="0"/>
    </xf>
    <xf numFmtId="0" fontId="8" fillId="5" borderId="13" xfId="0" applyFont="1" applyFill="1" applyBorder="1" applyAlignment="1" applyProtection="1">
      <alignment horizontal="center" vertical="center"/>
      <protection locked="0"/>
    </xf>
    <xf numFmtId="0" fontId="5" fillId="0" borderId="27" xfId="0" applyFont="1" applyBorder="1" applyAlignment="1" applyProtection="1">
      <alignment horizontal="left" vertical="center" shrinkToFit="1"/>
      <protection locked="0"/>
    </xf>
    <xf numFmtId="0" fontId="5" fillId="0" borderId="25" xfId="0" applyFont="1" applyBorder="1" applyAlignment="1" applyProtection="1">
      <alignment horizontal="left" vertical="center" shrinkToFit="1"/>
      <protection locked="0"/>
    </xf>
    <xf numFmtId="0" fontId="5" fillId="0" borderId="26" xfId="0" applyFont="1" applyBorder="1" applyAlignment="1" applyProtection="1">
      <alignment horizontal="left" vertical="center" shrinkToFit="1"/>
      <protection locked="0"/>
    </xf>
    <xf numFmtId="0" fontId="4" fillId="0" borderId="138" xfId="0" applyFont="1" applyBorder="1" applyAlignment="1" applyProtection="1">
      <alignment horizontal="center" vertical="center" wrapText="1"/>
    </xf>
    <xf numFmtId="0" fontId="4" fillId="0" borderId="139" xfId="0" applyFont="1" applyBorder="1" applyAlignment="1" applyProtection="1">
      <alignment horizontal="center" vertical="center" wrapText="1"/>
    </xf>
    <xf numFmtId="0" fontId="4" fillId="0" borderId="140" xfId="0" applyFont="1" applyBorder="1" applyAlignment="1" applyProtection="1">
      <alignment horizontal="center" vertical="center" wrapText="1"/>
    </xf>
    <xf numFmtId="0" fontId="5" fillId="0" borderId="46" xfId="0" applyFont="1" applyBorder="1" applyAlignment="1" applyProtection="1">
      <alignment horizontal="center" vertical="center" wrapText="1"/>
    </xf>
    <xf numFmtId="0" fontId="5" fillId="0" borderId="38" xfId="0" applyFont="1" applyBorder="1" applyAlignment="1" applyProtection="1">
      <alignment horizontal="center" vertical="center" wrapText="1"/>
    </xf>
    <xf numFmtId="0" fontId="5" fillId="0" borderId="45" xfId="0" applyFont="1" applyBorder="1" applyAlignment="1" applyProtection="1">
      <alignment horizontal="center" vertical="center" wrapText="1"/>
    </xf>
    <xf numFmtId="0" fontId="16" fillId="0" borderId="124" xfId="0" applyFont="1" applyBorder="1" applyAlignment="1" applyProtection="1">
      <alignment horizontal="center" vertical="center" textRotation="255" shrinkToFit="1"/>
    </xf>
    <xf numFmtId="0" fontId="16" fillId="0" borderId="133" xfId="0" applyFont="1" applyBorder="1" applyAlignment="1" applyProtection="1">
      <alignment horizontal="center" vertical="center" textRotation="255" shrinkToFit="1"/>
    </xf>
    <xf numFmtId="0" fontId="5" fillId="0" borderId="7" xfId="0" applyFont="1" applyBorder="1" applyAlignment="1" applyProtection="1">
      <alignment horizontal="center" vertical="center"/>
    </xf>
    <xf numFmtId="0" fontId="5" fillId="0" borderId="2" xfId="0" applyFont="1" applyBorder="1" applyAlignment="1" applyProtection="1">
      <alignment horizontal="center" vertical="center"/>
    </xf>
    <xf numFmtId="0" fontId="5" fillId="0" borderId="3" xfId="0" applyFont="1" applyBorder="1" applyAlignment="1" applyProtection="1">
      <alignment horizontal="center" vertical="center"/>
    </xf>
    <xf numFmtId="0" fontId="5" fillId="0" borderId="27" xfId="0" applyFont="1" applyBorder="1" applyAlignment="1" applyProtection="1">
      <alignment horizontal="center" vertical="center"/>
    </xf>
    <xf numFmtId="0" fontId="5" fillId="0" borderId="25" xfId="0" applyFont="1" applyBorder="1" applyAlignment="1" applyProtection="1">
      <alignment horizontal="center" vertical="center"/>
    </xf>
    <xf numFmtId="0" fontId="5" fillId="0" borderId="26" xfId="0" applyFont="1" applyBorder="1" applyAlignment="1" applyProtection="1">
      <alignment horizontal="center" vertical="center"/>
    </xf>
    <xf numFmtId="0" fontId="5" fillId="3" borderId="27" xfId="0" applyFont="1" applyFill="1" applyBorder="1" applyAlignment="1" applyProtection="1">
      <alignment horizontal="center" vertical="center"/>
    </xf>
    <xf numFmtId="0" fontId="5" fillId="3" borderId="25" xfId="0" applyFont="1" applyFill="1" applyBorder="1" applyAlignment="1" applyProtection="1">
      <alignment horizontal="center" vertical="center"/>
    </xf>
    <xf numFmtId="0" fontId="5" fillId="3" borderId="26" xfId="0" applyFont="1" applyFill="1" applyBorder="1" applyAlignment="1" applyProtection="1">
      <alignment horizontal="center" vertical="center"/>
    </xf>
    <xf numFmtId="0" fontId="1" fillId="0" borderId="7" xfId="0" applyFont="1" applyBorder="1" applyAlignment="1" applyProtection="1">
      <alignment horizontal="left" vertical="top" wrapText="1"/>
      <protection locked="0"/>
    </xf>
    <xf numFmtId="0" fontId="1" fillId="0" borderId="2" xfId="0" applyFont="1" applyBorder="1" applyAlignment="1" applyProtection="1">
      <alignment horizontal="left" vertical="top" wrapText="1"/>
      <protection locked="0"/>
    </xf>
    <xf numFmtId="0" fontId="1" fillId="0" borderId="3" xfId="0" applyFont="1" applyBorder="1" applyAlignment="1" applyProtection="1">
      <alignment horizontal="left" vertical="top" wrapText="1"/>
      <protection locked="0"/>
    </xf>
    <xf numFmtId="0" fontId="1" fillId="0" borderId="14" xfId="0" applyFont="1" applyBorder="1" applyAlignment="1" applyProtection="1">
      <alignment horizontal="left" vertical="top" wrapText="1"/>
      <protection locked="0"/>
    </xf>
    <xf numFmtId="0" fontId="1" fillId="0" borderId="0" xfId="0" applyFont="1" applyAlignment="1" applyProtection="1">
      <alignment horizontal="left" vertical="top" wrapText="1"/>
      <protection locked="0"/>
    </xf>
    <xf numFmtId="0" fontId="1" fillId="0" borderId="9" xfId="0" applyFont="1" applyBorder="1" applyAlignment="1" applyProtection="1">
      <alignment horizontal="left" vertical="top" wrapText="1"/>
      <protection locked="0"/>
    </xf>
    <xf numFmtId="0" fontId="1" fillId="0" borderId="21" xfId="0" applyFont="1" applyBorder="1" applyAlignment="1" applyProtection="1">
      <alignment horizontal="left" vertical="top" wrapText="1"/>
      <protection locked="0"/>
    </xf>
    <xf numFmtId="0" fontId="1" fillId="0" borderId="16" xfId="0" applyFont="1" applyBorder="1" applyAlignment="1" applyProtection="1">
      <alignment horizontal="left" vertical="top" wrapText="1"/>
      <protection locked="0"/>
    </xf>
    <xf numFmtId="0" fontId="1" fillId="0" borderId="17" xfId="0" applyFont="1" applyBorder="1" applyAlignment="1" applyProtection="1">
      <alignment horizontal="left" vertical="top" wrapText="1"/>
      <protection locked="0"/>
    </xf>
    <xf numFmtId="180" fontId="25" fillId="6" borderId="25" xfId="0" applyNumberFormat="1" applyFont="1" applyFill="1" applyBorder="1" applyAlignment="1">
      <alignment horizontal="center" vertical="center" wrapText="1"/>
    </xf>
    <xf numFmtId="180" fontId="25" fillId="6" borderId="26" xfId="0" applyNumberFormat="1" applyFont="1" applyFill="1" applyBorder="1" applyAlignment="1">
      <alignment horizontal="center" vertical="center" wrapText="1"/>
    </xf>
    <xf numFmtId="179" fontId="5" fillId="0" borderId="170" xfId="0" applyNumberFormat="1" applyFont="1" applyBorder="1" applyAlignment="1" applyProtection="1">
      <alignment horizontal="center" vertical="center" shrinkToFit="1"/>
    </xf>
    <xf numFmtId="179" fontId="5" fillId="0" borderId="171" xfId="0" applyNumberFormat="1" applyFont="1" applyBorder="1" applyAlignment="1" applyProtection="1">
      <alignment horizontal="center" vertical="center" shrinkToFit="1"/>
    </xf>
    <xf numFmtId="0" fontId="5" fillId="5" borderId="12" xfId="0" applyFont="1" applyFill="1" applyBorder="1" applyAlignment="1" applyProtection="1">
      <alignment horizontal="center" vertical="center" wrapText="1"/>
      <protection locked="0"/>
    </xf>
    <xf numFmtId="1" fontId="5" fillId="0" borderId="4" xfId="0" applyNumberFormat="1" applyFont="1" applyBorder="1" applyAlignment="1" applyProtection="1">
      <alignment horizontal="center" vertical="center" wrapText="1"/>
    </xf>
    <xf numFmtId="1" fontId="5" fillId="0" borderId="6" xfId="0" applyNumberFormat="1" applyFont="1" applyBorder="1" applyAlignment="1" applyProtection="1">
      <alignment horizontal="center" vertical="center" wrapText="1"/>
    </xf>
    <xf numFmtId="1" fontId="5" fillId="0" borderId="21" xfId="0" applyNumberFormat="1" applyFont="1" applyBorder="1" applyAlignment="1" applyProtection="1">
      <alignment horizontal="center" vertical="center" wrapText="1"/>
    </xf>
    <xf numFmtId="1" fontId="5" fillId="0" borderId="17" xfId="0" applyNumberFormat="1" applyFont="1" applyBorder="1" applyAlignment="1" applyProtection="1">
      <alignment horizontal="center" vertical="center" wrapText="1"/>
    </xf>
    <xf numFmtId="0" fontId="5" fillId="0" borderId="51" xfId="0" applyFont="1" applyBorder="1" applyAlignment="1" applyProtection="1">
      <alignment horizontal="left" vertical="center" shrinkToFit="1"/>
      <protection locked="0"/>
    </xf>
    <xf numFmtId="0" fontId="5" fillId="0" borderId="49" xfId="0" applyFont="1" applyBorder="1" applyAlignment="1" applyProtection="1">
      <alignment horizontal="left" vertical="center" shrinkToFit="1"/>
      <protection locked="0"/>
    </xf>
    <xf numFmtId="0" fontId="5" fillId="0" borderId="50" xfId="0" applyFont="1" applyBorder="1" applyAlignment="1" applyProtection="1">
      <alignment horizontal="left" vertical="center" shrinkToFit="1"/>
      <protection locked="0"/>
    </xf>
    <xf numFmtId="0" fontId="5" fillId="0" borderId="143" xfId="0" applyFont="1" applyBorder="1" applyAlignment="1" applyProtection="1">
      <alignment horizontal="center" vertical="center"/>
      <protection locked="0"/>
    </xf>
    <xf numFmtId="178" fontId="16" fillId="0" borderId="153" xfId="0" applyNumberFormat="1" applyFont="1" applyBorder="1" applyAlignment="1" applyProtection="1">
      <alignment horizontal="right" vertical="center" shrinkToFit="1"/>
      <protection locked="0"/>
    </xf>
    <xf numFmtId="178" fontId="16" fillId="0" borderId="149" xfId="0" applyNumberFormat="1" applyFont="1" applyBorder="1" applyAlignment="1" applyProtection="1">
      <alignment horizontal="right" vertical="center" shrinkToFit="1"/>
      <protection locked="0"/>
    </xf>
    <xf numFmtId="178" fontId="16" fillId="5" borderId="149" xfId="0" applyNumberFormat="1" applyFont="1" applyFill="1" applyBorder="1" applyAlignment="1" applyProtection="1">
      <alignment horizontal="center" vertical="center" shrinkToFit="1"/>
      <protection locked="0"/>
    </xf>
    <xf numFmtId="178" fontId="16" fillId="5" borderId="150" xfId="0" applyNumberFormat="1" applyFont="1" applyFill="1" applyBorder="1" applyAlignment="1" applyProtection="1">
      <alignment horizontal="center" vertical="center" shrinkToFit="1"/>
      <protection locked="0"/>
    </xf>
    <xf numFmtId="0" fontId="5" fillId="0" borderId="80" xfId="0" applyFont="1" applyBorder="1" applyAlignment="1" applyProtection="1">
      <alignment horizontal="center" vertical="center"/>
    </xf>
    <xf numFmtId="0" fontId="5" fillId="0" borderId="147" xfId="0" applyFont="1" applyBorder="1" applyAlignment="1" applyProtection="1">
      <alignment horizontal="center" vertical="center"/>
    </xf>
    <xf numFmtId="0" fontId="19" fillId="0" borderId="158" xfId="0" applyFont="1" applyBorder="1" applyAlignment="1" applyProtection="1">
      <alignment horizontal="center" vertical="center" wrapText="1"/>
    </xf>
    <xf numFmtId="0" fontId="19" fillId="0" borderId="159" xfId="0" applyFont="1" applyBorder="1" applyAlignment="1" applyProtection="1">
      <alignment horizontal="center" vertical="center" wrapText="1"/>
    </xf>
    <xf numFmtId="0" fontId="19" fillId="0" borderId="160" xfId="0" applyFont="1" applyBorder="1" applyAlignment="1" applyProtection="1">
      <alignment horizontal="center" vertical="center" wrapText="1"/>
    </xf>
    <xf numFmtId="0" fontId="5" fillId="2" borderId="22" xfId="0" applyFont="1" applyFill="1" applyBorder="1" applyAlignment="1" applyProtection="1">
      <alignment horizontal="center" vertical="center" wrapText="1"/>
      <protection locked="0"/>
    </xf>
    <xf numFmtId="0" fontId="16" fillId="2" borderId="22" xfId="0" applyFont="1" applyFill="1" applyBorder="1" applyAlignment="1" applyProtection="1">
      <alignment horizontal="center" vertical="center" textRotation="255" shrinkToFit="1"/>
      <protection locked="0"/>
    </xf>
    <xf numFmtId="0" fontId="7" fillId="5" borderId="0" xfId="0" applyFont="1" applyFill="1" applyAlignment="1" applyProtection="1">
      <alignment horizontal="center" vertical="center"/>
      <protection locked="0"/>
    </xf>
    <xf numFmtId="0" fontId="7" fillId="0" borderId="0" xfId="0" applyFont="1" applyAlignment="1" applyProtection="1">
      <alignment horizontal="center" vertical="center"/>
    </xf>
    <xf numFmtId="0" fontId="9" fillId="5" borderId="0" xfId="0" applyFont="1" applyFill="1" applyAlignment="1" applyProtection="1">
      <alignment horizontal="center" vertical="center"/>
      <protection locked="0"/>
    </xf>
    <xf numFmtId="0" fontId="8" fillId="5" borderId="25" xfId="0" applyFont="1" applyFill="1" applyBorder="1" applyAlignment="1" applyProtection="1">
      <alignment horizontal="center" vertical="center"/>
      <protection locked="0"/>
    </xf>
    <xf numFmtId="176" fontId="8" fillId="0" borderId="64" xfId="0" applyNumberFormat="1" applyFont="1" applyBorder="1" applyAlignment="1" applyProtection="1">
      <alignment horizontal="center" vertical="center"/>
      <protection locked="0"/>
    </xf>
    <xf numFmtId="176" fontId="8" fillId="0" borderId="13" xfId="0" applyNumberFormat="1" applyFont="1" applyBorder="1" applyAlignment="1" applyProtection="1">
      <alignment horizontal="center" vertical="center"/>
      <protection locked="0"/>
    </xf>
    <xf numFmtId="0" fontId="5" fillId="0" borderId="7" xfId="0" applyFont="1" applyBorder="1" applyAlignment="1" applyProtection="1">
      <alignment horizontal="center" vertical="center" wrapText="1"/>
    </xf>
    <xf numFmtId="0" fontId="5" fillId="0" borderId="2" xfId="0" applyFont="1" applyBorder="1" applyAlignment="1" applyProtection="1">
      <alignment horizontal="center" vertical="center" wrapText="1"/>
    </xf>
    <xf numFmtId="0" fontId="5" fillId="0" borderId="32" xfId="0" applyFont="1" applyBorder="1" applyAlignment="1" applyProtection="1">
      <alignment horizontal="center" vertical="center" wrapText="1"/>
    </xf>
    <xf numFmtId="0" fontId="5" fillId="0" borderId="14" xfId="0" applyFont="1" applyBorder="1" applyAlignment="1" applyProtection="1">
      <alignment horizontal="center" vertical="center" wrapText="1"/>
    </xf>
    <xf numFmtId="0" fontId="5" fillId="0" borderId="0" xfId="0" applyFont="1" applyAlignment="1" applyProtection="1">
      <alignment horizontal="center" vertical="center" wrapText="1"/>
    </xf>
    <xf numFmtId="0" fontId="5" fillId="0" borderId="31" xfId="0" applyFont="1" applyBorder="1" applyAlignment="1" applyProtection="1">
      <alignment horizontal="center" vertical="center" wrapText="1"/>
    </xf>
    <xf numFmtId="0" fontId="5" fillId="0" borderId="21" xfId="0" applyFont="1" applyBorder="1" applyAlignment="1" applyProtection="1">
      <alignment horizontal="center" vertical="center" wrapText="1"/>
    </xf>
    <xf numFmtId="0" fontId="5" fillId="0" borderId="16" xfId="0" applyFont="1" applyBorder="1" applyAlignment="1" applyProtection="1">
      <alignment horizontal="center" vertical="center" wrapText="1"/>
    </xf>
    <xf numFmtId="0" fontId="5" fillId="0" borderId="30" xfId="0" applyFont="1" applyBorder="1" applyAlignment="1" applyProtection="1">
      <alignment horizontal="center" vertical="center" wrapText="1"/>
    </xf>
    <xf numFmtId="0" fontId="5" fillId="0" borderId="36" xfId="0" applyFont="1" applyBorder="1" applyAlignment="1" applyProtection="1">
      <alignment horizontal="center" vertical="center" wrapText="1"/>
    </xf>
    <xf numFmtId="0" fontId="5" fillId="0" borderId="34" xfId="0" applyFont="1" applyBorder="1" applyAlignment="1" applyProtection="1">
      <alignment horizontal="center" vertical="center" wrapText="1"/>
    </xf>
    <xf numFmtId="0" fontId="5" fillId="0" borderId="35" xfId="0" applyFont="1" applyBorder="1" applyAlignment="1" applyProtection="1">
      <alignment horizontal="center" vertical="center" wrapText="1"/>
    </xf>
    <xf numFmtId="0" fontId="5" fillId="0" borderId="148" xfId="0" applyFont="1" applyBorder="1" applyAlignment="1" applyProtection="1">
      <alignment horizontal="center" vertical="center" wrapText="1"/>
    </xf>
    <xf numFmtId="0" fontId="5" fillId="0" borderId="149" xfId="0" applyFont="1" applyBorder="1" applyAlignment="1" applyProtection="1">
      <alignment horizontal="center" vertical="center" wrapText="1"/>
    </xf>
    <xf numFmtId="0" fontId="5" fillId="0" borderId="150" xfId="0" applyFont="1" applyBorder="1" applyAlignment="1" applyProtection="1">
      <alignment horizontal="center" vertical="center" wrapText="1"/>
    </xf>
    <xf numFmtId="178" fontId="16" fillId="5" borderId="0" xfId="0" applyNumberFormat="1" applyFont="1" applyFill="1" applyAlignment="1" applyProtection="1">
      <alignment horizontal="center" vertical="center" shrinkToFit="1"/>
      <protection locked="0"/>
    </xf>
    <xf numFmtId="178" fontId="16" fillId="5" borderId="31" xfId="0" applyNumberFormat="1" applyFont="1" applyFill="1" applyBorder="1" applyAlignment="1" applyProtection="1">
      <alignment horizontal="center" vertical="center" shrinkToFit="1"/>
      <protection locked="0"/>
    </xf>
    <xf numFmtId="0" fontId="16" fillId="0" borderId="125" xfId="0" applyFont="1" applyBorder="1" applyAlignment="1" applyProtection="1">
      <alignment horizontal="left" vertical="center" wrapText="1"/>
    </xf>
    <xf numFmtId="0" fontId="16" fillId="0" borderId="126" xfId="0" applyFont="1" applyBorder="1" applyAlignment="1" applyProtection="1">
      <alignment horizontal="left" vertical="center" wrapText="1"/>
    </xf>
    <xf numFmtId="0" fontId="16" fillId="0" borderId="127" xfId="0" applyFont="1" applyBorder="1" applyAlignment="1" applyProtection="1">
      <alignment horizontal="left" vertical="center" wrapText="1"/>
    </xf>
    <xf numFmtId="0" fontId="16" fillId="0" borderId="129" xfId="0" applyFont="1" applyBorder="1" applyAlignment="1" applyProtection="1">
      <alignment horizontal="left" vertical="center" wrapText="1"/>
    </xf>
    <xf numFmtId="0" fontId="16" fillId="0" borderId="130" xfId="0" applyFont="1" applyBorder="1" applyAlignment="1" applyProtection="1">
      <alignment horizontal="left" vertical="center" wrapText="1"/>
    </xf>
    <xf numFmtId="0" fontId="16" fillId="0" borderId="131" xfId="0" applyFont="1" applyBorder="1" applyAlignment="1" applyProtection="1">
      <alignment horizontal="left" vertical="center" wrapText="1"/>
    </xf>
    <xf numFmtId="0" fontId="16" fillId="0" borderId="134" xfId="0" applyFont="1" applyBorder="1" applyAlignment="1" applyProtection="1">
      <alignment horizontal="left" vertical="center" wrapText="1"/>
    </xf>
    <xf numFmtId="0" fontId="16" fillId="0" borderId="135" xfId="0" applyFont="1" applyBorder="1" applyAlignment="1" applyProtection="1">
      <alignment horizontal="left" vertical="center" wrapText="1"/>
    </xf>
    <xf numFmtId="0" fontId="16" fillId="0" borderId="136" xfId="0" applyFont="1" applyBorder="1" applyAlignment="1" applyProtection="1">
      <alignment horizontal="left" vertical="center" wrapText="1"/>
    </xf>
    <xf numFmtId="0" fontId="16" fillId="0" borderId="128" xfId="0" applyFont="1" applyBorder="1" applyAlignment="1" applyProtection="1">
      <alignment horizontal="center" vertical="center" wrapText="1"/>
    </xf>
    <xf numFmtId="0" fontId="16" fillId="0" borderId="132" xfId="0" applyFont="1" applyBorder="1" applyAlignment="1" applyProtection="1">
      <alignment horizontal="center" vertical="center" wrapText="1"/>
    </xf>
    <xf numFmtId="0" fontId="16" fillId="0" borderId="137" xfId="0" applyFont="1" applyBorder="1" applyAlignment="1" applyProtection="1">
      <alignment horizontal="center" vertical="center" wrapText="1"/>
    </xf>
    <xf numFmtId="0" fontId="16" fillId="2" borderId="152" xfId="0" applyFont="1" applyFill="1" applyBorder="1" applyAlignment="1" applyProtection="1">
      <alignment horizontal="center" vertical="center" wrapText="1"/>
      <protection locked="0"/>
    </xf>
    <xf numFmtId="0" fontId="5" fillId="0" borderId="1" xfId="0" applyFont="1" applyBorder="1" applyAlignment="1" applyProtection="1">
      <alignment horizontal="center" vertical="center" wrapText="1"/>
    </xf>
    <xf numFmtId="0" fontId="5" fillId="0" borderId="8" xfId="0" applyFont="1" applyBorder="1" applyAlignment="1" applyProtection="1">
      <alignment horizontal="center" vertical="center" wrapText="1"/>
    </xf>
    <xf numFmtId="0" fontId="5" fillId="0" borderId="15" xfId="0" applyFont="1" applyBorder="1" applyAlignment="1" applyProtection="1">
      <alignment horizontal="center" vertical="center" wrapText="1"/>
    </xf>
    <xf numFmtId="0" fontId="16" fillId="2" borderId="33" xfId="0" applyFont="1" applyFill="1" applyBorder="1" applyAlignment="1" applyProtection="1">
      <alignment horizontal="center" vertical="center" shrinkToFit="1"/>
      <protection locked="0"/>
    </xf>
    <xf numFmtId="0" fontId="16" fillId="2" borderId="34" xfId="0" applyFont="1" applyFill="1" applyBorder="1" applyAlignment="1" applyProtection="1">
      <alignment horizontal="center" vertical="center" shrinkToFit="1"/>
      <protection locked="0"/>
    </xf>
    <xf numFmtId="0" fontId="16" fillId="2" borderId="35" xfId="0" applyFont="1" applyFill="1" applyBorder="1" applyAlignment="1" applyProtection="1">
      <alignment horizontal="center" vertical="center" shrinkToFit="1"/>
      <protection locked="0"/>
    </xf>
    <xf numFmtId="0" fontId="16" fillId="3" borderId="122" xfId="0" applyFont="1" applyFill="1" applyBorder="1" applyAlignment="1" applyProtection="1">
      <alignment horizontal="center" vertical="center" wrapText="1"/>
    </xf>
    <xf numFmtId="0" fontId="16" fillId="3" borderId="121" xfId="0" applyFont="1" applyFill="1" applyBorder="1" applyAlignment="1" applyProtection="1">
      <alignment horizontal="center" vertical="center" wrapText="1"/>
    </xf>
    <xf numFmtId="0" fontId="16" fillId="3" borderId="123" xfId="0" applyFont="1" applyFill="1" applyBorder="1" applyAlignment="1" applyProtection="1">
      <alignment horizontal="center" vertical="center" wrapText="1"/>
    </xf>
    <xf numFmtId="176" fontId="8" fillId="0" borderId="64" xfId="0" applyNumberFormat="1" applyFont="1" applyBorder="1" applyAlignment="1" applyProtection="1">
      <alignment horizontal="center" vertical="center"/>
    </xf>
    <xf numFmtId="176" fontId="8" fillId="0" borderId="13" xfId="0" applyNumberFormat="1" applyFont="1" applyBorder="1" applyAlignment="1" applyProtection="1">
      <alignment horizontal="center" vertical="center"/>
    </xf>
    <xf numFmtId="31" fontId="5" fillId="5" borderId="114" xfId="0" applyNumberFormat="1" applyFont="1" applyFill="1" applyBorder="1" applyAlignment="1" applyProtection="1">
      <alignment horizontal="center" vertical="center" wrapText="1"/>
      <protection locked="0"/>
    </xf>
    <xf numFmtId="31" fontId="5" fillId="5" borderId="67" xfId="0" applyNumberFormat="1" applyFont="1" applyFill="1" applyBorder="1" applyAlignment="1" applyProtection="1">
      <alignment horizontal="center" vertical="center" wrapText="1"/>
      <protection locked="0"/>
    </xf>
    <xf numFmtId="31" fontId="5" fillId="5" borderId="115" xfId="0" applyNumberFormat="1" applyFont="1" applyFill="1" applyBorder="1" applyAlignment="1" applyProtection="1">
      <alignment horizontal="center" vertical="center" wrapText="1"/>
      <protection locked="0"/>
    </xf>
    <xf numFmtId="0" fontId="8" fillId="0" borderId="66" xfId="0" applyFont="1" applyBorder="1" applyAlignment="1" applyProtection="1">
      <alignment horizontal="center" vertical="center"/>
      <protection locked="0"/>
    </xf>
    <xf numFmtId="0" fontId="8" fillId="0" borderId="67" xfId="0" applyFont="1" applyBorder="1" applyAlignment="1" applyProtection="1">
      <alignment horizontal="center" vertical="center"/>
      <protection locked="0"/>
    </xf>
    <xf numFmtId="0" fontId="8" fillId="0" borderId="68" xfId="0" applyFont="1" applyBorder="1" applyAlignment="1" applyProtection="1">
      <alignment horizontal="center" vertical="center"/>
      <protection locked="0"/>
    </xf>
    <xf numFmtId="20" fontId="8" fillId="5" borderId="64" xfId="0" applyNumberFormat="1" applyFont="1" applyFill="1" applyBorder="1" applyAlignment="1" applyProtection="1">
      <alignment horizontal="center" vertical="center"/>
      <protection locked="0"/>
    </xf>
    <xf numFmtId="20" fontId="8" fillId="5" borderId="25" xfId="0" applyNumberFormat="1" applyFont="1" applyFill="1" applyBorder="1" applyAlignment="1" applyProtection="1">
      <alignment horizontal="center" vertical="center"/>
      <protection locked="0"/>
    </xf>
    <xf numFmtId="20" fontId="8" fillId="5" borderId="13" xfId="0" applyNumberFormat="1" applyFont="1" applyFill="1" applyBorder="1" applyAlignment="1" applyProtection="1">
      <alignment horizontal="center" vertical="center"/>
      <protection locked="0"/>
    </xf>
    <xf numFmtId="0" fontId="5" fillId="0" borderId="87" xfId="0" applyFont="1" applyBorder="1" applyAlignment="1" applyProtection="1">
      <alignment horizontal="center" vertical="center"/>
    </xf>
    <xf numFmtId="0" fontId="5" fillId="0" borderId="81" xfId="0" applyFont="1" applyBorder="1" applyAlignment="1" applyProtection="1">
      <alignment horizontal="center" vertical="center"/>
    </xf>
    <xf numFmtId="0" fontId="5" fillId="0" borderId="82" xfId="0" applyFont="1" applyBorder="1" applyAlignment="1" applyProtection="1">
      <alignment horizontal="center" vertical="center"/>
    </xf>
    <xf numFmtId="0" fontId="5" fillId="0" borderId="83" xfId="0" applyFont="1" applyBorder="1" applyAlignment="1" applyProtection="1">
      <alignment horizontal="center" vertical="center"/>
    </xf>
    <xf numFmtId="0" fontId="5" fillId="5" borderId="71" xfId="0" applyFont="1" applyFill="1" applyBorder="1" applyAlignment="1" applyProtection="1">
      <alignment horizontal="left" vertical="center"/>
      <protection locked="0"/>
    </xf>
    <xf numFmtId="0" fontId="5" fillId="5" borderId="72" xfId="0" applyFont="1" applyFill="1" applyBorder="1" applyAlignment="1" applyProtection="1">
      <alignment horizontal="left" vertical="center"/>
      <protection locked="0"/>
    </xf>
    <xf numFmtId="0" fontId="5" fillId="5" borderId="73" xfId="0" applyFont="1" applyFill="1" applyBorder="1" applyAlignment="1" applyProtection="1">
      <alignment horizontal="left" vertical="center"/>
      <protection locked="0"/>
    </xf>
    <xf numFmtId="0" fontId="24" fillId="3" borderId="39" xfId="0" applyFont="1" applyFill="1" applyBorder="1" applyAlignment="1" applyProtection="1">
      <alignment horizontal="center" vertical="center" wrapText="1"/>
    </xf>
    <xf numFmtId="0" fontId="24" fillId="3" borderId="38" xfId="0" applyFont="1" applyFill="1" applyBorder="1" applyAlignment="1" applyProtection="1">
      <alignment horizontal="center" vertical="center" wrapText="1"/>
    </xf>
    <xf numFmtId="0" fontId="24" fillId="3" borderId="45" xfId="0" applyFont="1" applyFill="1" applyBorder="1" applyAlignment="1" applyProtection="1">
      <alignment horizontal="center" vertical="center" wrapText="1"/>
    </xf>
    <xf numFmtId="0" fontId="5" fillId="2" borderId="152" xfId="0" applyFont="1" applyFill="1" applyBorder="1" applyAlignment="1" applyProtection="1">
      <alignment horizontal="center" vertical="center" wrapText="1"/>
      <protection locked="0"/>
    </xf>
    <xf numFmtId="0" fontId="16" fillId="0" borderId="154" xfId="0" applyFont="1" applyBorder="1" applyAlignment="1" applyProtection="1">
      <alignment horizontal="center" vertical="center" textRotation="255" shrinkToFit="1"/>
    </xf>
    <xf numFmtId="178" fontId="16" fillId="0" borderId="8" xfId="0" applyNumberFormat="1" applyFont="1" applyBorder="1" applyAlignment="1" applyProtection="1">
      <alignment horizontal="right" vertical="center" shrinkToFit="1"/>
      <protection locked="0"/>
    </xf>
    <xf numFmtId="178" fontId="16" fillId="0" borderId="0" xfId="0" applyNumberFormat="1" applyFont="1" applyAlignment="1" applyProtection="1">
      <alignment horizontal="right" vertical="center" shrinkToFit="1"/>
      <protection locked="0"/>
    </xf>
    <xf numFmtId="0" fontId="5" fillId="0" borderId="1" xfId="0" applyFont="1" applyBorder="1" applyAlignment="1" applyProtection="1">
      <alignment horizontal="left" vertical="center" wrapText="1"/>
    </xf>
    <xf numFmtId="0" fontId="5" fillId="0" borderId="2" xfId="0" applyFont="1" applyBorder="1" applyAlignment="1" applyProtection="1">
      <alignment horizontal="left" vertical="center" wrapText="1"/>
    </xf>
    <xf numFmtId="0" fontId="5" fillId="0" borderId="3" xfId="0" applyFont="1" applyBorder="1" applyAlignment="1" applyProtection="1">
      <alignment horizontal="left" vertical="center" wrapText="1"/>
    </xf>
    <xf numFmtId="0" fontId="5" fillId="0" borderId="8" xfId="0" applyFont="1" applyBorder="1" applyAlignment="1" applyProtection="1">
      <alignment horizontal="left" vertical="center" wrapText="1"/>
    </xf>
    <xf numFmtId="0" fontId="5" fillId="0" borderId="0" xfId="0" applyFont="1" applyAlignment="1" applyProtection="1">
      <alignment horizontal="left" vertical="center" wrapText="1"/>
    </xf>
    <xf numFmtId="0" fontId="5" fillId="0" borderId="9" xfId="0" applyFont="1" applyBorder="1" applyAlignment="1" applyProtection="1">
      <alignment horizontal="left" vertical="center" wrapText="1"/>
    </xf>
    <xf numFmtId="0" fontId="5" fillId="0" borderId="15" xfId="0" applyFont="1" applyBorder="1" applyAlignment="1" applyProtection="1">
      <alignment horizontal="left" vertical="center" wrapText="1"/>
    </xf>
    <xf numFmtId="0" fontId="5" fillId="0" borderId="16" xfId="0" applyFont="1" applyBorder="1" applyAlignment="1" applyProtection="1">
      <alignment horizontal="left" vertical="center" wrapText="1"/>
    </xf>
    <xf numFmtId="0" fontId="5" fillId="0" borderId="17" xfId="0" applyFont="1" applyBorder="1" applyAlignment="1" applyProtection="1">
      <alignment horizontal="left" vertical="center" wrapText="1"/>
    </xf>
    <xf numFmtId="0" fontId="4" fillId="0" borderId="55" xfId="0" applyFont="1" applyBorder="1" applyAlignment="1" applyProtection="1">
      <alignment horizontal="center" vertical="center" wrapText="1"/>
    </xf>
    <xf numFmtId="0" fontId="4" fillId="0" borderId="56" xfId="0" applyFont="1" applyBorder="1" applyAlignment="1" applyProtection="1">
      <alignment horizontal="center" vertical="center" wrapText="1"/>
    </xf>
    <xf numFmtId="0" fontId="4" fillId="0" borderId="57" xfId="0" applyFont="1" applyBorder="1" applyAlignment="1" applyProtection="1">
      <alignment horizontal="center" vertical="center" wrapText="1"/>
    </xf>
    <xf numFmtId="0" fontId="8" fillId="2" borderId="64" xfId="0" applyFont="1" applyFill="1" applyBorder="1" applyAlignment="1" applyProtection="1">
      <alignment horizontal="center" vertical="center"/>
      <protection locked="0"/>
    </xf>
    <xf numFmtId="0" fontId="8" fillId="2" borderId="25" xfId="0" applyFont="1" applyFill="1" applyBorder="1" applyAlignment="1" applyProtection="1">
      <alignment horizontal="center" vertical="center"/>
      <protection locked="0"/>
    </xf>
    <xf numFmtId="0" fontId="8" fillId="4" borderId="25" xfId="0" applyFont="1" applyFill="1" applyBorder="1" applyAlignment="1" applyProtection="1">
      <alignment horizontal="center" vertical="center"/>
      <protection locked="0"/>
    </xf>
    <xf numFmtId="0" fontId="8" fillId="4" borderId="13" xfId="0" applyFont="1" applyFill="1" applyBorder="1" applyAlignment="1" applyProtection="1">
      <alignment horizontal="center" vertical="center"/>
      <protection locked="0"/>
    </xf>
    <xf numFmtId="0" fontId="8" fillId="3" borderId="64" xfId="0" applyFont="1" applyFill="1" applyBorder="1" applyAlignment="1" applyProtection="1">
      <alignment horizontal="center" vertical="center"/>
    </xf>
    <xf numFmtId="0" fontId="8" fillId="3" borderId="25" xfId="0" applyFont="1" applyFill="1" applyBorder="1" applyAlignment="1" applyProtection="1">
      <alignment horizontal="center" vertical="center"/>
    </xf>
    <xf numFmtId="0" fontId="8" fillId="3" borderId="13" xfId="0" applyFont="1" applyFill="1" applyBorder="1" applyAlignment="1" applyProtection="1">
      <alignment horizontal="center" vertical="center"/>
    </xf>
    <xf numFmtId="0" fontId="5" fillId="5" borderId="7" xfId="0" applyFont="1" applyFill="1" applyBorder="1" applyAlignment="1" applyProtection="1">
      <alignment horizontal="center" vertical="center" wrapText="1"/>
      <protection locked="0"/>
    </xf>
    <xf numFmtId="0" fontId="5" fillId="5" borderId="2" xfId="0" applyFont="1" applyFill="1" applyBorder="1" applyAlignment="1" applyProtection="1">
      <alignment horizontal="center" vertical="center" wrapText="1"/>
      <protection locked="0"/>
    </xf>
    <xf numFmtId="0" fontId="5" fillId="5" borderId="32" xfId="0" applyFont="1" applyFill="1" applyBorder="1" applyAlignment="1" applyProtection="1">
      <alignment horizontal="center" vertical="center" wrapText="1"/>
      <protection locked="0"/>
    </xf>
    <xf numFmtId="0" fontId="5" fillId="5" borderId="14" xfId="0" applyFont="1" applyFill="1" applyBorder="1" applyAlignment="1" applyProtection="1">
      <alignment horizontal="center" vertical="center" wrapText="1"/>
      <protection locked="0"/>
    </xf>
    <xf numFmtId="0" fontId="5" fillId="5" borderId="0" xfId="0" applyFont="1" applyFill="1" applyAlignment="1" applyProtection="1">
      <alignment horizontal="center" vertical="center" wrapText="1"/>
      <protection locked="0"/>
    </xf>
    <xf numFmtId="0" fontId="5" fillId="5" borderId="31" xfId="0" applyFont="1" applyFill="1" applyBorder="1" applyAlignment="1" applyProtection="1">
      <alignment horizontal="center" vertical="center" wrapText="1"/>
      <protection locked="0"/>
    </xf>
    <xf numFmtId="0" fontId="5" fillId="5" borderId="103" xfId="0" applyFont="1" applyFill="1" applyBorder="1" applyAlignment="1" applyProtection="1">
      <alignment horizontal="center" vertical="center" wrapText="1"/>
      <protection locked="0"/>
    </xf>
    <xf numFmtId="0" fontId="5" fillId="5" borderId="104" xfId="0" applyFont="1" applyFill="1" applyBorder="1" applyAlignment="1" applyProtection="1">
      <alignment horizontal="center" vertical="center" wrapText="1"/>
      <protection locked="0"/>
    </xf>
    <xf numFmtId="0" fontId="5" fillId="5" borderId="105" xfId="0" applyFont="1" applyFill="1" applyBorder="1" applyAlignment="1" applyProtection="1">
      <alignment horizontal="center" vertical="center" wrapText="1"/>
      <protection locked="0"/>
    </xf>
    <xf numFmtId="0" fontId="16" fillId="3" borderId="7" xfId="0" applyFont="1" applyFill="1" applyBorder="1" applyAlignment="1" applyProtection="1">
      <alignment horizontal="center" vertical="center" wrapText="1"/>
    </xf>
    <xf numFmtId="0" fontId="16" fillId="3" borderId="3" xfId="0" applyFont="1" applyFill="1" applyBorder="1" applyAlignment="1" applyProtection="1">
      <alignment horizontal="center" vertical="center" wrapText="1"/>
    </xf>
    <xf numFmtId="0" fontId="16" fillId="3" borderId="40" xfId="0" applyFont="1" applyFill="1" applyBorder="1" applyAlignment="1" applyProtection="1">
      <alignment horizontal="center" vertical="center" wrapText="1"/>
    </xf>
    <xf numFmtId="0" fontId="16" fillId="3" borderId="41" xfId="0" applyFont="1" applyFill="1" applyBorder="1" applyAlignment="1" applyProtection="1">
      <alignment horizontal="center" vertical="center" wrapText="1"/>
    </xf>
    <xf numFmtId="0" fontId="24" fillId="3" borderId="9" xfId="0" applyFont="1" applyFill="1" applyBorder="1" applyAlignment="1" applyProtection="1">
      <alignment horizontal="center" vertical="center" wrapText="1"/>
    </xf>
    <xf numFmtId="0" fontId="24" fillId="3" borderId="17" xfId="0" applyFont="1" applyFill="1" applyBorder="1" applyAlignment="1" applyProtection="1">
      <alignment horizontal="center" vertical="center" wrapText="1"/>
    </xf>
    <xf numFmtId="0" fontId="5" fillId="0" borderId="3" xfId="0" applyFont="1" applyBorder="1" applyAlignment="1" applyProtection="1">
      <alignment horizontal="center" vertical="center" wrapText="1"/>
    </xf>
    <xf numFmtId="0" fontId="5" fillId="0" borderId="9" xfId="0" applyFont="1" applyBorder="1" applyAlignment="1" applyProtection="1">
      <alignment horizontal="center" vertical="center" wrapText="1"/>
    </xf>
    <xf numFmtId="0" fontId="5" fillId="0" borderId="101" xfId="0" applyFont="1" applyBorder="1" applyAlignment="1" applyProtection="1">
      <alignment horizontal="center" vertical="center" wrapText="1"/>
    </xf>
    <xf numFmtId="0" fontId="5" fillId="0" borderId="100" xfId="0" applyFont="1" applyBorder="1" applyAlignment="1" applyProtection="1">
      <alignment horizontal="center" vertical="center" wrapText="1"/>
    </xf>
    <xf numFmtId="0" fontId="5" fillId="0" borderId="102" xfId="0" applyFont="1" applyBorder="1" applyAlignment="1" applyProtection="1">
      <alignment horizontal="center" vertical="center" wrapText="1"/>
    </xf>
    <xf numFmtId="0" fontId="5" fillId="5" borderId="66" xfId="0" applyFont="1" applyFill="1" applyBorder="1" applyAlignment="1" applyProtection="1">
      <alignment horizontal="left" vertical="center"/>
      <protection locked="0"/>
    </xf>
    <xf numFmtId="0" fontId="5" fillId="5" borderId="67" xfId="0" applyFont="1" applyFill="1" applyBorder="1" applyAlignment="1" applyProtection="1">
      <alignment horizontal="left" vertical="center"/>
      <protection locked="0"/>
    </xf>
    <xf numFmtId="0" fontId="5" fillId="5" borderId="68" xfId="0" applyFont="1" applyFill="1" applyBorder="1" applyAlignment="1" applyProtection="1">
      <alignment horizontal="left" vertical="center"/>
      <protection locked="0"/>
    </xf>
    <xf numFmtId="0" fontId="5" fillId="5" borderId="69" xfId="0" applyFont="1" applyFill="1" applyBorder="1" applyAlignment="1" applyProtection="1">
      <alignment horizontal="left" vertical="center"/>
      <protection locked="0"/>
    </xf>
    <xf numFmtId="0" fontId="5" fillId="5" borderId="0" xfId="0" applyFont="1" applyFill="1" applyAlignment="1" applyProtection="1">
      <alignment horizontal="left" vertical="center"/>
      <protection locked="0"/>
    </xf>
    <xf numFmtId="0" fontId="5" fillId="5" borderId="70" xfId="0" applyFont="1" applyFill="1" applyBorder="1" applyAlignment="1" applyProtection="1">
      <alignment horizontal="left" vertical="center"/>
      <protection locked="0"/>
    </xf>
    <xf numFmtId="0" fontId="5" fillId="5" borderId="48" xfId="0" applyFont="1" applyFill="1" applyBorder="1" applyAlignment="1" applyProtection="1">
      <alignment horizontal="center" vertical="center" wrapText="1"/>
      <protection locked="0"/>
    </xf>
    <xf numFmtId="0" fontId="5" fillId="5" borderId="100" xfId="0" applyFont="1" applyFill="1" applyBorder="1" applyAlignment="1" applyProtection="1">
      <alignment horizontal="center" vertical="center" wrapText="1"/>
      <protection locked="0"/>
    </xf>
    <xf numFmtId="0" fontId="5" fillId="5" borderId="166" xfId="0" applyFont="1" applyFill="1" applyBorder="1" applyAlignment="1" applyProtection="1">
      <alignment horizontal="center" vertical="center" wrapText="1"/>
      <protection locked="0"/>
    </xf>
    <xf numFmtId="0" fontId="5" fillId="5" borderId="167" xfId="0" applyFont="1" applyFill="1" applyBorder="1" applyAlignment="1" applyProtection="1">
      <alignment horizontal="center" vertical="center" wrapText="1"/>
      <protection locked="0"/>
    </xf>
    <xf numFmtId="0" fontId="5" fillId="5" borderId="168" xfId="0" applyFont="1" applyFill="1" applyBorder="1" applyAlignment="1" applyProtection="1">
      <alignment horizontal="center" vertical="center" wrapText="1"/>
      <protection locked="0"/>
    </xf>
    <xf numFmtId="0" fontId="5" fillId="5" borderId="169" xfId="0" applyFont="1" applyFill="1" applyBorder="1" applyAlignment="1" applyProtection="1">
      <alignment horizontal="center" vertical="center" wrapText="1"/>
      <protection locked="0"/>
    </xf>
    <xf numFmtId="0" fontId="5" fillId="5" borderId="40" xfId="0" applyFont="1" applyFill="1" applyBorder="1" applyAlignment="1" applyProtection="1">
      <alignment horizontal="center" vertical="center" wrapText="1"/>
      <protection locked="0"/>
    </xf>
    <xf numFmtId="0" fontId="5" fillId="5" borderId="28" xfId="0" applyFont="1" applyFill="1" applyBorder="1" applyAlignment="1" applyProtection="1">
      <alignment horizontal="center" vertical="center" wrapText="1"/>
      <protection locked="0"/>
    </xf>
    <xf numFmtId="0" fontId="5" fillId="5" borderId="23" xfId="0" applyFont="1" applyFill="1" applyBorder="1" applyAlignment="1" applyProtection="1">
      <alignment horizontal="center" vertical="center" wrapText="1"/>
      <protection locked="0"/>
    </xf>
    <xf numFmtId="0" fontId="5" fillId="5" borderId="119" xfId="0" applyFont="1" applyFill="1" applyBorder="1" applyAlignment="1" applyProtection="1">
      <alignment horizontal="center" vertical="center" wrapText="1"/>
      <protection locked="0"/>
    </xf>
    <xf numFmtId="179" fontId="5" fillId="0" borderId="36" xfId="0" applyNumberFormat="1" applyFont="1" applyBorder="1" applyAlignment="1" applyProtection="1">
      <alignment horizontal="center" vertical="center" shrinkToFit="1"/>
    </xf>
    <xf numFmtId="179" fontId="5" fillId="0" borderId="37" xfId="0" applyNumberFormat="1" applyFont="1" applyBorder="1" applyAlignment="1" applyProtection="1">
      <alignment horizontal="center" vertical="center" shrinkToFit="1"/>
    </xf>
    <xf numFmtId="0" fontId="5" fillId="3" borderId="40" xfId="0" applyFont="1" applyFill="1" applyBorder="1" applyAlignment="1" applyProtection="1">
      <alignment horizontal="center" vertical="center" wrapText="1" shrinkToFit="1"/>
    </xf>
    <xf numFmtId="0" fontId="5" fillId="3" borderId="41" xfId="0" applyFont="1" applyFill="1" applyBorder="1" applyAlignment="1" applyProtection="1">
      <alignment horizontal="center" vertical="center" wrapText="1" shrinkToFit="1"/>
    </xf>
    <xf numFmtId="0" fontId="5" fillId="3" borderId="122" xfId="0" applyFont="1" applyFill="1" applyBorder="1" applyAlignment="1" applyProtection="1">
      <alignment horizontal="center" vertical="center" wrapText="1" shrinkToFit="1"/>
    </xf>
    <xf numFmtId="0" fontId="5" fillId="3" borderId="120" xfId="0" applyFont="1" applyFill="1" applyBorder="1" applyAlignment="1" applyProtection="1">
      <alignment horizontal="center" vertical="center" shrinkToFit="1"/>
    </xf>
    <xf numFmtId="0" fontId="5" fillId="3" borderId="37" xfId="0" applyFont="1" applyFill="1" applyBorder="1" applyAlignment="1" applyProtection="1">
      <alignment horizontal="center" vertical="center" wrapText="1" shrinkToFit="1"/>
    </xf>
    <xf numFmtId="0" fontId="16" fillId="3" borderId="2" xfId="0" applyFont="1" applyFill="1" applyBorder="1" applyAlignment="1" applyProtection="1">
      <alignment horizontal="center" vertical="center" wrapText="1"/>
    </xf>
    <xf numFmtId="0" fontId="16" fillId="3" borderId="28" xfId="0" applyFont="1" applyFill="1" applyBorder="1" applyAlignment="1" applyProtection="1">
      <alignment horizontal="center" vertical="center" wrapText="1"/>
    </xf>
    <xf numFmtId="0" fontId="24" fillId="3" borderId="37" xfId="0" applyFont="1" applyFill="1" applyBorder="1" applyAlignment="1" applyProtection="1">
      <alignment horizontal="center" vertical="center" wrapText="1"/>
    </xf>
    <xf numFmtId="179" fontId="5" fillId="0" borderId="7" xfId="0" applyNumberFormat="1" applyFont="1" applyBorder="1" applyAlignment="1" applyProtection="1">
      <alignment horizontal="center" vertical="center" wrapText="1" shrinkToFit="1"/>
    </xf>
    <xf numFmtId="179" fontId="5" fillId="0" borderId="3" xfId="0" applyNumberFormat="1" applyFont="1" applyBorder="1" applyAlignment="1" applyProtection="1">
      <alignment horizontal="center" vertical="center" wrapText="1" shrinkToFit="1"/>
    </xf>
    <xf numFmtId="179" fontId="5" fillId="0" borderId="40" xfId="0" applyNumberFormat="1" applyFont="1" applyBorder="1" applyAlignment="1" applyProtection="1">
      <alignment horizontal="center" vertical="center" wrapText="1" shrinkToFit="1"/>
    </xf>
    <xf numFmtId="179" fontId="5" fillId="0" borderId="41" xfId="0" applyNumberFormat="1" applyFont="1" applyBorder="1" applyAlignment="1" applyProtection="1">
      <alignment horizontal="center" vertical="center" wrapText="1" shrinkToFit="1"/>
    </xf>
    <xf numFmtId="0" fontId="5" fillId="5" borderId="141" xfId="0" applyFont="1" applyFill="1" applyBorder="1" applyAlignment="1" applyProtection="1">
      <alignment horizontal="center" vertical="center" wrapText="1"/>
      <protection locked="0"/>
    </xf>
    <xf numFmtId="0" fontId="5" fillId="5" borderId="72" xfId="0" applyFont="1" applyFill="1" applyBorder="1" applyAlignment="1" applyProtection="1">
      <alignment horizontal="center" vertical="center" wrapText="1"/>
      <protection locked="0"/>
    </xf>
    <xf numFmtId="0" fontId="5" fillId="5" borderId="142" xfId="0" applyFont="1" applyFill="1" applyBorder="1" applyAlignment="1" applyProtection="1">
      <alignment horizontal="center" vertical="center" wrapText="1"/>
      <protection locked="0"/>
    </xf>
    <xf numFmtId="0" fontId="16" fillId="2" borderId="22" xfId="0" applyFont="1" applyFill="1" applyBorder="1" applyAlignment="1" applyProtection="1">
      <alignment horizontal="center" vertical="center" wrapText="1"/>
      <protection locked="0"/>
    </xf>
    <xf numFmtId="31" fontId="5" fillId="5" borderId="155" xfId="0" applyNumberFormat="1" applyFont="1" applyFill="1" applyBorder="1" applyAlignment="1" applyProtection="1">
      <alignment horizontal="center" vertical="center" wrapText="1"/>
      <protection locked="0"/>
    </xf>
    <xf numFmtId="31" fontId="5" fillId="5" borderId="156" xfId="0" applyNumberFormat="1" applyFont="1" applyFill="1" applyBorder="1" applyAlignment="1" applyProtection="1">
      <alignment horizontal="center" vertical="center" wrapText="1"/>
      <protection locked="0"/>
    </xf>
    <xf numFmtId="31" fontId="5" fillId="5" borderId="157" xfId="0" applyNumberFormat="1" applyFont="1" applyFill="1" applyBorder="1" applyAlignment="1" applyProtection="1">
      <alignment horizontal="center" vertical="center" wrapText="1"/>
      <protection locked="0"/>
    </xf>
    <xf numFmtId="180" fontId="25" fillId="4" borderId="25" xfId="0" applyNumberFormat="1" applyFont="1" applyFill="1" applyBorder="1" applyAlignment="1">
      <alignment horizontal="center" vertical="center" wrapText="1"/>
    </xf>
    <xf numFmtId="180" fontId="25" fillId="4" borderId="26" xfId="0" applyNumberFormat="1" applyFont="1" applyFill="1" applyBorder="1" applyAlignment="1">
      <alignment horizontal="center" vertical="center" wrapText="1"/>
    </xf>
    <xf numFmtId="180" fontId="5" fillId="0" borderId="49" xfId="0" applyNumberFormat="1" applyFont="1" applyBorder="1" applyAlignment="1">
      <alignment horizontal="center" vertical="center" wrapText="1"/>
    </xf>
    <xf numFmtId="180" fontId="5" fillId="0" borderId="50" xfId="0" applyNumberFormat="1" applyFont="1" applyBorder="1" applyAlignment="1">
      <alignment horizontal="center" vertical="center" wrapText="1"/>
    </xf>
    <xf numFmtId="179" fontId="5" fillId="0" borderId="88" xfId="0" applyNumberFormat="1" applyFont="1" applyBorder="1" applyAlignment="1" applyProtection="1">
      <alignment horizontal="center" vertical="center" shrinkToFit="1"/>
    </xf>
    <xf numFmtId="179" fontId="5" fillId="0" borderId="89" xfId="0" applyNumberFormat="1" applyFont="1" applyBorder="1" applyAlignment="1" applyProtection="1">
      <alignment horizontal="center" vertical="center" shrinkToFit="1"/>
    </xf>
    <xf numFmtId="179" fontId="5" fillId="0" borderId="90" xfId="0" applyNumberFormat="1" applyFont="1" applyBorder="1" applyAlignment="1" applyProtection="1">
      <alignment horizontal="center" vertical="center" shrinkToFit="1"/>
    </xf>
    <xf numFmtId="0" fontId="5" fillId="6" borderId="33" xfId="0" applyFont="1" applyFill="1" applyBorder="1" applyAlignment="1">
      <alignment horizontal="left" vertical="center" shrinkToFit="1"/>
    </xf>
    <xf numFmtId="0" fontId="5" fillId="6" borderId="25" xfId="0" applyFont="1" applyFill="1" applyBorder="1" applyAlignment="1">
      <alignment horizontal="left" vertical="center" shrinkToFit="1"/>
    </xf>
    <xf numFmtId="0" fontId="5" fillId="6" borderId="39" xfId="0" applyFont="1" applyFill="1" applyBorder="1" applyAlignment="1">
      <alignment horizontal="left" vertical="center" shrinkToFit="1"/>
    </xf>
    <xf numFmtId="180" fontId="25" fillId="4" borderId="0" xfId="0" applyNumberFormat="1" applyFont="1" applyFill="1" applyBorder="1" applyAlignment="1">
      <alignment horizontal="center" vertical="center" wrapText="1"/>
    </xf>
    <xf numFmtId="0" fontId="5" fillId="3" borderId="138" xfId="0" applyFont="1" applyFill="1" applyBorder="1" applyAlignment="1" applyProtection="1">
      <alignment horizontal="left" vertical="center" wrapText="1"/>
      <protection locked="0"/>
    </xf>
    <xf numFmtId="0" fontId="5" fillId="3" borderId="139" xfId="0" applyFont="1" applyFill="1" applyBorder="1" applyAlignment="1" applyProtection="1">
      <alignment horizontal="left" vertical="center" wrapText="1"/>
      <protection locked="0"/>
    </xf>
    <xf numFmtId="0" fontId="5" fillId="3" borderId="140" xfId="0" applyFont="1" applyFill="1" applyBorder="1" applyAlignment="1" applyProtection="1">
      <alignment horizontal="left" vertical="center" wrapText="1"/>
      <protection locked="0"/>
    </xf>
    <xf numFmtId="0" fontId="5" fillId="3" borderId="58" xfId="0" applyFont="1" applyFill="1" applyBorder="1" applyAlignment="1" applyProtection="1">
      <alignment horizontal="left" vertical="center" wrapText="1"/>
      <protection locked="0"/>
    </xf>
    <xf numFmtId="0" fontId="5" fillId="3" borderId="59" xfId="0" applyFont="1" applyFill="1" applyBorder="1" applyAlignment="1" applyProtection="1">
      <alignment horizontal="left" vertical="center" wrapText="1"/>
      <protection locked="0"/>
    </xf>
    <xf numFmtId="0" fontId="5" fillId="3" borderId="60" xfId="0" applyFont="1" applyFill="1" applyBorder="1" applyAlignment="1" applyProtection="1">
      <alignment horizontal="left" vertical="center" wrapText="1"/>
      <protection locked="0"/>
    </xf>
    <xf numFmtId="0" fontId="5" fillId="4" borderId="64" xfId="0" applyFont="1" applyFill="1" applyBorder="1" applyAlignment="1">
      <alignment horizontal="center" vertical="center" shrinkToFit="1"/>
    </xf>
    <xf numFmtId="0" fontId="5" fillId="4" borderId="25" xfId="0" applyFont="1" applyFill="1" applyBorder="1" applyAlignment="1">
      <alignment horizontal="center" vertical="center" shrinkToFit="1"/>
    </xf>
    <xf numFmtId="0" fontId="5" fillId="6" borderId="33" xfId="0" applyFont="1" applyFill="1" applyBorder="1" applyAlignment="1">
      <alignment horizontal="center" vertical="center" shrinkToFit="1"/>
    </xf>
    <xf numFmtId="0" fontId="5" fillId="6" borderId="34" xfId="0" applyFont="1" applyFill="1" applyBorder="1" applyAlignment="1">
      <alignment horizontal="center" vertical="center" shrinkToFit="1"/>
    </xf>
    <xf numFmtId="0" fontId="5" fillId="0" borderId="76" xfId="0" applyFont="1" applyBorder="1" applyAlignment="1">
      <alignment horizontal="center" vertical="center" shrinkToFit="1"/>
    </xf>
    <xf numFmtId="0" fontId="5" fillId="0" borderId="49" xfId="0" applyFont="1" applyBorder="1" applyAlignment="1">
      <alignment horizontal="center" vertical="center" shrinkToFit="1"/>
    </xf>
    <xf numFmtId="0" fontId="0" fillId="3" borderId="31" xfId="0" applyFill="1" applyBorder="1" applyAlignment="1" applyProtection="1">
      <alignment horizontal="left" vertical="top" wrapText="1"/>
      <protection locked="0"/>
    </xf>
    <xf numFmtId="0" fontId="0" fillId="3" borderId="11" xfId="0" applyFill="1" applyBorder="1" applyAlignment="1">
      <alignment horizontal="center" vertical="center"/>
    </xf>
    <xf numFmtId="0" fontId="0" fillId="3" borderId="64" xfId="0" applyFill="1" applyBorder="1" applyAlignment="1">
      <alignment horizontal="center" vertical="center"/>
    </xf>
    <xf numFmtId="0" fontId="0" fillId="3" borderId="25" xfId="0" applyFill="1" applyBorder="1" applyAlignment="1">
      <alignment horizontal="center" vertical="center"/>
    </xf>
    <xf numFmtId="0" fontId="0" fillId="3" borderId="13" xfId="0" applyFill="1" applyBorder="1" applyAlignment="1">
      <alignment horizontal="center" vertical="center"/>
    </xf>
    <xf numFmtId="0" fontId="22" fillId="3" borderId="31" xfId="0" applyFont="1" applyFill="1" applyBorder="1" applyAlignment="1" applyProtection="1">
      <alignment horizontal="left" vertical="top" wrapText="1"/>
      <protection locked="0"/>
    </xf>
    <xf numFmtId="0" fontId="22" fillId="3" borderId="31" xfId="0" applyFont="1" applyFill="1" applyBorder="1" applyAlignment="1" applyProtection="1">
      <alignment horizontal="left" vertical="center" wrapText="1"/>
      <protection locked="0"/>
    </xf>
    <xf numFmtId="0" fontId="20" fillId="3" borderId="81" xfId="0" applyFont="1" applyFill="1" applyBorder="1" applyAlignment="1">
      <alignment horizontal="center" vertical="center"/>
    </xf>
    <xf numFmtId="0" fontId="20" fillId="3" borderId="82" xfId="0" applyFont="1" applyFill="1" applyBorder="1" applyAlignment="1">
      <alignment horizontal="center" vertical="center"/>
    </xf>
    <xf numFmtId="0" fontId="20" fillId="3" borderId="83" xfId="0" applyFont="1" applyFill="1" applyBorder="1" applyAlignment="1">
      <alignment horizontal="center" vertical="center"/>
    </xf>
    <xf numFmtId="0" fontId="20" fillId="3" borderId="0" xfId="0" applyFont="1" applyFill="1" applyBorder="1">
      <alignment vertical="center"/>
    </xf>
    <xf numFmtId="0" fontId="13" fillId="3" borderId="0" xfId="0" applyFont="1" applyFill="1" applyBorder="1" applyAlignment="1">
      <alignment horizontal="center" vertical="center"/>
    </xf>
    <xf numFmtId="0" fontId="13" fillId="3" borderId="34" xfId="0" applyFont="1" applyFill="1" applyBorder="1" applyAlignment="1">
      <alignment horizontal="center" vertical="center"/>
    </xf>
  </cellXfs>
  <cellStyles count="2">
    <cellStyle name="桁区切り" xfId="1" builtinId="6"/>
    <cellStyle name="標準" xfId="0" builtinId="0"/>
  </cellStyles>
  <dxfs count="54">
    <dxf>
      <fill>
        <patternFill>
          <bgColor rgb="FFFFFF00"/>
        </patternFill>
      </fill>
    </dxf>
    <dxf>
      <font>
        <color auto="1"/>
      </font>
      <fill>
        <patternFill>
          <fgColor auto="1"/>
          <bgColor rgb="FFFFFF00"/>
        </patternFill>
      </fill>
    </dxf>
    <dxf>
      <numFmt numFmtId="182" formatCode="&quot;休&quot;\(0\)"/>
    </dxf>
    <dxf>
      <numFmt numFmtId="183" formatCode="&quot;不在&quot;\(0\)"/>
    </dxf>
    <dxf>
      <numFmt numFmtId="182" formatCode="&quot;休&quot;\(0\)"/>
    </dxf>
    <dxf>
      <numFmt numFmtId="182" formatCode="&quot;休&quot;\(0\)"/>
    </dxf>
    <dxf>
      <fill>
        <patternFill>
          <bgColor rgb="FF00B0F0"/>
        </patternFill>
      </fill>
    </dxf>
    <dxf>
      <fill>
        <patternFill>
          <bgColor rgb="FF00B0F0"/>
        </patternFill>
      </fill>
    </dxf>
    <dxf>
      <fill>
        <patternFill>
          <bgColor rgb="FF00B0F0"/>
        </patternFill>
      </fill>
    </dxf>
    <dxf>
      <fill>
        <patternFill>
          <bgColor rgb="FFFFFF00"/>
        </patternFill>
      </fill>
    </dxf>
    <dxf>
      <fill>
        <patternFill>
          <bgColor rgb="FF00B0F0"/>
        </patternFill>
      </fill>
    </dxf>
    <dxf>
      <fill>
        <patternFill>
          <bgColor rgb="FFFFFF00"/>
        </patternFill>
      </fill>
    </dxf>
    <dxf>
      <numFmt numFmtId="182" formatCode="&quot;休&quot;\(0\)"/>
    </dxf>
    <dxf>
      <numFmt numFmtId="183" formatCode="&quot;不在&quot;\(0\)"/>
    </dxf>
    <dxf>
      <numFmt numFmtId="182" formatCode="&quot;休&quot;\(0\)"/>
    </dxf>
    <dxf>
      <numFmt numFmtId="182" formatCode="&quot;休&quot;\(0\)"/>
    </dxf>
    <dxf>
      <numFmt numFmtId="182" formatCode="&quot;休&quot;\(0\)"/>
    </dxf>
    <dxf>
      <numFmt numFmtId="183" formatCode="&quot;不在&quot;\(0\)"/>
    </dxf>
    <dxf>
      <numFmt numFmtId="182" formatCode="&quot;休&quot;\(0\)"/>
    </dxf>
    <dxf>
      <numFmt numFmtId="182" formatCode="&quot;休&quot;\(0\)"/>
    </dxf>
    <dxf>
      <fill>
        <patternFill>
          <bgColor rgb="FF00B0F0"/>
        </patternFill>
      </fill>
    </dxf>
    <dxf>
      <fill>
        <patternFill>
          <bgColor rgb="FF00B0F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FFFF00"/>
        </patternFill>
      </fill>
    </dxf>
    <dxf>
      <numFmt numFmtId="182" formatCode="&quot;休&quot;\(0\)"/>
    </dxf>
    <dxf>
      <numFmt numFmtId="183" formatCode="&quot;不在&quot;\(0\)"/>
    </dxf>
    <dxf>
      <numFmt numFmtId="182" formatCode="&quot;休&quot;\(0\)"/>
    </dxf>
    <dxf>
      <numFmt numFmtId="182" formatCode="&quot;休&quot;\(0\)"/>
    </dxf>
    <dxf>
      <fill>
        <patternFill>
          <bgColor rgb="FFFFFF00"/>
        </patternFill>
      </fill>
    </dxf>
    <dxf>
      <font>
        <b/>
        <i val="0"/>
        <color rgb="FFFF0000"/>
      </font>
    </dxf>
    <dxf>
      <font>
        <color rgb="FF9C0006"/>
      </font>
      <fill>
        <patternFill>
          <bgColor rgb="FFFFC7CE"/>
        </patternFill>
      </fill>
    </dxf>
    <dxf>
      <fill>
        <patternFill>
          <bgColor rgb="FFFFFF00"/>
        </patternFill>
      </fill>
    </dxf>
    <dxf>
      <font>
        <color rgb="FF9C0006"/>
      </font>
      <fill>
        <patternFill>
          <bgColor rgb="FFFFC7CE"/>
        </patternFill>
      </fill>
    </dxf>
    <dxf>
      <font>
        <b val="0"/>
        <i val="0"/>
        <strike val="0"/>
        <condense val="0"/>
        <extend val="0"/>
        <outline val="0"/>
        <shadow val="0"/>
        <u val="none"/>
        <vertAlign val="baseline"/>
        <sz val="12"/>
        <color theme="1"/>
        <name val="HGSｺﾞｼｯｸM"/>
        <scheme val="none"/>
      </font>
      <fill>
        <patternFill patternType="solid">
          <fgColor indexed="64"/>
          <bgColor theme="0"/>
        </patternFill>
      </fill>
      <alignment horizontal="center" vertical="center" textRotation="0" wrapText="0" indent="0" justifyLastLine="0" shrinkToFit="0" readingOrder="0"/>
      <border diagonalUp="0" diagonalDown="0">
        <left/>
        <right/>
        <top style="thin">
          <color indexed="64"/>
        </top>
        <bottom style="thin">
          <color indexed="64"/>
        </bottom>
      </border>
    </dxf>
    <dxf>
      <border outline="0">
        <bottom style="thin">
          <color indexed="64"/>
        </bottom>
      </border>
    </dxf>
    <dxf>
      <border outline="0">
        <left style="thin">
          <color indexed="64"/>
        </left>
        <right style="thin">
          <color indexed="64"/>
        </right>
        <top style="medium">
          <color indexed="64"/>
        </top>
        <bottom style="medium">
          <color indexed="64"/>
        </bottom>
      </border>
    </dxf>
    <dxf>
      <font>
        <b val="0"/>
        <i val="0"/>
        <strike val="0"/>
        <condense val="0"/>
        <extend val="0"/>
        <outline val="0"/>
        <shadow val="0"/>
        <u val="none"/>
        <vertAlign val="baseline"/>
        <sz val="12"/>
        <color theme="1"/>
        <name val="HGSｺﾞｼｯｸM"/>
        <scheme val="none"/>
      </font>
      <fill>
        <patternFill patternType="solid">
          <fgColor indexed="64"/>
          <bgColor theme="0"/>
        </patternFill>
      </fill>
      <alignment horizontal="center" vertical="center" textRotation="0" wrapText="0" indent="0" justifyLastLine="0" shrinkToFit="0" readingOrder="0"/>
    </dxf>
    <dxf>
      <font>
        <strike val="0"/>
        <outline val="0"/>
        <shadow val="0"/>
        <u val="none"/>
        <vertAlign val="baseline"/>
        <sz val="11"/>
        <color auto="1"/>
        <name val="HGSｺﾞｼｯｸM"/>
        <scheme val="none"/>
      </font>
      <fill>
        <patternFill patternType="solid">
          <fgColor indexed="64"/>
          <bgColor theme="0"/>
        </patternFill>
      </fill>
      <alignment horizontal="center" vertical="center" textRotation="0" wrapText="0" indent="0" justifyLastLine="0" shrinkToFit="0" readingOrder="0"/>
    </dxf>
    <dxf>
      <font>
        <strike val="0"/>
        <outline val="0"/>
        <shadow val="0"/>
        <u val="none"/>
        <vertAlign val="baseline"/>
        <name val="HGSｺﾞｼｯｸM"/>
        <scheme val="none"/>
      </font>
      <fill>
        <patternFill patternType="solid">
          <fgColor indexed="64"/>
          <bgColor theme="0"/>
        </patternFill>
      </fill>
      <border diagonalUp="0" diagonalDown="0">
        <left/>
        <right/>
        <top style="thin">
          <color indexed="64"/>
        </top>
        <bottom/>
      </border>
    </dxf>
    <dxf>
      <border outline="0">
        <top style="thin">
          <color indexed="64"/>
        </top>
      </border>
    </dxf>
    <dxf>
      <border outline="0">
        <left style="thin">
          <color indexed="64"/>
        </left>
        <right style="medium">
          <color indexed="64"/>
        </right>
        <top style="medium">
          <color indexed="64"/>
        </top>
        <bottom style="thin">
          <color indexed="64"/>
        </bottom>
      </border>
    </dxf>
    <dxf>
      <font>
        <strike val="0"/>
        <outline val="0"/>
        <shadow val="0"/>
        <u val="none"/>
        <vertAlign val="baseline"/>
        <name val="HGSｺﾞｼｯｸM"/>
        <scheme val="none"/>
      </font>
      <fill>
        <patternFill patternType="solid">
          <fgColor indexed="64"/>
          <bgColor theme="0"/>
        </patternFill>
      </fill>
    </dxf>
    <dxf>
      <border outline="0">
        <bottom style="thin">
          <color indexed="64"/>
        </bottom>
      </border>
    </dxf>
    <dxf>
      <font>
        <strike val="0"/>
        <outline val="0"/>
        <shadow val="0"/>
        <u val="none"/>
        <vertAlign val="baseline"/>
        <name val="HGSｺﾞｼｯｸM"/>
        <scheme val="none"/>
      </font>
      <fill>
        <patternFill patternType="solid">
          <fgColor indexed="64"/>
          <bgColor theme="0"/>
        </patternFill>
      </fill>
      <alignment horizontal="center" vertical="center" textRotation="0" wrapText="0" indent="0" justifyLastLine="0" shrinkToFit="0" readingOrder="0"/>
    </dxf>
    <dxf>
      <font>
        <strike val="0"/>
        <outline val="0"/>
        <shadow val="0"/>
        <u val="none"/>
        <vertAlign val="baseline"/>
        <name val="HGSｺﾞｼｯｸM"/>
        <scheme val="none"/>
      </font>
      <fill>
        <patternFill patternType="solid">
          <fgColor indexed="64"/>
          <bgColor theme="0"/>
        </patternFill>
      </fill>
      <border diagonalUp="0" diagonalDown="0">
        <left/>
        <right/>
        <top style="thin">
          <color indexed="64"/>
        </top>
        <bottom/>
      </border>
    </dxf>
    <dxf>
      <font>
        <strike val="0"/>
        <outline val="0"/>
        <shadow val="0"/>
        <u val="none"/>
        <vertAlign val="baseline"/>
        <sz val="12"/>
        <name val="HGSｺﾞｼｯｸM"/>
        <scheme val="none"/>
      </font>
      <fill>
        <patternFill patternType="solid">
          <fgColor indexed="64"/>
          <bgColor theme="0"/>
        </patternFill>
      </fill>
      <alignment horizontal="center" vertical="center" textRotation="0" wrapText="0" indent="0" justifyLastLine="0" shrinkToFit="0" readingOrder="0"/>
      <border diagonalUp="0" diagonalDown="0">
        <left/>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medium">
          <color indexed="64"/>
        </top>
        <bottom style="thin">
          <color indexed="64"/>
        </bottom>
      </border>
    </dxf>
    <dxf>
      <font>
        <strike val="0"/>
        <outline val="0"/>
        <shadow val="0"/>
        <u val="none"/>
        <vertAlign val="baseline"/>
        <name val="HGSｺﾞｼｯｸM"/>
        <scheme val="none"/>
      </font>
      <fill>
        <patternFill patternType="solid">
          <fgColor indexed="64"/>
          <bgColor theme="0"/>
        </patternFill>
      </fill>
    </dxf>
    <dxf>
      <border outline="0">
        <bottom style="thin">
          <color indexed="64"/>
        </bottom>
      </border>
    </dxf>
    <dxf>
      <font>
        <strike val="0"/>
        <outline val="0"/>
        <shadow val="0"/>
        <u val="none"/>
        <vertAlign val="baseline"/>
        <name val="HGSｺﾞｼｯｸM"/>
        <scheme val="none"/>
      </font>
      <fill>
        <patternFill patternType="solid">
          <fgColor indexed="64"/>
          <bgColor theme="0"/>
        </patternFill>
      </fill>
      <alignment horizontal="center" vertical="center" textRotation="0" wrapText="0" indent="0" justifyLastLine="0" shrinkToFit="0" readingOrder="0"/>
    </dxf>
  </dxfs>
  <tableStyles count="0" defaultTableStyle="TableStyleMedium2" defaultPivotStyle="PivotStyleLight16"/>
  <colors>
    <mruColors>
      <color rgb="FFCCFFCC"/>
      <color rgb="FF0000FF"/>
      <color rgb="FFFFCCFF"/>
      <color rgb="FFFFFF99"/>
      <color rgb="FF66FFFF"/>
      <color rgb="FFFFFFCC"/>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xdr:col>
      <xdr:colOff>381000</xdr:colOff>
      <xdr:row>7</xdr:row>
      <xdr:rowOff>85725</xdr:rowOff>
    </xdr:from>
    <xdr:to>
      <xdr:col>4</xdr:col>
      <xdr:colOff>457200</xdr:colOff>
      <xdr:row>8</xdr:row>
      <xdr:rowOff>247650</xdr:rowOff>
    </xdr:to>
    <xdr:sp macro="" textlink="">
      <xdr:nvSpPr>
        <xdr:cNvPr id="2" name="右中かっこ 1">
          <a:extLst>
            <a:ext uri="{FF2B5EF4-FFF2-40B4-BE49-F238E27FC236}">
              <a16:creationId xmlns:a16="http://schemas.microsoft.com/office/drawing/2014/main" id="{00000000-0008-0000-0000-000002000000}"/>
            </a:ext>
          </a:extLst>
        </xdr:cNvPr>
        <xdr:cNvSpPr/>
      </xdr:nvSpPr>
      <xdr:spPr>
        <a:xfrm>
          <a:off x="5372100" y="1857375"/>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212913</xdr:colOff>
      <xdr:row>55</xdr:row>
      <xdr:rowOff>33619</xdr:rowOff>
    </xdr:from>
    <xdr:to>
      <xdr:col>19</xdr:col>
      <xdr:colOff>44824</xdr:colOff>
      <xdr:row>102</xdr:row>
      <xdr:rowOff>212912</xdr:rowOff>
    </xdr:to>
    <xdr:grpSp>
      <xdr:nvGrpSpPr>
        <xdr:cNvPr id="3" name="グループ化 2"/>
        <xdr:cNvGrpSpPr/>
      </xdr:nvGrpSpPr>
      <xdr:grpSpPr>
        <a:xfrm>
          <a:off x="11407589" y="11317943"/>
          <a:ext cx="6667500" cy="8594910"/>
          <a:chOff x="11407589" y="11149854"/>
          <a:chExt cx="6667500" cy="8594911"/>
        </a:xfrm>
      </xdr:grpSpPr>
      <xdr:grpSp>
        <xdr:nvGrpSpPr>
          <xdr:cNvPr id="4" name="グループ化 3"/>
          <xdr:cNvGrpSpPr/>
        </xdr:nvGrpSpPr>
        <xdr:grpSpPr>
          <a:xfrm>
            <a:off x="11407589" y="11149854"/>
            <a:ext cx="6667500" cy="8594911"/>
            <a:chOff x="11373971" y="11205883"/>
            <a:chExt cx="6667500" cy="8594911"/>
          </a:xfrm>
        </xdr:grpSpPr>
        <xdr:sp macro="" textlink="">
          <xdr:nvSpPr>
            <xdr:cNvPr id="11" name="正方形/長方形 10"/>
            <xdr:cNvSpPr/>
          </xdr:nvSpPr>
          <xdr:spPr>
            <a:xfrm>
              <a:off x="11373971" y="11205883"/>
              <a:ext cx="6667500" cy="8594911"/>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nchorCtr="0"/>
            <a:lstStyle/>
            <a:p>
              <a:pPr algn="l"/>
              <a:r>
                <a:rPr kumimoji="1" lang="en-US" altLang="ja-JP" sz="1400">
                  <a:solidFill>
                    <a:schemeClr val="tx1"/>
                  </a:solidFill>
                </a:rPr>
                <a:t>【</a:t>
              </a:r>
              <a:r>
                <a:rPr kumimoji="1" lang="ja-JP" altLang="en-US" sz="1400">
                  <a:solidFill>
                    <a:schemeClr val="tx1"/>
                  </a:solidFill>
                </a:rPr>
                <a:t>別表</a:t>
              </a:r>
              <a:r>
                <a:rPr kumimoji="1" lang="en-US" altLang="ja-JP" sz="1400">
                  <a:solidFill>
                    <a:schemeClr val="tx1"/>
                  </a:solidFill>
                </a:rPr>
                <a:t>】</a:t>
              </a:r>
              <a:r>
                <a:rPr kumimoji="1" lang="ja-JP" altLang="en-US" sz="1400">
                  <a:solidFill>
                    <a:schemeClr val="tx1"/>
                  </a:solidFill>
                </a:rPr>
                <a:t>障害児通所支援　指定申請等の手引き参照</a:t>
              </a:r>
            </a:p>
          </xdr:txBody>
        </xdr:sp>
        <xdr:pic>
          <xdr:nvPicPr>
            <xdr:cNvPr id="12" name="図 11"/>
            <xdr:cNvPicPr>
              <a:picLocks noChangeAspect="1"/>
            </xdr:cNvPicPr>
          </xdr:nvPicPr>
          <xdr:blipFill>
            <a:blip xmlns:r="http://schemas.openxmlformats.org/officeDocument/2006/relationships" r:embed="rId1"/>
            <a:stretch>
              <a:fillRect/>
            </a:stretch>
          </xdr:blipFill>
          <xdr:spPr>
            <a:xfrm>
              <a:off x="11463618" y="11744410"/>
              <a:ext cx="6483900" cy="4042132"/>
            </a:xfrm>
            <a:prstGeom prst="rect">
              <a:avLst/>
            </a:prstGeom>
          </xdr:spPr>
        </xdr:pic>
        <xdr:pic>
          <xdr:nvPicPr>
            <xdr:cNvPr id="13" name="図 12"/>
            <xdr:cNvPicPr>
              <a:picLocks noChangeAspect="1"/>
            </xdr:cNvPicPr>
          </xdr:nvPicPr>
          <xdr:blipFill>
            <a:blip xmlns:r="http://schemas.openxmlformats.org/officeDocument/2006/relationships" r:embed="rId2"/>
            <a:stretch>
              <a:fillRect/>
            </a:stretch>
          </xdr:blipFill>
          <xdr:spPr>
            <a:xfrm>
              <a:off x="11486030" y="15922601"/>
              <a:ext cx="6473542" cy="3810958"/>
            </a:xfrm>
            <a:prstGeom prst="rect">
              <a:avLst/>
            </a:prstGeom>
          </xdr:spPr>
        </xdr:pic>
      </xdr:grpSp>
      <xdr:grpSp>
        <xdr:nvGrpSpPr>
          <xdr:cNvPr id="5" name="グループ化 4"/>
          <xdr:cNvGrpSpPr/>
        </xdr:nvGrpSpPr>
        <xdr:grpSpPr>
          <a:xfrm>
            <a:off x="13010030" y="13850470"/>
            <a:ext cx="5009029" cy="4191000"/>
            <a:chOff x="13010030" y="13850470"/>
            <a:chExt cx="5009029" cy="4191000"/>
          </a:xfrm>
        </xdr:grpSpPr>
        <xdr:sp macro="" textlink="">
          <xdr:nvSpPr>
            <xdr:cNvPr id="6" name="正方形/長方形 5"/>
            <xdr:cNvSpPr/>
          </xdr:nvSpPr>
          <xdr:spPr>
            <a:xfrm>
              <a:off x="13010030" y="13850470"/>
              <a:ext cx="459441" cy="268941"/>
            </a:xfrm>
            <a:prstGeom prst="rect">
              <a:avLst/>
            </a:prstGeom>
            <a:noFill/>
            <a:ln w="38100">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7" name="正方形/長方形 6"/>
            <xdr:cNvSpPr/>
          </xdr:nvSpPr>
          <xdr:spPr>
            <a:xfrm>
              <a:off x="13906501" y="17793983"/>
              <a:ext cx="459441" cy="247487"/>
            </a:xfrm>
            <a:prstGeom prst="rect">
              <a:avLst/>
            </a:prstGeom>
            <a:noFill/>
            <a:ln w="38100">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8" name="直線コネクタ 7"/>
            <xdr:cNvCxnSpPr/>
          </xdr:nvCxnSpPr>
          <xdr:spPr>
            <a:xfrm>
              <a:off x="13447059" y="14108205"/>
              <a:ext cx="3328146" cy="1389529"/>
            </a:xfrm>
            <a:prstGeom prst="line">
              <a:avLst/>
            </a:prstGeom>
            <a:ln>
              <a:solidFill>
                <a:srgbClr val="0000FF"/>
              </a:solidFill>
            </a:ln>
          </xdr:spPr>
          <xdr:style>
            <a:lnRef idx="1">
              <a:schemeClr val="accent1"/>
            </a:lnRef>
            <a:fillRef idx="0">
              <a:schemeClr val="accent1"/>
            </a:fillRef>
            <a:effectRef idx="0">
              <a:schemeClr val="accent1"/>
            </a:effectRef>
            <a:fontRef idx="minor">
              <a:schemeClr val="tx1"/>
            </a:fontRef>
          </xdr:style>
        </xdr:cxnSp>
        <xdr:cxnSp macro="">
          <xdr:nvCxnSpPr>
            <xdr:cNvPr id="9" name="直線コネクタ 8"/>
            <xdr:cNvCxnSpPr/>
          </xdr:nvCxnSpPr>
          <xdr:spPr>
            <a:xfrm flipV="1">
              <a:off x="14354736" y="15744264"/>
              <a:ext cx="2398058" cy="2050677"/>
            </a:xfrm>
            <a:prstGeom prst="line">
              <a:avLst/>
            </a:prstGeom>
            <a:ln>
              <a:solidFill>
                <a:srgbClr val="0000FF"/>
              </a:solidFill>
            </a:ln>
          </xdr:spPr>
          <xdr:style>
            <a:lnRef idx="1">
              <a:schemeClr val="accent1"/>
            </a:lnRef>
            <a:fillRef idx="0">
              <a:schemeClr val="accent1"/>
            </a:fillRef>
            <a:effectRef idx="0">
              <a:schemeClr val="accent1"/>
            </a:effectRef>
            <a:fontRef idx="minor">
              <a:schemeClr val="tx1"/>
            </a:fontRef>
          </xdr:style>
        </xdr:cxnSp>
        <xdr:sp macro="" textlink="">
          <xdr:nvSpPr>
            <xdr:cNvPr id="10" name="正方形/長方形 9"/>
            <xdr:cNvSpPr/>
          </xdr:nvSpPr>
          <xdr:spPr>
            <a:xfrm>
              <a:off x="16607117" y="15284823"/>
              <a:ext cx="1411942" cy="683559"/>
            </a:xfrm>
            <a:prstGeom prst="rect">
              <a:avLst/>
            </a:prstGeom>
            <a:solidFill>
              <a:schemeClr val="accent5"/>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b="1">
                  <a:latin typeface="ＭＳ ゴシック" panose="020B0609070205080204" pitchFamily="49" charset="-128"/>
                  <a:ea typeface="ＭＳ ゴシック" panose="020B0609070205080204" pitchFamily="49" charset="-128"/>
                </a:rPr>
                <a:t>これらのケースの時にのみ</a:t>
              </a:r>
              <a:endParaRPr kumimoji="1" lang="en-US" altLang="ja-JP" sz="1100" b="1">
                <a:latin typeface="ＭＳ ゴシック" panose="020B0609070205080204" pitchFamily="49" charset="-128"/>
                <a:ea typeface="ＭＳ ゴシック" panose="020B0609070205080204" pitchFamily="49" charset="-128"/>
              </a:endParaRPr>
            </a:p>
            <a:p>
              <a:pPr algn="l"/>
              <a:r>
                <a:rPr kumimoji="1" lang="ja-JP" altLang="en-US" sz="1100" b="1">
                  <a:latin typeface="ＭＳ ゴシック" panose="020B0609070205080204" pitchFamily="49" charset="-128"/>
                  <a:ea typeface="ＭＳ ゴシック" panose="020B0609070205080204" pitchFamily="49" charset="-128"/>
                </a:rPr>
                <a:t>「基準・加」を選択</a:t>
              </a:r>
            </a:p>
          </xdr:txBody>
        </xdr:sp>
      </xdr:grpSp>
    </xdr:grpSp>
    <xdr:clientData/>
  </xdr:twoCellAnchor>
</xdr:wsDr>
</file>

<file path=xl/drawings/drawing2.xml><?xml version="1.0" encoding="utf-8"?>
<xdr:wsDr xmlns:xdr="http://schemas.openxmlformats.org/drawingml/2006/spreadsheetDrawing" xmlns:a="http://schemas.openxmlformats.org/drawingml/2006/main">
  <xdr:twoCellAnchor>
    <xdr:from>
      <xdr:col>24</xdr:col>
      <xdr:colOff>138740</xdr:colOff>
      <xdr:row>2</xdr:row>
      <xdr:rowOff>159444</xdr:rowOff>
    </xdr:from>
    <xdr:to>
      <xdr:col>35</xdr:col>
      <xdr:colOff>33618</xdr:colOff>
      <xdr:row>13</xdr:row>
      <xdr:rowOff>179294</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9730975" y="674915"/>
          <a:ext cx="4578937" cy="2070526"/>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latin typeface="HGSｺﾞｼｯｸM" panose="020B0600000000000000" pitchFamily="50" charset="-128"/>
              <a:ea typeface="HGSｺﾞｼｯｸM" panose="020B0600000000000000" pitchFamily="50" charset="-128"/>
            </a:rPr>
            <a:t>【</a:t>
          </a:r>
          <a:r>
            <a:rPr kumimoji="1" lang="ja-JP" altLang="en-US" sz="1100">
              <a:solidFill>
                <a:sysClr val="windowText" lastClr="000000"/>
              </a:solidFill>
              <a:latin typeface="HGSｺﾞｼｯｸM" panose="020B0600000000000000" pitchFamily="50" charset="-128"/>
              <a:ea typeface="HGSｺﾞｼｯｸM" panose="020B0600000000000000" pitchFamily="50" charset="-128"/>
            </a:rPr>
            <a:t>基準職員について</a:t>
          </a:r>
          <a:r>
            <a:rPr kumimoji="1" lang="en-US" altLang="ja-JP" sz="1100">
              <a:solidFill>
                <a:sysClr val="windowText" lastClr="000000"/>
              </a:solidFill>
              <a:latin typeface="HGSｺﾞｼｯｸM" panose="020B0600000000000000" pitchFamily="50" charset="-128"/>
              <a:ea typeface="HGSｺﾞｼｯｸM" panose="020B0600000000000000" pitchFamily="50" charset="-128"/>
            </a:rPr>
            <a:t>】</a:t>
          </a:r>
        </a:p>
        <a:p>
          <a:pPr algn="l"/>
          <a:r>
            <a:rPr kumimoji="1" lang="ja-JP" altLang="en-US" sz="1100">
              <a:solidFill>
                <a:sysClr val="windowText" lastClr="000000"/>
              </a:solidFill>
              <a:latin typeface="HGSｺﾞｼｯｸM" panose="020B0600000000000000" pitchFamily="50" charset="-128"/>
              <a:ea typeface="HGSｺﾞｼｯｸM" panose="020B0600000000000000" pitchFamily="50" charset="-128"/>
            </a:rPr>
            <a:t>・児童指導員又は保育士：</a:t>
          </a:r>
          <a:r>
            <a:rPr kumimoji="1" lang="en-US" altLang="ja-JP" sz="1100">
              <a:solidFill>
                <a:sysClr val="windowText" lastClr="000000"/>
              </a:solidFill>
              <a:latin typeface="HGSｺﾞｼｯｸM" panose="020B0600000000000000" pitchFamily="50" charset="-128"/>
              <a:ea typeface="HGSｺﾞｼｯｸM" panose="020B0600000000000000" pitchFamily="50" charset="-128"/>
            </a:rPr>
            <a:t>1</a:t>
          </a:r>
          <a:r>
            <a:rPr kumimoji="1" lang="ja-JP" altLang="en-US" sz="1100">
              <a:solidFill>
                <a:sysClr val="windowText" lastClr="000000"/>
              </a:solidFill>
              <a:latin typeface="HGSｺﾞｼｯｸM" panose="020B0600000000000000" pitchFamily="50" charset="-128"/>
              <a:ea typeface="HGSｺﾞｼｯｸM" panose="020B0600000000000000" pitchFamily="50" charset="-128"/>
            </a:rPr>
            <a:t>人以上は常勤</a:t>
          </a:r>
          <a:endParaRPr kumimoji="1" lang="en-US" altLang="ja-JP" sz="1100">
            <a:solidFill>
              <a:sysClr val="windowText" lastClr="000000"/>
            </a:solidFill>
            <a:latin typeface="HGSｺﾞｼｯｸM" panose="020B0600000000000000" pitchFamily="50" charset="-128"/>
            <a:ea typeface="HGSｺﾞｼｯｸM" panose="020B0600000000000000" pitchFamily="50" charset="-128"/>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en-US" altLang="ja-JP" sz="1100">
              <a:solidFill>
                <a:sysClr val="windowText" lastClr="000000"/>
              </a:solidFill>
              <a:effectLst/>
              <a:latin typeface="HGSｺﾞｼｯｸM" panose="020B0600000000000000" pitchFamily="50" charset="-128"/>
              <a:ea typeface="HGSｺﾞｼｯｸM" panose="020B0600000000000000" pitchFamily="50" charset="-128"/>
              <a:cs typeface="+mn-cs"/>
            </a:rPr>
            <a:t>(※</a:t>
          </a:r>
          <a:r>
            <a:rPr kumimoji="1" lang="ja-JP" altLang="en-US" sz="1100">
              <a:solidFill>
                <a:sysClr val="windowText" lastClr="000000"/>
              </a:solidFill>
              <a:effectLst/>
              <a:latin typeface="HGSｺﾞｼｯｸM" panose="020B0600000000000000" pitchFamily="50" charset="-128"/>
              <a:ea typeface="HGSｺﾞｼｯｸM" panose="020B0600000000000000" pitchFamily="50" charset="-128"/>
              <a:cs typeface="+mn-cs"/>
            </a:rPr>
            <a:t>常勤職員</a:t>
          </a:r>
          <a:r>
            <a:rPr kumimoji="1" lang="ja-JP" altLang="ja-JP" sz="1100">
              <a:solidFill>
                <a:sysClr val="windowText" lastClr="000000"/>
              </a:solidFill>
              <a:effectLst/>
              <a:latin typeface="HGSｺﾞｼｯｸM" panose="020B0600000000000000" pitchFamily="50" charset="-128"/>
              <a:ea typeface="HGSｺﾞｼｯｸM" panose="020B0600000000000000" pitchFamily="50" charset="-128"/>
              <a:cs typeface="+mn-cs"/>
            </a:rPr>
            <a:t>が休暇の際や、週</a:t>
          </a:r>
          <a:r>
            <a:rPr kumimoji="1" lang="en-US" altLang="ja-JP" sz="1100">
              <a:solidFill>
                <a:sysClr val="windowText" lastClr="000000"/>
              </a:solidFill>
              <a:effectLst/>
              <a:latin typeface="HGSｺﾞｼｯｸM" panose="020B0600000000000000" pitchFamily="50" charset="-128"/>
              <a:ea typeface="HGSｺﾞｼｯｸM" panose="020B0600000000000000" pitchFamily="50" charset="-128"/>
              <a:cs typeface="+mn-cs"/>
            </a:rPr>
            <a:t>6</a:t>
          </a:r>
          <a:r>
            <a:rPr kumimoji="1" lang="ja-JP" altLang="ja-JP" sz="1100">
              <a:solidFill>
                <a:sysClr val="windowText" lastClr="000000"/>
              </a:solidFill>
              <a:effectLst/>
              <a:latin typeface="HGSｺﾞｼｯｸM" panose="020B0600000000000000" pitchFamily="50" charset="-128"/>
              <a:ea typeface="HGSｺﾞｼｯｸM" panose="020B0600000000000000" pitchFamily="50" charset="-128"/>
              <a:cs typeface="+mn-cs"/>
            </a:rPr>
            <a:t>営業日等のシフトの状況により、月の一部の日において</a:t>
          </a:r>
          <a:r>
            <a:rPr kumimoji="1" lang="ja-JP" altLang="en-US" sz="1100">
              <a:solidFill>
                <a:sysClr val="windowText" lastClr="000000"/>
              </a:solidFill>
              <a:effectLst/>
              <a:latin typeface="HGSｺﾞｼｯｸM" panose="020B0600000000000000" pitchFamily="50" charset="-128"/>
              <a:ea typeface="HGSｺﾞｼｯｸM" panose="020B0600000000000000" pitchFamily="50" charset="-128"/>
              <a:cs typeface="+mn-cs"/>
            </a:rPr>
            <a:t>非常勤職員だけで対応する</a:t>
          </a:r>
          <a:r>
            <a:rPr kumimoji="1" lang="ja-JP" altLang="ja-JP" sz="1100">
              <a:solidFill>
                <a:sysClr val="windowText" lastClr="000000"/>
              </a:solidFill>
              <a:effectLst/>
              <a:latin typeface="HGSｺﾞｼｯｸM" panose="020B0600000000000000" pitchFamily="50" charset="-128"/>
              <a:ea typeface="HGSｺﾞｼｯｸM" panose="020B0600000000000000" pitchFamily="50" charset="-128"/>
              <a:cs typeface="+mn-cs"/>
            </a:rPr>
            <a:t>ことは認められる</a:t>
          </a:r>
          <a:r>
            <a:rPr kumimoji="1" lang="en-US" altLang="ja-JP" sz="1100">
              <a:solidFill>
                <a:sysClr val="windowText" lastClr="000000"/>
              </a:solidFill>
              <a:effectLst/>
              <a:latin typeface="HGSｺﾞｼｯｸM" panose="020B0600000000000000" pitchFamily="50" charset="-128"/>
              <a:ea typeface="HGSｺﾞｼｯｸM" panose="020B0600000000000000" pitchFamily="50" charset="-128"/>
              <a:cs typeface="+mn-cs"/>
            </a:rPr>
            <a:t>)</a:t>
          </a:r>
          <a:endParaRPr lang="ja-JP" altLang="ja-JP">
            <a:solidFill>
              <a:sysClr val="windowText" lastClr="000000"/>
            </a:solidFill>
            <a:effectLst/>
            <a:latin typeface="HGSｺﾞｼｯｸM" panose="020B0600000000000000" pitchFamily="50" charset="-128"/>
            <a:ea typeface="HGSｺﾞｼｯｸM" panose="020B0600000000000000" pitchFamily="50" charset="-128"/>
          </a:endParaRPr>
        </a:p>
        <a:p>
          <a:pPr algn="l"/>
          <a:endParaRPr kumimoji="1" lang="en-US" altLang="ja-JP" sz="1100">
            <a:solidFill>
              <a:sysClr val="windowText" lastClr="000000"/>
            </a:solidFill>
            <a:latin typeface="HGSｺﾞｼｯｸM" panose="020B0600000000000000" pitchFamily="50" charset="-128"/>
            <a:ea typeface="HGSｺﾞｼｯｸM" panose="020B0600000000000000" pitchFamily="50" charset="-128"/>
          </a:endParaRPr>
        </a:p>
        <a:p>
          <a:pPr algn="l"/>
          <a:r>
            <a:rPr kumimoji="1" lang="ja-JP" altLang="en-US" sz="1100">
              <a:solidFill>
                <a:sysClr val="windowText" lastClr="000000"/>
              </a:solidFill>
              <a:latin typeface="HGSｺﾞｼｯｸM" panose="020B0600000000000000" pitchFamily="50" charset="-128"/>
              <a:ea typeface="HGSｺﾞｼｯｸM" panose="020B0600000000000000" pitchFamily="50" charset="-128"/>
            </a:rPr>
            <a:t>・機能訓練担当職員、心理指導担当職員、看護職員は基準人員として配置できるが、基準人員のうち、半数以上は児童指導員又は保育士でなければならない。</a:t>
          </a:r>
          <a:endParaRPr kumimoji="1" lang="en-US" altLang="ja-JP" sz="1100">
            <a:solidFill>
              <a:sysClr val="windowText" lastClr="000000"/>
            </a:solidFill>
            <a:latin typeface="HGSｺﾞｼｯｸM" panose="020B0600000000000000" pitchFamily="50" charset="-128"/>
            <a:ea typeface="HGSｺﾞｼｯｸM" panose="020B0600000000000000" pitchFamily="50" charset="-128"/>
          </a:endParaRPr>
        </a:p>
        <a:p>
          <a:pPr algn="l"/>
          <a:r>
            <a:rPr kumimoji="1" lang="en-US" altLang="ja-JP" sz="1100">
              <a:solidFill>
                <a:sysClr val="windowText" lastClr="000000"/>
              </a:solidFill>
              <a:latin typeface="HGSｺﾞｼｯｸM" panose="020B0600000000000000" pitchFamily="50" charset="-128"/>
              <a:ea typeface="HGSｺﾞｼｯｸM" panose="020B0600000000000000" pitchFamily="50" charset="-128"/>
            </a:rPr>
            <a:t>(※</a:t>
          </a:r>
          <a:r>
            <a:rPr kumimoji="1" lang="ja-JP" altLang="en-US" sz="1100">
              <a:solidFill>
                <a:sysClr val="windowText" lastClr="000000"/>
              </a:solidFill>
              <a:latin typeface="HGSｺﾞｼｯｸM" panose="020B0600000000000000" pitchFamily="50" charset="-128"/>
              <a:ea typeface="HGSｺﾞｼｯｸM" panose="020B0600000000000000" pitchFamily="50" charset="-128"/>
            </a:rPr>
            <a:t>児童指導員又は保育士が休暇の際や、週</a:t>
          </a:r>
          <a:r>
            <a:rPr kumimoji="1" lang="en-US" altLang="ja-JP" sz="1100">
              <a:solidFill>
                <a:sysClr val="windowText" lastClr="000000"/>
              </a:solidFill>
              <a:latin typeface="HGSｺﾞｼｯｸM" panose="020B0600000000000000" pitchFamily="50" charset="-128"/>
              <a:ea typeface="HGSｺﾞｼｯｸM" panose="020B0600000000000000" pitchFamily="50" charset="-128"/>
            </a:rPr>
            <a:t>6</a:t>
          </a:r>
          <a:r>
            <a:rPr kumimoji="1" lang="ja-JP" altLang="en-US" sz="1100">
              <a:solidFill>
                <a:sysClr val="windowText" lastClr="000000"/>
              </a:solidFill>
              <a:latin typeface="HGSｺﾞｼｯｸM" panose="020B0600000000000000" pitchFamily="50" charset="-128"/>
              <a:ea typeface="HGSｺﾞｼｯｸM" panose="020B0600000000000000" pitchFamily="50" charset="-128"/>
            </a:rPr>
            <a:t>営業日等のシフトの状況により、月の一部の日において半数以上とならないことは認められる</a:t>
          </a:r>
          <a:r>
            <a:rPr kumimoji="1" lang="en-US" altLang="ja-JP" sz="1100">
              <a:solidFill>
                <a:sysClr val="windowText" lastClr="000000"/>
              </a:solidFill>
              <a:latin typeface="HGSｺﾞｼｯｸM" panose="020B0600000000000000" pitchFamily="50" charset="-128"/>
              <a:ea typeface="HGSｺﾞｼｯｸM" panose="020B0600000000000000" pitchFamily="50" charset="-128"/>
            </a:rPr>
            <a:t>)</a:t>
          </a:r>
        </a:p>
      </xdr:txBody>
    </xdr:sp>
    <xdr:clientData/>
  </xdr:twoCellAnchor>
  <xdr:twoCellAnchor>
    <xdr:from>
      <xdr:col>63</xdr:col>
      <xdr:colOff>0</xdr:colOff>
      <xdr:row>4</xdr:row>
      <xdr:rowOff>0</xdr:rowOff>
    </xdr:from>
    <xdr:to>
      <xdr:col>74</xdr:col>
      <xdr:colOff>96851</xdr:colOff>
      <xdr:row>12</xdr:row>
      <xdr:rowOff>72039</xdr:rowOff>
    </xdr:to>
    <xdr:sp macro="" textlink="">
      <xdr:nvSpPr>
        <xdr:cNvPr id="4" name="正方形/長方形 3"/>
        <xdr:cNvSpPr/>
      </xdr:nvSpPr>
      <xdr:spPr>
        <a:xfrm>
          <a:off x="26084893" y="1020536"/>
          <a:ext cx="4056529" cy="1568824"/>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800">
              <a:latin typeface="ＭＳ ゴシック" panose="020B0609070205080204" pitchFamily="49" charset="-128"/>
              <a:ea typeface="ＭＳ ゴシック" panose="020B0609070205080204" pitchFamily="49" charset="-128"/>
            </a:rPr>
            <a:t>シートの追加・削除、</a:t>
          </a:r>
          <a:endParaRPr kumimoji="1" lang="en-US" altLang="ja-JP" sz="2800">
            <a:latin typeface="ＭＳ ゴシック" panose="020B0609070205080204" pitchFamily="49" charset="-128"/>
            <a:ea typeface="ＭＳ ゴシック" panose="020B0609070205080204" pitchFamily="49" charset="-128"/>
          </a:endParaRPr>
        </a:p>
        <a:p>
          <a:pPr algn="l"/>
          <a:r>
            <a:rPr kumimoji="1" lang="ja-JP" altLang="en-US" sz="2800">
              <a:latin typeface="ＭＳ ゴシック" panose="020B0609070205080204" pitchFamily="49" charset="-128"/>
              <a:ea typeface="ＭＳ ゴシック" panose="020B0609070205080204" pitchFamily="49" charset="-128"/>
            </a:rPr>
            <a:t>行・列の追加・削除は</a:t>
          </a:r>
          <a:endParaRPr kumimoji="1" lang="en-US" altLang="ja-JP" sz="2800">
            <a:latin typeface="ＭＳ ゴシック" panose="020B0609070205080204" pitchFamily="49" charset="-128"/>
            <a:ea typeface="ＭＳ ゴシック" panose="020B0609070205080204" pitchFamily="49" charset="-128"/>
          </a:endParaRPr>
        </a:p>
        <a:p>
          <a:pPr algn="l"/>
          <a:r>
            <a:rPr kumimoji="1" lang="ja-JP" altLang="en-US" sz="2800">
              <a:latin typeface="ＭＳ ゴシック" panose="020B0609070205080204" pitchFamily="49" charset="-128"/>
              <a:ea typeface="ＭＳ ゴシック" panose="020B0609070205080204" pitchFamily="49" charset="-128"/>
            </a:rPr>
            <a:t>しないでください。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22</xdr:col>
      <xdr:colOff>238125</xdr:colOff>
      <xdr:row>31</xdr:row>
      <xdr:rowOff>19050</xdr:rowOff>
    </xdr:from>
    <xdr:to>
      <xdr:col>22</xdr:col>
      <xdr:colOff>495300</xdr:colOff>
      <xdr:row>41</xdr:row>
      <xdr:rowOff>0</xdr:rowOff>
    </xdr:to>
    <xdr:sp macro="" textlink="">
      <xdr:nvSpPr>
        <xdr:cNvPr id="2" name="右中かっこ 1">
          <a:extLst>
            <a:ext uri="{FF2B5EF4-FFF2-40B4-BE49-F238E27FC236}">
              <a16:creationId xmlns:a16="http://schemas.microsoft.com/office/drawing/2014/main" id="{00000000-0008-0000-0200-000004000000}"/>
            </a:ext>
          </a:extLst>
        </xdr:cNvPr>
        <xdr:cNvSpPr/>
      </xdr:nvSpPr>
      <xdr:spPr>
        <a:xfrm>
          <a:off x="16792575" y="7505700"/>
          <a:ext cx="257175" cy="2362200"/>
        </a:xfrm>
        <a:prstGeom prst="rightBrace">
          <a:avLst/>
        </a:prstGeom>
        <a:no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23</xdr:col>
      <xdr:colOff>152400</xdr:colOff>
      <xdr:row>33</xdr:row>
      <xdr:rowOff>190500</xdr:rowOff>
    </xdr:from>
    <xdr:to>
      <xdr:col>30</xdr:col>
      <xdr:colOff>28575</xdr:colOff>
      <xdr:row>39</xdr:row>
      <xdr:rowOff>66675</xdr:rowOff>
    </xdr:to>
    <xdr:sp macro="" textlink="">
      <xdr:nvSpPr>
        <xdr:cNvPr id="3" name="正方形/長方形 2">
          <a:extLst>
            <a:ext uri="{FF2B5EF4-FFF2-40B4-BE49-F238E27FC236}">
              <a16:creationId xmlns:a16="http://schemas.microsoft.com/office/drawing/2014/main" id="{00000000-0008-0000-0200-000005000000}"/>
            </a:ext>
          </a:extLst>
        </xdr:cNvPr>
        <xdr:cNvSpPr/>
      </xdr:nvSpPr>
      <xdr:spPr>
        <a:xfrm>
          <a:off x="17392650" y="8153400"/>
          <a:ext cx="4676775" cy="130492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職種ごとの勤務時間を「○：○○～○：○○」と表記することが困難な場合は、勤務時間数のみを入力してください。</a:t>
          </a:r>
          <a:endParaRPr kumimoji="1" lang="en-US" altLang="ja-JP" sz="1100">
            <a:solidFill>
              <a:sysClr val="windowText" lastClr="000000"/>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6_&#25351;&#23566;G/320_&#20107;&#26989;&#25152;&#25351;&#23450;&#31561;&#9733;/002_&#26032;&#35215;&#25351;&#23450;/&#12304;&#20816;&#12305;&#27096;&#24335;/&#21220;&#21209;&#24418;&#24907;&#19968;&#35239;&#34920;/R6.4~/&#21029;&#32025;2-1&#65288;&#24467;&#26989;&#32773;&#12398;&#21220;&#21209;&#12398;&#20307;&#21046;&#21450;&#12403;&#21220;&#21209;&#24418;&#24907;&#19968;&#35239;&#34920;&#65288;&#20816;&#36890;&#25152;&#65289;&#65288;&#24467;&#26989;&#32773;11&#20154;&#12414;&#12391;&#65289;&#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06_&#25351;&#23566;G/320_&#20107;&#26989;&#25152;&#25351;&#23450;&#31561;&#9733;/002_&#26032;&#35215;&#25351;&#23450;/&#12304;&#20816;&#12305;&#27096;&#24335;/&#21220;&#21209;&#24418;&#24907;&#19968;&#35239;&#34920;/R6.4~/&#12304;&#35352;&#36617;&#20363;&#12305;&#21029;&#32025;2-1&#24467;&#26989;&#32773;&#12398;&#21220;&#21209;&#12398;&#20307;&#21046;&#21450;&#12403;&#21220;&#21209;&#24418;&#24907;&#19968;&#35239;&#349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入方法"/>
      <sheetName val="別紙2-1　勤務体制・勤務形態一覧表（児通所）"/>
      <sheetName val="シフト記号表（勤務時間帯)"/>
      <sheetName val="登録用"/>
      <sheetName val="プルダウン・リスト"/>
    </sheetNames>
    <sheetDataSet>
      <sheetData sheetId="0"/>
      <sheetData sheetId="1"/>
      <sheetData sheetId="2"/>
      <sheetData sheetId="3"/>
      <sheetData sheetId="4">
        <row r="4">
          <cell r="D4" t="str">
            <v>重症心身障害　以外</v>
          </cell>
        </row>
        <row r="5">
          <cell r="D5" t="str">
            <v>重症心身障害</v>
          </cell>
        </row>
        <row r="16">
          <cell r="D16" t="str">
            <v>児童発達支援管理責任者</v>
          </cell>
          <cell r="E16" t="str">
            <v>児童指導員</v>
          </cell>
          <cell r="F16" t="str">
            <v>児童指導員_5年以上</v>
          </cell>
          <cell r="G16" t="str">
            <v>保育士</v>
          </cell>
          <cell r="H16" t="str">
            <v>保育士_5年以上</v>
          </cell>
          <cell r="I16" t="str">
            <v>児童指導員等_児童指導員を除く</v>
          </cell>
          <cell r="J16" t="str">
            <v>障害福祉サービス経験者_R5.3.31まで</v>
          </cell>
          <cell r="K16" t="str">
            <v>看護職員</v>
          </cell>
          <cell r="L16" t="str">
            <v>機能訓練担当職員</v>
          </cell>
          <cell r="M16" t="str">
            <v>心理指導担当職員</v>
          </cell>
          <cell r="N16" t="str">
            <v>その他従業者（指導員）</v>
          </cell>
          <cell r="O16" t="str">
            <v>訪問支援員</v>
          </cell>
          <cell r="P16" t="str">
            <v>栄養士</v>
          </cell>
          <cell r="Q16" t="str">
            <v>調理員</v>
          </cell>
          <cell r="R16" t="str">
            <v>嘱託医</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入方法"/>
      <sheetName val="別紙2-1　勤務体制・勤務形態一覧表（児通所）"/>
      <sheetName val="別紙2-1　勤務体制・勤務形態一覧表（放デイ）"/>
      <sheetName val="シフト記号表（勤務時間帯)"/>
      <sheetName val="登録用"/>
      <sheetName val="プルダウン・リスト"/>
    </sheetNames>
    <sheetDataSet>
      <sheetData sheetId="0"/>
      <sheetData sheetId="1"/>
      <sheetData sheetId="2"/>
      <sheetData sheetId="3"/>
      <sheetData sheetId="4"/>
      <sheetData sheetId="5">
        <row r="4">
          <cell r="D4" t="str">
            <v>重症心身障害　以外</v>
          </cell>
        </row>
        <row r="5">
          <cell r="D5" t="str">
            <v>重症心身障害</v>
          </cell>
        </row>
        <row r="16">
          <cell r="E16" t="str">
            <v>児童指導員</v>
          </cell>
          <cell r="F16" t="str">
            <v>児童指導員_5年以上</v>
          </cell>
          <cell r="G16" t="str">
            <v>保育士</v>
          </cell>
          <cell r="H16" t="str">
            <v>保育士_5年以上</v>
          </cell>
          <cell r="I16" t="str">
            <v>児童指導員等_児童指導員を除く</v>
          </cell>
          <cell r="J16" t="str">
            <v>障害福祉サービス経験者_R5.3.31まで</v>
          </cell>
          <cell r="K16" t="str">
            <v>看護職員</v>
          </cell>
          <cell r="L16" t="str">
            <v>機能訓練担当職員</v>
          </cell>
          <cell r="M16" t="str">
            <v>心理指導担当職員</v>
          </cell>
          <cell r="N16" t="str">
            <v>その他従業者（指導員）</v>
          </cell>
          <cell r="O16" t="str">
            <v>訪問支援員</v>
          </cell>
          <cell r="P16" t="str">
            <v>栄養士</v>
          </cell>
          <cell r="Q16" t="str">
            <v>調理員</v>
          </cell>
          <cell r="R16" t="str">
            <v>嘱託医</v>
          </cell>
        </row>
      </sheetData>
    </sheetDataSet>
  </externalBook>
</externalLink>
</file>

<file path=xl/tables/table1.xml><?xml version="1.0" encoding="utf-8"?>
<table xmlns="http://schemas.openxmlformats.org/spreadsheetml/2006/main" id="1" name="基準" displayName="基準" ref="C31:C40" totalsRowShown="0" headerRowDxfId="40" dataDxfId="39" headerRowBorderDxfId="37" tableBorderDxfId="38">
  <tableColumns count="1">
    <tableColumn id="1" name="基準" dataDxfId="36"/>
  </tableColumns>
  <tableStyleInfo name="TableStyleMedium2" showFirstColumn="0" showLastColumn="0" showRowStripes="1" showColumnStripes="0"/>
</table>
</file>

<file path=xl/tables/table2.xml><?xml version="1.0" encoding="utf-8"?>
<table xmlns="http://schemas.openxmlformats.org/spreadsheetml/2006/main" id="2" name="医ケア報酬" displayName="医ケア報酬" ref="D31:E40" totalsRowShown="0" headerRowDxfId="53" dataDxfId="51" headerRowBorderDxfId="52" tableBorderDxfId="50" totalsRowBorderDxfId="49">
  <tableColumns count="2">
    <tableColumn id="3" name="基準（加配常勤換算）" dataDxfId="48"/>
    <tableColumn id="1" name="医ケア報酬" dataDxfId="47"/>
  </tableColumns>
  <tableStyleInfo name="TableStyleLight20" showFirstColumn="0" showLastColumn="0" showRowStripes="1" showColumnStripes="0"/>
</table>
</file>

<file path=xl/tables/table3.xml><?xml version="1.0" encoding="utf-8"?>
<table xmlns="http://schemas.openxmlformats.org/spreadsheetml/2006/main" id="3" name="医療連携" displayName="医療連携" ref="F31:F32" totalsRowShown="0" headerRowDxfId="46" dataDxfId="44" headerRowBorderDxfId="45" tableBorderDxfId="43" totalsRowBorderDxfId="42">
  <autoFilter ref="F31:F32"/>
  <tableColumns count="1">
    <tableColumn id="1" name="医療連携" dataDxfId="41"/>
  </tableColumns>
  <tableStyleInfo name="TableStyleLight20"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5.bin"/><Relationship Id="rId4"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BR110"/>
  <sheetViews>
    <sheetView view="pageBreakPreview" topLeftCell="A25" zoomScale="85" zoomScaleNormal="100" zoomScaleSheetLayoutView="85" workbookViewId="0">
      <selection activeCell="H38" sqref="H38"/>
    </sheetView>
  </sheetViews>
  <sheetFormatPr defaultColWidth="9" defaultRowHeight="18.75" x14ac:dyDescent="0.4"/>
  <cols>
    <col min="1" max="1" width="1.875" style="2" customWidth="1"/>
    <col min="2" max="3" width="9" style="2"/>
    <col min="4" max="4" width="45.625" style="2" customWidth="1"/>
    <col min="5" max="5" width="9" style="2"/>
    <col min="6" max="6" width="45.625" style="2" customWidth="1"/>
    <col min="7" max="21" width="9" style="2"/>
    <col min="22" max="32" width="6.75" style="2" customWidth="1"/>
    <col min="33" max="16384" width="9" style="2"/>
  </cols>
  <sheetData>
    <row r="1" spans="2:11" s="5" customFormat="1" ht="20.25" customHeight="1" x14ac:dyDescent="0.4">
      <c r="B1" s="19" t="s">
        <v>187</v>
      </c>
      <c r="C1" s="19"/>
      <c r="D1" s="18"/>
      <c r="E1" s="18"/>
      <c r="F1" s="18"/>
    </row>
    <row r="2" spans="2:11" s="5" customFormat="1" ht="14.25" customHeight="1" x14ac:dyDescent="0.4">
      <c r="B2" s="19"/>
      <c r="C2" s="19"/>
      <c r="D2" s="18"/>
      <c r="E2" s="18"/>
      <c r="F2" s="18"/>
    </row>
    <row r="3" spans="2:11" s="5" customFormat="1" ht="21.6" customHeight="1" x14ac:dyDescent="0.4">
      <c r="B3" s="281" t="s">
        <v>254</v>
      </c>
      <c r="C3" s="281"/>
      <c r="D3" s="281"/>
      <c r="E3" s="281"/>
      <c r="F3" s="281"/>
      <c r="G3" s="281"/>
      <c r="H3" s="281"/>
      <c r="I3" s="281"/>
    </row>
    <row r="4" spans="2:11" s="5" customFormat="1" ht="21.6" customHeight="1" x14ac:dyDescent="0.4">
      <c r="B4" s="281"/>
      <c r="C4" s="281"/>
      <c r="D4" s="281"/>
      <c r="E4" s="281"/>
      <c r="F4" s="281"/>
      <c r="G4" s="281"/>
      <c r="H4" s="281"/>
      <c r="I4" s="281"/>
    </row>
    <row r="5" spans="2:11" s="5" customFormat="1" ht="21.6" customHeight="1" x14ac:dyDescent="0.4">
      <c r="B5" s="281"/>
      <c r="C5" s="281"/>
      <c r="D5" s="281"/>
      <c r="E5" s="281"/>
      <c r="F5" s="281"/>
      <c r="G5" s="281"/>
      <c r="H5" s="281"/>
      <c r="I5" s="281"/>
    </row>
    <row r="6" spans="2:11" s="5" customFormat="1" ht="21.6" customHeight="1" x14ac:dyDescent="0.4">
      <c r="B6" s="281"/>
      <c r="C6" s="281"/>
      <c r="D6" s="281"/>
      <c r="E6" s="281"/>
      <c r="F6" s="281"/>
      <c r="G6" s="281"/>
      <c r="H6" s="281"/>
      <c r="I6" s="281"/>
    </row>
    <row r="7" spans="2:11" s="5" customFormat="1" ht="21.6" customHeight="1" x14ac:dyDescent="0.4">
      <c r="B7" s="281"/>
      <c r="C7" s="281"/>
      <c r="D7" s="281"/>
      <c r="E7" s="281"/>
      <c r="F7" s="281"/>
      <c r="G7" s="281"/>
      <c r="H7" s="281"/>
      <c r="I7" s="281"/>
    </row>
    <row r="8" spans="2:11" s="5" customFormat="1" ht="20.25" customHeight="1" x14ac:dyDescent="0.4">
      <c r="B8" s="47"/>
      <c r="C8" s="18" t="s">
        <v>94</v>
      </c>
      <c r="D8" s="18"/>
      <c r="F8" s="282" t="s">
        <v>260</v>
      </c>
      <c r="G8" s="282"/>
      <c r="H8" s="282"/>
      <c r="I8" s="282"/>
      <c r="J8" s="282"/>
      <c r="K8" s="282"/>
    </row>
    <row r="9" spans="2:11" s="5" customFormat="1" ht="20.25" customHeight="1" x14ac:dyDescent="0.4">
      <c r="B9" s="48"/>
      <c r="C9" s="18" t="s">
        <v>95</v>
      </c>
      <c r="D9" s="18"/>
      <c r="F9" s="282"/>
      <c r="G9" s="282"/>
      <c r="H9" s="282"/>
      <c r="I9" s="282"/>
      <c r="J9" s="282"/>
      <c r="K9" s="282"/>
    </row>
    <row r="10" spans="2:11" s="5" customFormat="1" ht="20.25" customHeight="1" x14ac:dyDescent="0.4">
      <c r="B10" s="249" t="s">
        <v>86</v>
      </c>
      <c r="C10" s="18"/>
      <c r="D10" s="18"/>
      <c r="E10" s="28"/>
      <c r="F10" s="18"/>
    </row>
    <row r="11" spans="2:11" s="5" customFormat="1" ht="10.15" customHeight="1" x14ac:dyDescent="0.4">
      <c r="B11" s="19"/>
      <c r="C11" s="19"/>
      <c r="D11" s="18"/>
      <c r="E11" s="28"/>
      <c r="F11" s="18"/>
    </row>
    <row r="12" spans="2:11" s="5" customFormat="1" ht="9.6" customHeight="1" x14ac:dyDescent="0.4">
      <c r="B12" s="19"/>
      <c r="C12" s="19"/>
      <c r="D12" s="18"/>
      <c r="E12" s="28"/>
      <c r="F12" s="18"/>
    </row>
    <row r="13" spans="2:11" s="5" customFormat="1" ht="20.25" customHeight="1" x14ac:dyDescent="0.4">
      <c r="B13" s="18" t="s">
        <v>255</v>
      </c>
      <c r="C13" s="19"/>
      <c r="D13" s="18"/>
      <c r="E13" s="28"/>
      <c r="F13" s="18"/>
    </row>
    <row r="14" spans="2:11" s="5" customFormat="1" ht="5.0999999999999996" customHeight="1" x14ac:dyDescent="0.4">
      <c r="B14" s="19"/>
      <c r="C14" s="19"/>
      <c r="D14" s="18"/>
      <c r="E14" s="18"/>
      <c r="F14" s="18"/>
    </row>
    <row r="15" spans="2:11" s="5" customFormat="1" ht="20.25" customHeight="1" x14ac:dyDescent="0.4">
      <c r="B15" s="18" t="s">
        <v>257</v>
      </c>
      <c r="C15" s="19"/>
      <c r="D15" s="18"/>
      <c r="E15" s="18"/>
      <c r="F15" s="18"/>
    </row>
    <row r="16" spans="2:11" s="5" customFormat="1" ht="20.25" customHeight="1" x14ac:dyDescent="0.4">
      <c r="B16" s="18" t="s">
        <v>258</v>
      </c>
      <c r="C16" s="19"/>
      <c r="D16" s="18"/>
      <c r="E16" s="18"/>
      <c r="F16" s="18"/>
    </row>
    <row r="17" spans="2:6" s="5" customFormat="1" ht="20.25" customHeight="1" x14ac:dyDescent="0.4">
      <c r="B17" s="18" t="s">
        <v>221</v>
      </c>
      <c r="C17" s="19"/>
      <c r="D17" s="18"/>
    </row>
    <row r="18" spans="2:6" s="5" customFormat="1" ht="5.0999999999999996" customHeight="1" x14ac:dyDescent="0.4">
      <c r="B18" s="18"/>
      <c r="C18" s="19"/>
      <c r="D18" s="18"/>
    </row>
    <row r="19" spans="2:6" s="5" customFormat="1" ht="20.25" customHeight="1" x14ac:dyDescent="0.4">
      <c r="B19" s="18" t="s">
        <v>190</v>
      </c>
      <c r="C19" s="19"/>
      <c r="D19" s="18"/>
    </row>
    <row r="20" spans="2:6" s="5" customFormat="1" ht="20.25" customHeight="1" x14ac:dyDescent="0.4">
      <c r="B20" s="18" t="s">
        <v>223</v>
      </c>
      <c r="C20" s="19"/>
      <c r="D20" s="18"/>
    </row>
    <row r="21" spans="2:6" s="5" customFormat="1" ht="20.25" customHeight="1" x14ac:dyDescent="0.4">
      <c r="B21" s="18" t="s">
        <v>224</v>
      </c>
      <c r="C21" s="19"/>
      <c r="D21" s="18"/>
    </row>
    <row r="22" spans="2:6" s="5" customFormat="1" ht="5.0999999999999996" customHeight="1" x14ac:dyDescent="0.4">
      <c r="B22" s="18"/>
      <c r="C22" s="19"/>
      <c r="D22" s="18"/>
    </row>
    <row r="23" spans="2:6" s="5" customFormat="1" ht="20.25" customHeight="1" x14ac:dyDescent="0.4">
      <c r="B23" s="18" t="s">
        <v>75</v>
      </c>
      <c r="C23" s="19"/>
      <c r="D23" s="18"/>
    </row>
    <row r="24" spans="2:6" s="5" customFormat="1" ht="5.0999999999999996" customHeight="1" x14ac:dyDescent="0.4">
      <c r="B24" s="19"/>
      <c r="C24" s="19"/>
      <c r="D24" s="18"/>
    </row>
    <row r="25" spans="2:6" s="5" customFormat="1" ht="20.25" customHeight="1" x14ac:dyDescent="0.4">
      <c r="B25" s="18" t="s">
        <v>256</v>
      </c>
      <c r="C25" s="19"/>
      <c r="D25" s="18"/>
    </row>
    <row r="26" spans="2:6" s="5" customFormat="1" ht="5.0999999999999996" customHeight="1" x14ac:dyDescent="0.4">
      <c r="B26" s="19"/>
      <c r="C26" s="19"/>
      <c r="D26" s="18"/>
    </row>
    <row r="27" spans="2:6" s="5" customFormat="1" ht="20.25" customHeight="1" x14ac:dyDescent="0.4">
      <c r="B27" s="18" t="s">
        <v>261</v>
      </c>
      <c r="C27" s="19"/>
      <c r="D27" s="18"/>
    </row>
    <row r="28" spans="2:6" s="5" customFormat="1" ht="5.0999999999999996" customHeight="1" x14ac:dyDescent="0.4">
      <c r="B28" s="19"/>
      <c r="C28" s="19"/>
      <c r="D28" s="18"/>
    </row>
    <row r="29" spans="2:6" s="5" customFormat="1" ht="20.25" customHeight="1" x14ac:dyDescent="0.4">
      <c r="B29" s="18" t="s">
        <v>222</v>
      </c>
      <c r="C29" s="19"/>
      <c r="D29" s="18"/>
    </row>
    <row r="30" spans="2:6" s="5" customFormat="1" ht="5.0999999999999996" customHeight="1" x14ac:dyDescent="0.4">
      <c r="B30" s="19"/>
      <c r="C30" s="19"/>
      <c r="D30" s="18"/>
    </row>
    <row r="31" spans="2:6" s="5" customFormat="1" ht="17.25" customHeight="1" x14ac:dyDescent="0.4">
      <c r="B31" s="18" t="s">
        <v>80</v>
      </c>
      <c r="C31" s="18"/>
      <c r="D31" s="18"/>
    </row>
    <row r="32" spans="2:6" s="5" customFormat="1" ht="17.25" customHeight="1" x14ac:dyDescent="0.4">
      <c r="B32" s="18"/>
      <c r="C32" s="277" t="s">
        <v>64</v>
      </c>
      <c r="D32" s="277" t="s">
        <v>3</v>
      </c>
      <c r="E32" s="277" t="s">
        <v>64</v>
      </c>
      <c r="F32" s="277" t="s">
        <v>3</v>
      </c>
    </row>
    <row r="33" spans="2:24" s="5" customFormat="1" ht="17.25" customHeight="1" x14ac:dyDescent="0.4">
      <c r="B33" s="18"/>
      <c r="C33" s="277">
        <v>1</v>
      </c>
      <c r="D33" s="278" t="s">
        <v>4</v>
      </c>
      <c r="E33" s="277">
        <v>11</v>
      </c>
      <c r="F33" s="278" t="s">
        <v>321</v>
      </c>
    </row>
    <row r="34" spans="2:24" s="5" customFormat="1" ht="17.25" customHeight="1" x14ac:dyDescent="0.4">
      <c r="B34" s="18"/>
      <c r="C34" s="277">
        <v>2</v>
      </c>
      <c r="D34" s="278" t="s">
        <v>106</v>
      </c>
      <c r="E34" s="277">
        <v>12</v>
      </c>
      <c r="F34" s="278" t="s">
        <v>322</v>
      </c>
    </row>
    <row r="35" spans="2:24" s="5" customFormat="1" ht="17.25" customHeight="1" x14ac:dyDescent="0.4">
      <c r="B35" s="18"/>
      <c r="C35" s="277">
        <v>3</v>
      </c>
      <c r="D35" s="278" t="s">
        <v>107</v>
      </c>
      <c r="E35" s="277">
        <v>13</v>
      </c>
      <c r="F35" s="278" t="s">
        <v>323</v>
      </c>
    </row>
    <row r="36" spans="2:24" s="5" customFormat="1" ht="17.25" customHeight="1" x14ac:dyDescent="0.4">
      <c r="B36" s="18"/>
      <c r="C36" s="277">
        <v>4</v>
      </c>
      <c r="D36" s="278" t="s">
        <v>162</v>
      </c>
      <c r="E36" s="277">
        <v>14</v>
      </c>
      <c r="F36" s="278" t="s">
        <v>333</v>
      </c>
    </row>
    <row r="37" spans="2:24" s="5" customFormat="1" ht="17.25" customHeight="1" x14ac:dyDescent="0.4">
      <c r="B37" s="18"/>
      <c r="C37" s="277">
        <v>5</v>
      </c>
      <c r="D37" s="278" t="s">
        <v>112</v>
      </c>
      <c r="E37" s="277">
        <v>15</v>
      </c>
      <c r="F37" s="278" t="s">
        <v>219</v>
      </c>
    </row>
    <row r="38" spans="2:24" s="5" customFormat="1" ht="17.25" customHeight="1" x14ac:dyDescent="0.4">
      <c r="B38" s="18"/>
      <c r="C38" s="277">
        <v>6</v>
      </c>
      <c r="D38" s="278" t="s">
        <v>159</v>
      </c>
      <c r="E38" s="277">
        <v>16</v>
      </c>
      <c r="F38" s="278" t="s">
        <v>108</v>
      </c>
    </row>
    <row r="39" spans="2:24" s="5" customFormat="1" ht="17.25" customHeight="1" x14ac:dyDescent="0.4">
      <c r="B39" s="18"/>
      <c r="C39" s="277">
        <v>7</v>
      </c>
      <c r="D39" s="278" t="s">
        <v>160</v>
      </c>
      <c r="E39" s="277">
        <v>17</v>
      </c>
      <c r="F39" s="278" t="s">
        <v>109</v>
      </c>
    </row>
    <row r="40" spans="2:24" s="5" customFormat="1" ht="17.25" customHeight="1" x14ac:dyDescent="0.4">
      <c r="B40" s="18"/>
      <c r="C40" s="277">
        <v>8</v>
      </c>
      <c r="D40" s="278" t="s">
        <v>334</v>
      </c>
      <c r="E40" s="277">
        <v>18</v>
      </c>
      <c r="F40" s="278" t="s">
        <v>110</v>
      </c>
    </row>
    <row r="41" spans="2:24" s="5" customFormat="1" ht="17.25" customHeight="1" x14ac:dyDescent="0.4">
      <c r="B41" s="18"/>
      <c r="C41" s="277">
        <v>9</v>
      </c>
      <c r="D41" s="278" t="s">
        <v>5</v>
      </c>
      <c r="E41" s="277">
        <v>19</v>
      </c>
      <c r="F41" s="278" t="s">
        <v>158</v>
      </c>
    </row>
    <row r="42" spans="2:24" s="5" customFormat="1" ht="17.25" customHeight="1" x14ac:dyDescent="0.4">
      <c r="B42" s="18"/>
      <c r="C42" s="277">
        <v>10</v>
      </c>
      <c r="D42" s="278" t="s">
        <v>111</v>
      </c>
    </row>
    <row r="43" spans="2:24" s="5" customFormat="1" ht="17.25" customHeight="1" x14ac:dyDescent="0.4">
      <c r="B43" s="18" t="s">
        <v>81</v>
      </c>
      <c r="C43" s="18"/>
      <c r="D43" s="18"/>
    </row>
    <row r="44" spans="2:24" s="5" customFormat="1" ht="17.25" customHeight="1" x14ac:dyDescent="0.4">
      <c r="B44" s="18" t="s">
        <v>76</v>
      </c>
      <c r="C44" s="18"/>
      <c r="D44" s="18"/>
    </row>
    <row r="45" spans="2:24" s="5" customFormat="1" ht="17.25" customHeight="1" x14ac:dyDescent="0.4">
      <c r="B45" s="18"/>
      <c r="C45" s="16" t="s">
        <v>6</v>
      </c>
      <c r="D45" s="16" t="s">
        <v>7</v>
      </c>
      <c r="G45" s="4"/>
      <c r="H45" s="4"/>
      <c r="J45" s="4"/>
      <c r="K45" s="4"/>
      <c r="L45" s="4"/>
      <c r="M45" s="4"/>
      <c r="N45" s="4"/>
      <c r="Q45" s="4"/>
      <c r="R45" s="4"/>
      <c r="S45" s="4"/>
      <c r="V45" s="4"/>
      <c r="W45" s="4"/>
      <c r="X45" s="4"/>
    </row>
    <row r="46" spans="2:24" s="5" customFormat="1" ht="17.25" customHeight="1" x14ac:dyDescent="0.4">
      <c r="B46" s="18"/>
      <c r="C46" s="16" t="s">
        <v>199</v>
      </c>
      <c r="D46" s="20" t="s">
        <v>77</v>
      </c>
      <c r="G46" s="4"/>
      <c r="H46" s="4"/>
      <c r="J46" s="4"/>
      <c r="K46" s="4"/>
      <c r="L46" s="4"/>
      <c r="M46" s="4"/>
      <c r="N46" s="4"/>
      <c r="Q46" s="4"/>
      <c r="R46" s="4"/>
      <c r="S46" s="4"/>
      <c r="V46" s="4"/>
      <c r="W46" s="4"/>
      <c r="X46" s="4"/>
    </row>
    <row r="47" spans="2:24" s="5" customFormat="1" ht="17.25" customHeight="1" x14ac:dyDescent="0.4">
      <c r="B47" s="18"/>
      <c r="C47" s="16" t="s">
        <v>200</v>
      </c>
      <c r="D47" s="20" t="s">
        <v>78</v>
      </c>
      <c r="G47" s="4"/>
      <c r="H47" s="4"/>
      <c r="J47" s="4"/>
      <c r="K47" s="4"/>
      <c r="L47" s="4"/>
      <c r="M47" s="4"/>
      <c r="N47" s="4"/>
      <c r="Q47" s="4"/>
      <c r="R47" s="4"/>
      <c r="S47" s="4"/>
      <c r="V47" s="4"/>
      <c r="W47" s="4"/>
      <c r="X47" s="4"/>
    </row>
    <row r="48" spans="2:24" s="5" customFormat="1" ht="17.25" customHeight="1" x14ac:dyDescent="0.4">
      <c r="B48" s="18"/>
      <c r="C48" s="16" t="s">
        <v>201</v>
      </c>
      <c r="D48" s="20" t="s">
        <v>79</v>
      </c>
      <c r="G48" s="4"/>
      <c r="H48" s="4"/>
      <c r="J48" s="4"/>
      <c r="K48" s="4"/>
      <c r="L48" s="4"/>
      <c r="M48" s="4"/>
      <c r="N48" s="4"/>
      <c r="Q48" s="4"/>
      <c r="R48" s="4"/>
      <c r="S48" s="4"/>
      <c r="V48" s="4"/>
      <c r="W48" s="4"/>
      <c r="X48" s="4"/>
    </row>
    <row r="49" spans="2:50" s="5" customFormat="1" ht="17.25" customHeight="1" x14ac:dyDescent="0.4">
      <c r="B49" s="18"/>
      <c r="C49" s="16" t="s">
        <v>202</v>
      </c>
      <c r="D49" s="20" t="s">
        <v>87</v>
      </c>
      <c r="G49" s="4"/>
      <c r="H49" s="4"/>
      <c r="J49" s="4"/>
      <c r="K49" s="4"/>
      <c r="L49" s="4"/>
      <c r="M49" s="4"/>
      <c r="N49" s="4"/>
      <c r="Q49" s="4"/>
      <c r="R49" s="4"/>
      <c r="S49" s="4"/>
      <c r="V49" s="4"/>
      <c r="W49" s="4"/>
      <c r="X49" s="4"/>
    </row>
    <row r="50" spans="2:50" s="5" customFormat="1" ht="5.0999999999999996" customHeight="1" x14ac:dyDescent="0.4">
      <c r="B50" s="18"/>
      <c r="C50" s="18"/>
      <c r="D50" s="18"/>
      <c r="G50" s="4"/>
      <c r="H50" s="4"/>
      <c r="J50" s="4"/>
      <c r="K50" s="4"/>
      <c r="L50" s="4"/>
      <c r="M50" s="4"/>
      <c r="N50" s="4"/>
      <c r="Q50" s="4"/>
      <c r="R50" s="4"/>
      <c r="S50" s="4"/>
      <c r="V50" s="4"/>
      <c r="W50" s="4"/>
      <c r="X50" s="4"/>
    </row>
    <row r="51" spans="2:50" s="5" customFormat="1" ht="17.25" customHeight="1" x14ac:dyDescent="0.4">
      <c r="B51" s="21" t="s">
        <v>8</v>
      </c>
      <c r="C51" s="18"/>
      <c r="F51" s="4"/>
      <c r="G51" s="4"/>
      <c r="I51" s="4"/>
      <c r="J51" s="4"/>
      <c r="K51" s="4"/>
      <c r="L51" s="4"/>
      <c r="M51" s="4"/>
      <c r="P51" s="4"/>
      <c r="Q51" s="4"/>
      <c r="R51" s="4"/>
      <c r="U51" s="4"/>
      <c r="V51" s="4"/>
      <c r="W51" s="4"/>
    </row>
    <row r="52" spans="2:50" s="5" customFormat="1" ht="17.25" customHeight="1" x14ac:dyDescent="0.4">
      <c r="B52" s="283" t="s">
        <v>226</v>
      </c>
      <c r="C52" s="283"/>
      <c r="D52" s="283"/>
      <c r="E52" s="283"/>
      <c r="F52" s="283"/>
      <c r="G52" s="283"/>
      <c r="H52" s="283"/>
      <c r="I52" s="4"/>
      <c r="J52" s="4"/>
      <c r="K52" s="4"/>
      <c r="L52" s="4"/>
      <c r="M52" s="4"/>
      <c r="P52" s="4"/>
      <c r="Q52" s="4"/>
      <c r="R52" s="4"/>
      <c r="U52" s="4"/>
      <c r="V52" s="4"/>
      <c r="W52" s="4"/>
    </row>
    <row r="53" spans="2:50" s="5" customFormat="1" ht="17.25" customHeight="1" x14ac:dyDescent="0.4">
      <c r="B53" s="283"/>
      <c r="C53" s="283"/>
      <c r="D53" s="283"/>
      <c r="E53" s="283"/>
      <c r="F53" s="283"/>
      <c r="G53" s="283"/>
      <c r="H53" s="283"/>
      <c r="I53" s="4"/>
      <c r="J53" s="4"/>
      <c r="K53" s="4"/>
      <c r="L53" s="4"/>
      <c r="M53" s="4"/>
      <c r="P53" s="4"/>
      <c r="Q53" s="4"/>
      <c r="R53" s="4"/>
      <c r="U53" s="4"/>
      <c r="V53" s="4"/>
      <c r="W53" s="4"/>
    </row>
    <row r="54" spans="2:50" s="5" customFormat="1" ht="17.25" customHeight="1" x14ac:dyDescent="0.4">
      <c r="B54" s="18" t="s">
        <v>88</v>
      </c>
      <c r="E54" s="18"/>
      <c r="F54" s="4"/>
      <c r="G54" s="4"/>
      <c r="I54" s="4"/>
      <c r="J54" s="4"/>
      <c r="K54" s="4"/>
      <c r="L54" s="4"/>
      <c r="M54" s="4"/>
      <c r="P54" s="4"/>
      <c r="Q54" s="4"/>
      <c r="R54" s="4"/>
      <c r="U54" s="4"/>
      <c r="V54" s="4"/>
      <c r="W54" s="4"/>
    </row>
    <row r="55" spans="2:50" s="5" customFormat="1" ht="5.0999999999999996" customHeight="1" x14ac:dyDescent="0.4">
      <c r="B55" s="18"/>
      <c r="C55" s="18"/>
      <c r="D55" s="18"/>
      <c r="E55" s="21"/>
      <c r="F55" s="4"/>
      <c r="G55" s="4"/>
      <c r="H55" s="4"/>
      <c r="J55" s="4"/>
      <c r="K55" s="4"/>
      <c r="L55" s="4"/>
      <c r="M55" s="4"/>
      <c r="N55" s="4"/>
      <c r="Q55" s="4"/>
      <c r="R55" s="4"/>
      <c r="S55" s="4"/>
      <c r="V55" s="4"/>
      <c r="W55" s="4"/>
      <c r="X55" s="4"/>
    </row>
    <row r="56" spans="2:50" s="5" customFormat="1" ht="17.25" customHeight="1" x14ac:dyDescent="0.4">
      <c r="B56" s="18" t="s">
        <v>203</v>
      </c>
      <c r="C56" s="18"/>
      <c r="D56" s="18"/>
    </row>
    <row r="57" spans="2:50" s="5" customFormat="1" ht="17.25" customHeight="1" x14ac:dyDescent="0.4">
      <c r="B57" s="18" t="s">
        <v>82</v>
      </c>
      <c r="C57" s="18"/>
      <c r="D57" s="18"/>
    </row>
    <row r="58" spans="2:50" s="5" customFormat="1" ht="17.25" customHeight="1" x14ac:dyDescent="0.4">
      <c r="B58" s="18" t="s">
        <v>204</v>
      </c>
      <c r="C58" s="18"/>
      <c r="D58" s="18"/>
    </row>
    <row r="59" spans="2:50" s="5" customFormat="1" ht="17.25" customHeight="1" x14ac:dyDescent="0.4">
      <c r="B59" s="29" t="s">
        <v>83</v>
      </c>
      <c r="E59" s="4"/>
      <c r="F59" s="4"/>
      <c r="G59" s="4"/>
      <c r="H59" s="4"/>
      <c r="I59" s="4"/>
      <c r="J59" s="4"/>
      <c r="K59" s="4"/>
      <c r="L59" s="4"/>
      <c r="M59" s="4"/>
      <c r="N59" s="4"/>
      <c r="O59" s="4"/>
      <c r="P59" s="4"/>
      <c r="Q59" s="4"/>
      <c r="R59" s="4"/>
      <c r="S59" s="4"/>
      <c r="T59" s="4"/>
      <c r="X59" s="4"/>
      <c r="Y59" s="4"/>
      <c r="Z59" s="4"/>
      <c r="AA59" s="4"/>
      <c r="AC59" s="4"/>
      <c r="AD59" s="4"/>
      <c r="AE59" s="4"/>
      <c r="AF59" s="4"/>
      <c r="AG59" s="4"/>
      <c r="AH59" s="22"/>
      <c r="AI59" s="4"/>
      <c r="AJ59" s="4"/>
      <c r="AK59" s="4"/>
      <c r="AL59" s="4"/>
      <c r="AM59" s="4"/>
      <c r="AN59" s="4"/>
      <c r="AO59" s="4"/>
      <c r="AP59" s="4"/>
      <c r="AQ59" s="4"/>
      <c r="AR59" s="4"/>
      <c r="AS59" s="4"/>
      <c r="AT59" s="4"/>
      <c r="AU59" s="4"/>
      <c r="AV59" s="4"/>
      <c r="AW59" s="4"/>
      <c r="AX59" s="22"/>
    </row>
    <row r="60" spans="2:50" s="5" customFormat="1" ht="5.0999999999999996" customHeight="1" x14ac:dyDescent="0.4"/>
    <row r="61" spans="2:50" s="5" customFormat="1" ht="17.25" customHeight="1" x14ac:dyDescent="0.4">
      <c r="B61" s="283" t="s">
        <v>227</v>
      </c>
      <c r="C61" s="283"/>
      <c r="D61" s="283"/>
      <c r="E61" s="283"/>
      <c r="F61" s="283"/>
      <c r="G61" s="283"/>
      <c r="H61" s="283"/>
      <c r="I61" s="283"/>
    </row>
    <row r="62" spans="2:50" s="5" customFormat="1" ht="17.25" customHeight="1" x14ac:dyDescent="0.4">
      <c r="B62" s="283"/>
      <c r="C62" s="283"/>
      <c r="D62" s="283"/>
      <c r="E62" s="283"/>
      <c r="F62" s="283"/>
      <c r="G62" s="283"/>
      <c r="H62" s="283"/>
      <c r="I62" s="283"/>
    </row>
    <row r="63" spans="2:50" s="5" customFormat="1" ht="5.0999999999999996" customHeight="1" x14ac:dyDescent="0.4">
      <c r="B63" s="18"/>
      <c r="C63" s="18"/>
    </row>
    <row r="64" spans="2:50" s="5" customFormat="1" ht="17.25" customHeight="1" x14ac:dyDescent="0.4">
      <c r="B64" s="18" t="s">
        <v>206</v>
      </c>
      <c r="C64" s="18"/>
    </row>
    <row r="65" spans="2:9" s="5" customFormat="1" ht="5.0999999999999996" customHeight="1" x14ac:dyDescent="0.4">
      <c r="B65" s="18"/>
      <c r="C65" s="18"/>
    </row>
    <row r="66" spans="2:9" s="5" customFormat="1" ht="17.25" customHeight="1" x14ac:dyDescent="0.4">
      <c r="B66" s="18" t="s">
        <v>205</v>
      </c>
      <c r="C66" s="18"/>
    </row>
    <row r="67" spans="2:9" s="5" customFormat="1" ht="5.0999999999999996" customHeight="1" x14ac:dyDescent="0.4">
      <c r="B67" s="18"/>
      <c r="C67" s="18"/>
    </row>
    <row r="68" spans="2:9" s="5" customFormat="1" ht="17.25" customHeight="1" x14ac:dyDescent="0.4">
      <c r="B68" s="18" t="s">
        <v>228</v>
      </c>
      <c r="C68" s="18"/>
    </row>
    <row r="69" spans="2:9" s="5" customFormat="1" ht="17.25" customHeight="1" x14ac:dyDescent="0.4">
      <c r="B69" s="18" t="s">
        <v>262</v>
      </c>
      <c r="C69" s="18"/>
    </row>
    <row r="70" spans="2:9" s="5" customFormat="1" ht="17.25" customHeight="1" x14ac:dyDescent="0.4">
      <c r="B70" s="18" t="s">
        <v>207</v>
      </c>
      <c r="C70" s="18"/>
    </row>
    <row r="71" spans="2:9" s="5" customFormat="1" ht="17.25" customHeight="1" x14ac:dyDescent="0.4">
      <c r="B71" s="170" t="s">
        <v>245</v>
      </c>
      <c r="C71" s="18"/>
    </row>
    <row r="72" spans="2:9" s="5" customFormat="1" ht="17.25" customHeight="1" x14ac:dyDescent="0.4">
      <c r="B72" s="283" t="s">
        <v>259</v>
      </c>
      <c r="C72" s="283"/>
      <c r="D72" s="283"/>
      <c r="E72" s="283"/>
      <c r="F72" s="283"/>
      <c r="G72" s="283"/>
      <c r="H72" s="283"/>
      <c r="I72" s="283"/>
    </row>
    <row r="73" spans="2:9" s="5" customFormat="1" ht="17.25" customHeight="1" x14ac:dyDescent="0.4">
      <c r="B73" s="283"/>
      <c r="C73" s="283"/>
      <c r="D73" s="283"/>
      <c r="E73" s="283"/>
      <c r="F73" s="283"/>
      <c r="G73" s="283"/>
      <c r="H73" s="283"/>
      <c r="I73" s="283"/>
    </row>
    <row r="74" spans="2:9" s="5" customFormat="1" ht="17.25" customHeight="1" x14ac:dyDescent="0.4">
      <c r="B74" s="283" t="s">
        <v>229</v>
      </c>
      <c r="C74" s="283"/>
      <c r="D74" s="283"/>
      <c r="E74" s="283"/>
      <c r="F74" s="283"/>
      <c r="G74" s="283"/>
      <c r="H74" s="283"/>
      <c r="I74" s="283"/>
    </row>
    <row r="75" spans="2:9" s="5" customFormat="1" ht="17.25" customHeight="1" x14ac:dyDescent="0.4">
      <c r="B75" s="283"/>
      <c r="C75" s="283"/>
      <c r="D75" s="283"/>
      <c r="E75" s="283"/>
      <c r="F75" s="283"/>
      <c r="G75" s="283"/>
      <c r="H75" s="283"/>
      <c r="I75" s="283"/>
    </row>
    <row r="76" spans="2:9" s="5" customFormat="1" ht="17.25" customHeight="1" x14ac:dyDescent="0.4">
      <c r="B76" s="280" t="s">
        <v>263</v>
      </c>
      <c r="C76" s="280"/>
      <c r="D76" s="280"/>
      <c r="E76" s="280"/>
      <c r="F76" s="280"/>
      <c r="G76" s="280"/>
      <c r="H76" s="280"/>
      <c r="I76" s="280"/>
    </row>
    <row r="77" spans="2:9" s="5" customFormat="1" ht="17.25" customHeight="1" x14ac:dyDescent="0.4">
      <c r="B77" s="280"/>
      <c r="C77" s="280"/>
      <c r="D77" s="280"/>
      <c r="E77" s="280"/>
      <c r="F77" s="280"/>
      <c r="G77" s="280"/>
      <c r="H77" s="280"/>
      <c r="I77" s="280"/>
    </row>
    <row r="78" spans="2:9" s="5" customFormat="1" ht="5.0999999999999996" customHeight="1" x14ac:dyDescent="0.4">
      <c r="B78" s="280"/>
      <c r="C78" s="280"/>
      <c r="D78" s="280"/>
      <c r="E78" s="280"/>
      <c r="F78" s="280"/>
      <c r="G78" s="280"/>
      <c r="H78" s="280"/>
      <c r="I78" s="280"/>
    </row>
    <row r="79" spans="2:9" s="5" customFormat="1" ht="17.25" customHeight="1" x14ac:dyDescent="0.4">
      <c r="B79" s="18" t="s">
        <v>208</v>
      </c>
      <c r="C79" s="18"/>
    </row>
    <row r="80" spans="2:9" s="5" customFormat="1" ht="10.15" customHeight="1" x14ac:dyDescent="0.4">
      <c r="B80" s="18"/>
      <c r="C80" s="18"/>
    </row>
    <row r="81" spans="2:53" s="5" customFormat="1" ht="17.25" customHeight="1" x14ac:dyDescent="0.4">
      <c r="B81" s="18" t="s">
        <v>209</v>
      </c>
      <c r="C81" s="18"/>
      <c r="D81" s="18"/>
    </row>
    <row r="82" spans="2:53" s="5" customFormat="1" ht="17.25" customHeight="1" x14ac:dyDescent="0.4">
      <c r="B82" s="18" t="s">
        <v>210</v>
      </c>
      <c r="C82" s="18"/>
      <c r="D82" s="18"/>
    </row>
    <row r="83" spans="2:53" s="5" customFormat="1" ht="5.0999999999999996" customHeight="1" x14ac:dyDescent="0.4">
      <c r="B83" s="18"/>
      <c r="C83" s="18"/>
      <c r="D83" s="18"/>
    </row>
    <row r="84" spans="2:53" s="5" customFormat="1" ht="17.25" customHeight="1" x14ac:dyDescent="0.4">
      <c r="B84" s="5" t="s">
        <v>211</v>
      </c>
      <c r="D84" s="18"/>
    </row>
    <row r="85" spans="2:53" s="5" customFormat="1" ht="17.25" customHeight="1" x14ac:dyDescent="0.4">
      <c r="B85" s="5" t="s">
        <v>84</v>
      </c>
      <c r="D85" s="18"/>
    </row>
    <row r="86" spans="2:53" s="5" customFormat="1" ht="5.0999999999999996" customHeight="1" x14ac:dyDescent="0.4"/>
    <row r="87" spans="2:53" s="5" customFormat="1" ht="17.25" customHeight="1" x14ac:dyDescent="0.4">
      <c r="B87" s="5" t="s">
        <v>230</v>
      </c>
      <c r="E87" s="23"/>
      <c r="F87" s="23"/>
      <c r="G87" s="23"/>
      <c r="H87" s="23"/>
      <c r="I87" s="23"/>
      <c r="J87" s="23"/>
      <c r="K87" s="23"/>
      <c r="L87" s="23"/>
      <c r="M87" s="23"/>
      <c r="N87" s="23"/>
      <c r="O87" s="23"/>
      <c r="P87" s="23"/>
      <c r="Q87" s="23"/>
      <c r="R87" s="23"/>
      <c r="S87" s="23"/>
      <c r="T87" s="23"/>
      <c r="U87" s="23"/>
      <c r="V87" s="23"/>
      <c r="W87" s="23"/>
      <c r="X87" s="23"/>
      <c r="Y87" s="23"/>
      <c r="Z87" s="23"/>
      <c r="AA87" s="23"/>
      <c r="AB87" s="23"/>
      <c r="AC87" s="23"/>
      <c r="AD87" s="23"/>
      <c r="AE87" s="23"/>
      <c r="AF87" s="23"/>
      <c r="AG87" s="23"/>
      <c r="AH87" s="23"/>
      <c r="AI87" s="23"/>
      <c r="AJ87" s="23"/>
      <c r="AK87" s="23"/>
      <c r="AL87" s="23"/>
      <c r="AM87" s="23"/>
      <c r="AN87" s="23"/>
      <c r="AO87" s="23"/>
      <c r="AP87" s="23"/>
      <c r="AQ87" s="23"/>
      <c r="AR87" s="23"/>
      <c r="AS87" s="23"/>
      <c r="AT87" s="23"/>
      <c r="AU87" s="23"/>
      <c r="AV87" s="23"/>
      <c r="AW87" s="23"/>
    </row>
    <row r="88" spans="2:53" s="5" customFormat="1" ht="17.25" customHeight="1" x14ac:dyDescent="0.4">
      <c r="B88" s="5" t="s">
        <v>213</v>
      </c>
      <c r="E88" s="23"/>
      <c r="F88" s="23"/>
      <c r="G88" s="23"/>
      <c r="H88" s="23"/>
      <c r="I88" s="23"/>
      <c r="J88" s="23"/>
      <c r="K88" s="23"/>
      <c r="L88" s="23"/>
      <c r="M88" s="23"/>
      <c r="N88" s="23"/>
      <c r="O88" s="23"/>
      <c r="P88" s="23"/>
      <c r="Q88" s="23"/>
      <c r="R88" s="23"/>
      <c r="S88" s="23"/>
      <c r="T88" s="23"/>
      <c r="U88" s="23"/>
      <c r="V88" s="23"/>
      <c r="W88" s="23"/>
      <c r="X88" s="23"/>
      <c r="Y88" s="23"/>
      <c r="Z88" s="23"/>
      <c r="AA88" s="23"/>
      <c r="AB88" s="23"/>
      <c r="AC88" s="23"/>
      <c r="AD88" s="23"/>
      <c r="AE88" s="23"/>
      <c r="AF88" s="23"/>
      <c r="AG88" s="23"/>
      <c r="AH88" s="23"/>
      <c r="AI88" s="23"/>
      <c r="AJ88" s="23"/>
      <c r="AK88" s="23"/>
      <c r="AL88" s="23"/>
      <c r="AM88" s="23"/>
      <c r="AN88" s="23"/>
      <c r="AO88" s="23"/>
      <c r="AP88" s="23"/>
      <c r="AQ88" s="23"/>
      <c r="AR88" s="23"/>
      <c r="AS88" s="23"/>
      <c r="AT88" s="23"/>
      <c r="AU88" s="23"/>
      <c r="AV88" s="23"/>
      <c r="AW88" s="23"/>
    </row>
    <row r="89" spans="2:53" s="5" customFormat="1" ht="5.0999999999999996" customHeight="1" x14ac:dyDescent="0.4">
      <c r="E89" s="23"/>
      <c r="F89" s="23"/>
      <c r="G89" s="23"/>
      <c r="H89" s="23"/>
      <c r="I89" s="23"/>
      <c r="J89" s="23"/>
      <c r="K89" s="23"/>
      <c r="L89" s="23"/>
      <c r="M89" s="23"/>
      <c r="N89" s="23"/>
      <c r="O89" s="23"/>
      <c r="P89" s="23"/>
      <c r="Q89" s="23"/>
      <c r="R89" s="23"/>
      <c r="S89" s="23"/>
      <c r="T89" s="23"/>
      <c r="U89" s="23"/>
      <c r="V89" s="23"/>
      <c r="W89" s="23"/>
      <c r="X89" s="23"/>
      <c r="Y89" s="23"/>
      <c r="Z89" s="23"/>
      <c r="AA89" s="23"/>
      <c r="AB89" s="23"/>
      <c r="AC89" s="23"/>
      <c r="AD89" s="23"/>
      <c r="AE89" s="23"/>
      <c r="AF89" s="23"/>
      <c r="AG89" s="23"/>
      <c r="AH89" s="23"/>
      <c r="AI89" s="23"/>
      <c r="AJ89" s="23"/>
      <c r="AK89" s="23"/>
      <c r="AL89" s="23"/>
      <c r="AM89" s="23"/>
      <c r="AN89" s="23"/>
      <c r="AO89" s="23"/>
      <c r="AP89" s="23"/>
      <c r="AQ89" s="23"/>
      <c r="AR89" s="23"/>
      <c r="AS89" s="23"/>
      <c r="AT89" s="23"/>
      <c r="AU89" s="23"/>
      <c r="AV89" s="23"/>
      <c r="AW89" s="23"/>
    </row>
    <row r="90" spans="2:53" s="5" customFormat="1" ht="17.25" customHeight="1" x14ac:dyDescent="0.4">
      <c r="B90" s="5" t="s">
        <v>212</v>
      </c>
      <c r="E90" s="23"/>
      <c r="F90" s="23"/>
      <c r="G90" s="23"/>
      <c r="H90" s="23"/>
      <c r="I90" s="23"/>
      <c r="J90" s="23"/>
      <c r="K90" s="23"/>
      <c r="L90" s="23"/>
      <c r="M90" s="23"/>
      <c r="N90" s="23"/>
      <c r="O90" s="23"/>
      <c r="P90" s="23"/>
      <c r="Q90" s="23"/>
      <c r="R90" s="23"/>
      <c r="S90" s="23"/>
      <c r="T90" s="23"/>
      <c r="U90" s="23"/>
      <c r="V90" s="23"/>
      <c r="W90" s="23"/>
      <c r="X90" s="23"/>
      <c r="Y90" s="23"/>
      <c r="Z90" s="23"/>
      <c r="AA90" s="23"/>
      <c r="AB90" s="23"/>
      <c r="AC90" s="23"/>
      <c r="AD90" s="23"/>
      <c r="AE90" s="23"/>
      <c r="AF90" s="23"/>
      <c r="AG90" s="23"/>
      <c r="AH90" s="23"/>
      <c r="AI90" s="23"/>
      <c r="AJ90" s="23"/>
      <c r="AK90" s="23"/>
      <c r="AL90" s="23"/>
      <c r="AM90" s="23"/>
      <c r="AN90" s="23"/>
      <c r="AO90" s="23"/>
      <c r="AP90" s="23"/>
      <c r="AQ90" s="23"/>
      <c r="AR90" s="23"/>
      <c r="AS90" s="23"/>
      <c r="AT90" s="23"/>
      <c r="AU90" s="23"/>
      <c r="AV90" s="23"/>
      <c r="AW90" s="23"/>
    </row>
    <row r="91" spans="2:53" s="5" customFormat="1" ht="5.0999999999999996" customHeight="1" x14ac:dyDescent="0.4">
      <c r="E91" s="23"/>
      <c r="F91" s="23"/>
      <c r="G91" s="23"/>
      <c r="H91" s="23"/>
      <c r="I91" s="23"/>
      <c r="J91" s="23"/>
      <c r="K91" s="23"/>
      <c r="L91" s="23"/>
      <c r="M91" s="23"/>
      <c r="N91" s="23"/>
      <c r="O91" s="23"/>
      <c r="P91" s="23"/>
      <c r="Q91" s="23"/>
      <c r="R91" s="23"/>
      <c r="S91" s="23"/>
      <c r="T91" s="23"/>
      <c r="U91" s="23"/>
      <c r="V91" s="23"/>
      <c r="W91" s="23"/>
      <c r="X91" s="23"/>
      <c r="Y91" s="23"/>
      <c r="Z91" s="23"/>
      <c r="AA91" s="23"/>
      <c r="AB91" s="23"/>
      <c r="AC91" s="23"/>
      <c r="AD91" s="23"/>
      <c r="AE91" s="23"/>
      <c r="AF91" s="23"/>
      <c r="AG91" s="23"/>
      <c r="AH91" s="23"/>
      <c r="AI91" s="23"/>
      <c r="AJ91" s="23"/>
      <c r="AK91" s="23"/>
      <c r="AL91" s="23"/>
      <c r="AM91" s="23"/>
      <c r="AN91" s="23"/>
      <c r="AO91" s="23"/>
      <c r="AP91" s="23"/>
      <c r="AQ91" s="23"/>
      <c r="AR91" s="23"/>
      <c r="AS91" s="23"/>
      <c r="AT91" s="23"/>
      <c r="AU91" s="23"/>
      <c r="AV91" s="23"/>
      <c r="AW91" s="23"/>
    </row>
    <row r="92" spans="2:53" s="5" customFormat="1" ht="17.25" customHeight="1" x14ac:dyDescent="0.4">
      <c r="B92" s="5" t="s">
        <v>231</v>
      </c>
      <c r="E92" s="23"/>
      <c r="F92" s="23"/>
      <c r="G92" s="23"/>
      <c r="H92" s="23"/>
      <c r="I92" s="23"/>
      <c r="J92" s="23"/>
      <c r="K92" s="23"/>
      <c r="L92" s="23"/>
      <c r="M92" s="23"/>
      <c r="N92" s="23"/>
      <c r="O92" s="23"/>
      <c r="P92" s="23"/>
      <c r="Q92" s="23"/>
      <c r="R92" s="23"/>
      <c r="S92" s="23"/>
      <c r="T92" s="23"/>
      <c r="U92" s="23"/>
      <c r="V92" s="23"/>
      <c r="W92" s="23"/>
      <c r="X92" s="23"/>
      <c r="Y92" s="23"/>
      <c r="Z92" s="23"/>
      <c r="AA92" s="23"/>
      <c r="AB92" s="23"/>
      <c r="AC92" s="23"/>
      <c r="AD92" s="23"/>
      <c r="AE92" s="23"/>
      <c r="AF92" s="23"/>
      <c r="AG92" s="23"/>
      <c r="AH92" s="23"/>
      <c r="AI92" s="23"/>
      <c r="AJ92" s="23"/>
      <c r="AK92" s="23"/>
      <c r="AL92" s="23"/>
      <c r="AM92" s="23"/>
      <c r="AN92" s="23"/>
      <c r="AO92" s="23"/>
      <c r="AP92" s="23"/>
      <c r="AQ92" s="23"/>
      <c r="AR92" s="23"/>
      <c r="AS92" s="23"/>
      <c r="AT92" s="23"/>
      <c r="AU92" s="23"/>
      <c r="AV92" s="23"/>
      <c r="AW92" s="23"/>
    </row>
    <row r="93" spans="2:53" s="5" customFormat="1" ht="17.25" customHeight="1" x14ac:dyDescent="0.4">
      <c r="B93" s="5" t="s">
        <v>264</v>
      </c>
      <c r="E93" s="23"/>
      <c r="F93" s="23"/>
      <c r="G93" s="23"/>
      <c r="H93" s="23"/>
      <c r="I93" s="23"/>
      <c r="J93" s="23"/>
      <c r="K93" s="23"/>
      <c r="L93" s="23"/>
      <c r="M93" s="23"/>
      <c r="N93" s="23"/>
      <c r="O93" s="23"/>
      <c r="P93" s="23"/>
      <c r="Q93" s="23"/>
      <c r="R93" s="23"/>
      <c r="S93" s="23"/>
      <c r="T93" s="23"/>
      <c r="U93" s="23"/>
      <c r="V93" s="23"/>
      <c r="W93" s="23"/>
      <c r="X93" s="23"/>
      <c r="Y93" s="23"/>
      <c r="Z93" s="23"/>
      <c r="AA93" s="23"/>
      <c r="AB93" s="23"/>
      <c r="AC93" s="23"/>
      <c r="AD93" s="23"/>
      <c r="AE93" s="23"/>
      <c r="AF93" s="23"/>
      <c r="AG93" s="23"/>
      <c r="AH93" s="23"/>
      <c r="AI93" s="23"/>
      <c r="AJ93" s="23"/>
      <c r="AK93" s="23"/>
      <c r="AL93" s="23"/>
      <c r="AM93" s="23"/>
      <c r="AN93" s="23"/>
      <c r="AO93" s="23"/>
      <c r="AP93" s="23"/>
      <c r="AQ93" s="23"/>
      <c r="AR93" s="23"/>
      <c r="AS93" s="23"/>
      <c r="AT93" s="23"/>
      <c r="AU93" s="23"/>
      <c r="AV93" s="23"/>
      <c r="AW93" s="23"/>
    </row>
    <row r="94" spans="2:53" s="5" customFormat="1" ht="17.25" customHeight="1" x14ac:dyDescent="0.4">
      <c r="B94" s="29" t="s">
        <v>215</v>
      </c>
      <c r="E94" s="23"/>
      <c r="F94" s="23"/>
      <c r="G94" s="23"/>
      <c r="H94" s="23"/>
      <c r="I94" s="23"/>
      <c r="J94" s="23"/>
      <c r="K94" s="23"/>
      <c r="L94" s="23"/>
      <c r="M94" s="23"/>
      <c r="N94" s="23"/>
      <c r="O94" s="23"/>
      <c r="P94" s="23"/>
      <c r="Q94" s="23"/>
      <c r="R94" s="23"/>
      <c r="S94" s="23"/>
      <c r="T94" s="23"/>
      <c r="U94" s="23"/>
      <c r="V94" s="23"/>
      <c r="W94" s="23"/>
      <c r="X94" s="23"/>
      <c r="Y94" s="23"/>
      <c r="Z94" s="23"/>
      <c r="AA94" s="23"/>
      <c r="AB94" s="23"/>
      <c r="AC94" s="23"/>
      <c r="AD94" s="23"/>
      <c r="AE94" s="23"/>
      <c r="AF94" s="23"/>
      <c r="AG94" s="23"/>
      <c r="AH94" s="23"/>
      <c r="AI94" s="23"/>
      <c r="AJ94" s="23"/>
      <c r="AK94" s="23"/>
      <c r="AL94" s="23"/>
      <c r="AM94" s="23"/>
      <c r="AN94" s="23"/>
      <c r="AO94" s="23"/>
      <c r="AP94" s="23"/>
      <c r="AQ94" s="23"/>
      <c r="AR94" s="23"/>
      <c r="AS94" s="23"/>
      <c r="AT94" s="23"/>
      <c r="AU94" s="23"/>
      <c r="AV94" s="23"/>
      <c r="AW94" s="23"/>
      <c r="AX94" s="23"/>
      <c r="AY94" s="23"/>
      <c r="AZ94" s="23"/>
      <c r="BA94" s="23"/>
    </row>
    <row r="95" spans="2:53" s="5" customFormat="1" ht="5.0999999999999996" customHeight="1" x14ac:dyDescent="0.4">
      <c r="E95" s="23"/>
      <c r="F95" s="23"/>
      <c r="G95" s="23"/>
      <c r="H95" s="23"/>
      <c r="I95" s="23"/>
      <c r="J95" s="23"/>
      <c r="K95" s="23"/>
      <c r="L95" s="23"/>
      <c r="M95" s="23"/>
      <c r="N95" s="23"/>
      <c r="O95" s="23"/>
      <c r="P95" s="23"/>
      <c r="Q95" s="23"/>
      <c r="R95" s="23"/>
      <c r="S95" s="23"/>
      <c r="T95" s="23"/>
      <c r="U95" s="23"/>
      <c r="V95" s="23"/>
      <c r="W95" s="23"/>
      <c r="X95" s="23"/>
      <c r="Y95" s="23"/>
      <c r="Z95" s="23"/>
      <c r="AA95" s="23"/>
      <c r="AB95" s="23"/>
      <c r="AC95" s="23"/>
      <c r="AD95" s="23"/>
      <c r="AE95" s="23"/>
      <c r="AF95" s="23"/>
      <c r="AG95" s="23"/>
      <c r="AH95" s="23"/>
      <c r="AI95" s="23"/>
      <c r="AJ95" s="23"/>
      <c r="AK95" s="23"/>
      <c r="AL95" s="23"/>
      <c r="AM95" s="23"/>
      <c r="AN95" s="23"/>
      <c r="AO95" s="23"/>
      <c r="AP95" s="23"/>
      <c r="AQ95" s="23"/>
      <c r="AR95" s="23"/>
      <c r="AS95" s="23"/>
      <c r="AT95" s="23"/>
      <c r="AU95" s="23"/>
      <c r="AV95" s="23"/>
      <c r="AW95" s="23"/>
      <c r="AX95" s="23"/>
      <c r="AY95" s="23"/>
      <c r="AZ95" s="23"/>
      <c r="BA95" s="23"/>
    </row>
    <row r="96" spans="2:53" s="5" customFormat="1" ht="17.25" customHeight="1" x14ac:dyDescent="0.4">
      <c r="B96" s="5" t="s">
        <v>216</v>
      </c>
      <c r="E96" s="23"/>
      <c r="F96" s="23"/>
      <c r="G96" s="23"/>
      <c r="H96" s="23"/>
      <c r="I96" s="23"/>
      <c r="J96" s="23"/>
      <c r="K96" s="23"/>
      <c r="L96" s="23"/>
      <c r="M96" s="23"/>
      <c r="N96" s="23"/>
      <c r="O96" s="23"/>
      <c r="P96" s="23"/>
      <c r="Q96" s="23"/>
      <c r="R96" s="23"/>
      <c r="S96" s="23"/>
      <c r="T96" s="23"/>
      <c r="U96" s="23"/>
      <c r="V96" s="23"/>
      <c r="W96" s="23"/>
      <c r="X96" s="23"/>
      <c r="Y96" s="23"/>
      <c r="Z96" s="23"/>
      <c r="AA96" s="23"/>
      <c r="AB96" s="23"/>
      <c r="AC96" s="23"/>
      <c r="AD96" s="23"/>
      <c r="AE96" s="23"/>
      <c r="AF96" s="23"/>
      <c r="AG96" s="23"/>
      <c r="AH96" s="23"/>
      <c r="AI96" s="23"/>
      <c r="AJ96" s="23"/>
      <c r="AK96" s="23"/>
      <c r="AL96" s="23"/>
      <c r="AM96" s="23"/>
      <c r="AN96" s="23"/>
      <c r="AO96" s="23"/>
      <c r="AP96" s="23"/>
      <c r="AQ96" s="23"/>
      <c r="AR96" s="23"/>
      <c r="AS96" s="23"/>
      <c r="AT96" s="23"/>
      <c r="AU96" s="23"/>
      <c r="AV96" s="23"/>
      <c r="AW96" s="23"/>
      <c r="AX96" s="23"/>
      <c r="AY96" s="23"/>
      <c r="AZ96" s="23"/>
      <c r="BA96" s="23"/>
    </row>
    <row r="97" spans="2:70" s="5" customFormat="1" ht="17.25" customHeight="1" x14ac:dyDescent="0.4">
      <c r="B97" s="5" t="s">
        <v>265</v>
      </c>
      <c r="E97" s="23"/>
      <c r="F97" s="23"/>
      <c r="G97" s="23"/>
      <c r="H97" s="23"/>
      <c r="I97" s="23"/>
      <c r="J97" s="23"/>
      <c r="K97" s="23"/>
      <c r="L97" s="23"/>
      <c r="M97" s="23"/>
      <c r="N97" s="23"/>
      <c r="O97" s="23"/>
      <c r="P97" s="23"/>
      <c r="Q97" s="23"/>
      <c r="R97" s="23"/>
      <c r="S97" s="23"/>
      <c r="T97" s="23"/>
      <c r="U97" s="23"/>
      <c r="V97" s="23"/>
      <c r="W97" s="23"/>
      <c r="X97" s="23"/>
      <c r="Y97" s="23"/>
      <c r="Z97" s="23"/>
      <c r="AA97" s="23"/>
      <c r="AB97" s="23"/>
      <c r="AC97" s="23"/>
      <c r="AD97" s="23"/>
      <c r="AE97" s="23"/>
      <c r="AF97" s="23"/>
      <c r="AG97" s="23"/>
      <c r="AH97" s="23"/>
      <c r="AI97" s="23"/>
      <c r="AJ97" s="23"/>
      <c r="AK97" s="23"/>
      <c r="AL97" s="23"/>
      <c r="AM97" s="23"/>
      <c r="AN97" s="23"/>
      <c r="AO97" s="23"/>
      <c r="AP97" s="23"/>
      <c r="AQ97" s="23"/>
      <c r="AR97" s="23"/>
      <c r="AS97" s="23"/>
      <c r="AT97" s="23"/>
      <c r="AU97" s="23"/>
      <c r="AV97" s="23"/>
      <c r="AW97" s="23"/>
      <c r="AX97" s="23"/>
      <c r="AY97" s="23"/>
      <c r="AZ97" s="23"/>
      <c r="BA97" s="23"/>
    </row>
    <row r="98" spans="2:70" s="5" customFormat="1" ht="5.0999999999999996" customHeight="1" x14ac:dyDescent="0.4">
      <c r="E98" s="23"/>
      <c r="F98" s="23"/>
      <c r="G98" s="23"/>
      <c r="H98" s="23"/>
      <c r="I98" s="23"/>
      <c r="J98" s="23"/>
      <c r="K98" s="23"/>
      <c r="L98" s="23"/>
      <c r="M98" s="23"/>
      <c r="N98" s="23"/>
      <c r="O98" s="23"/>
      <c r="P98" s="23"/>
      <c r="Q98" s="23"/>
      <c r="R98" s="23"/>
      <c r="S98" s="23"/>
      <c r="T98" s="23"/>
      <c r="U98" s="23"/>
      <c r="V98" s="23"/>
      <c r="W98" s="23"/>
      <c r="X98" s="23"/>
      <c r="Y98" s="23"/>
      <c r="Z98" s="23"/>
      <c r="AA98" s="23"/>
      <c r="AB98" s="23"/>
      <c r="AC98" s="23"/>
      <c r="AD98" s="23"/>
      <c r="AE98" s="23"/>
      <c r="AF98" s="23"/>
      <c r="AG98" s="23"/>
      <c r="AH98" s="23"/>
      <c r="AI98" s="23"/>
      <c r="AJ98" s="23"/>
      <c r="AK98" s="23"/>
      <c r="AL98" s="23"/>
      <c r="AM98" s="23"/>
      <c r="AN98" s="23"/>
      <c r="AO98" s="23"/>
      <c r="AP98" s="23"/>
      <c r="AQ98" s="23"/>
      <c r="AR98" s="23"/>
      <c r="AS98" s="23"/>
      <c r="AT98" s="23"/>
      <c r="AU98" s="23"/>
      <c r="AV98" s="23"/>
      <c r="AW98" s="23"/>
    </row>
    <row r="99" spans="2:70" s="5" customFormat="1" ht="17.25" customHeight="1" x14ac:dyDescent="0.4">
      <c r="B99" s="5" t="s">
        <v>266</v>
      </c>
      <c r="E99" s="23"/>
      <c r="F99" s="23"/>
      <c r="G99" s="23"/>
      <c r="H99" s="23"/>
      <c r="I99" s="23"/>
      <c r="J99" s="23"/>
      <c r="K99" s="23"/>
      <c r="L99" s="23"/>
      <c r="M99" s="23"/>
      <c r="N99" s="23"/>
      <c r="O99" s="23"/>
      <c r="P99" s="23"/>
      <c r="Q99" s="23"/>
      <c r="R99" s="23"/>
      <c r="S99" s="23"/>
      <c r="T99" s="23"/>
      <c r="U99" s="23"/>
      <c r="V99" s="23"/>
      <c r="W99" s="23"/>
      <c r="X99" s="23"/>
      <c r="Y99" s="23"/>
      <c r="Z99" s="23"/>
      <c r="AA99" s="23"/>
      <c r="AB99" s="23"/>
      <c r="AC99" s="23"/>
      <c r="AD99" s="23"/>
      <c r="AE99" s="23"/>
      <c r="AF99" s="23"/>
      <c r="AG99" s="23"/>
      <c r="AH99" s="23"/>
      <c r="AI99" s="23"/>
      <c r="AJ99" s="23"/>
      <c r="AK99" s="23"/>
      <c r="AL99" s="23"/>
      <c r="AM99" s="23"/>
      <c r="AN99" s="23"/>
      <c r="AO99" s="23"/>
      <c r="AP99" s="23"/>
      <c r="AQ99" s="23"/>
      <c r="AR99" s="23"/>
      <c r="AS99" s="23"/>
      <c r="AT99" s="23"/>
      <c r="AU99" s="23"/>
      <c r="AV99" s="23"/>
      <c r="AW99" s="23"/>
      <c r="AX99" s="23"/>
      <c r="AY99" s="23"/>
      <c r="AZ99" s="23"/>
      <c r="BA99" s="23"/>
    </row>
    <row r="100" spans="2:70" s="5" customFormat="1" ht="5.0999999999999996" customHeight="1" x14ac:dyDescent="0.4">
      <c r="E100" s="23"/>
      <c r="F100" s="23"/>
      <c r="G100" s="23"/>
      <c r="H100" s="23"/>
      <c r="I100" s="23"/>
      <c r="J100" s="23"/>
      <c r="K100" s="23"/>
      <c r="L100" s="23"/>
      <c r="M100" s="23"/>
      <c r="N100" s="23"/>
      <c r="O100" s="23"/>
      <c r="P100" s="23"/>
      <c r="Q100" s="23"/>
      <c r="R100" s="23"/>
      <c r="S100" s="23"/>
      <c r="T100" s="23"/>
      <c r="U100" s="23"/>
      <c r="V100" s="23"/>
      <c r="W100" s="23"/>
      <c r="X100" s="23"/>
      <c r="Y100" s="23"/>
      <c r="Z100" s="23"/>
      <c r="AA100" s="23"/>
      <c r="AB100" s="23"/>
      <c r="AC100" s="23"/>
      <c r="AD100" s="23"/>
      <c r="AE100" s="23"/>
      <c r="AF100" s="23"/>
      <c r="AG100" s="23"/>
      <c r="AH100" s="23"/>
      <c r="AI100" s="23"/>
      <c r="AJ100" s="23"/>
      <c r="AK100" s="23"/>
      <c r="AL100" s="23"/>
      <c r="AM100" s="23"/>
      <c r="AN100" s="23"/>
      <c r="AO100" s="23"/>
      <c r="AP100" s="23"/>
      <c r="AQ100" s="23"/>
      <c r="AR100" s="23"/>
      <c r="AS100" s="23"/>
      <c r="AT100" s="23"/>
      <c r="AU100" s="23"/>
      <c r="AV100" s="23"/>
      <c r="AW100" s="23"/>
      <c r="AX100" s="23"/>
      <c r="AY100" s="23"/>
      <c r="AZ100" s="23"/>
      <c r="BA100" s="23"/>
    </row>
    <row r="101" spans="2:70" s="5" customFormat="1" ht="17.25" customHeight="1" x14ac:dyDescent="0.2">
      <c r="B101" s="5" t="s">
        <v>267</v>
      </c>
      <c r="BK101" s="24"/>
      <c r="BL101" s="25"/>
      <c r="BM101" s="24"/>
      <c r="BN101" s="24"/>
      <c r="BO101" s="24"/>
      <c r="BP101" s="26"/>
      <c r="BQ101" s="27"/>
      <c r="BR101" s="27"/>
    </row>
    <row r="102" spans="2:70" s="5" customFormat="1" ht="17.25" customHeight="1" x14ac:dyDescent="0.2">
      <c r="B102" s="5" t="s">
        <v>268</v>
      </c>
      <c r="BK102" s="24"/>
      <c r="BL102" s="25"/>
      <c r="BM102" s="24"/>
      <c r="BN102" s="24"/>
      <c r="BO102" s="24"/>
      <c r="BP102" s="26"/>
      <c r="BQ102" s="27"/>
      <c r="BR102" s="27"/>
    </row>
    <row r="103" spans="2:70" s="5" customFormat="1" ht="17.25" customHeight="1" x14ac:dyDescent="0.2">
      <c r="B103" s="5" t="s">
        <v>269</v>
      </c>
      <c r="BK103" s="24"/>
      <c r="BL103" s="25"/>
      <c r="BM103" s="24"/>
      <c r="BN103" s="24"/>
      <c r="BO103" s="24"/>
      <c r="BP103" s="26"/>
      <c r="BQ103" s="27"/>
      <c r="BR103" s="27"/>
    </row>
    <row r="104" spans="2:70" s="5" customFormat="1" ht="17.25" customHeight="1" x14ac:dyDescent="0.4">
      <c r="B104" s="5" t="s">
        <v>265</v>
      </c>
      <c r="E104" s="23"/>
      <c r="F104" s="23"/>
      <c r="G104" s="23"/>
      <c r="H104" s="23"/>
      <c r="I104" s="23"/>
      <c r="J104" s="23"/>
      <c r="K104" s="23"/>
      <c r="L104" s="23"/>
      <c r="M104" s="23"/>
      <c r="N104" s="23"/>
      <c r="O104" s="23"/>
      <c r="P104" s="23"/>
      <c r="Q104" s="23"/>
      <c r="R104" s="23"/>
      <c r="S104" s="23"/>
      <c r="T104" s="23"/>
      <c r="U104" s="23"/>
      <c r="V104" s="23"/>
      <c r="W104" s="23"/>
      <c r="X104" s="23"/>
      <c r="Y104" s="23"/>
      <c r="Z104" s="23"/>
      <c r="AA104" s="23"/>
      <c r="AB104" s="23"/>
      <c r="AC104" s="23"/>
      <c r="AD104" s="23"/>
      <c r="AE104" s="23"/>
      <c r="AF104" s="23"/>
      <c r="AG104" s="23"/>
      <c r="AH104" s="23"/>
      <c r="AI104" s="23"/>
      <c r="AJ104" s="23"/>
      <c r="AK104" s="23"/>
      <c r="AL104" s="23"/>
      <c r="AM104" s="23"/>
      <c r="AN104" s="23"/>
      <c r="AO104" s="23"/>
      <c r="AP104" s="23"/>
      <c r="AQ104" s="23"/>
      <c r="AR104" s="23"/>
      <c r="AS104" s="23"/>
      <c r="AT104" s="23"/>
      <c r="AU104" s="23"/>
      <c r="AV104" s="23"/>
      <c r="AW104" s="23"/>
      <c r="AX104" s="23"/>
      <c r="AY104" s="23"/>
      <c r="AZ104" s="23"/>
      <c r="BA104" s="23"/>
    </row>
    <row r="105" spans="2:70" s="5" customFormat="1" ht="17.25" customHeight="1" x14ac:dyDescent="0.4">
      <c r="E105" s="23"/>
      <c r="F105" s="23"/>
      <c r="G105" s="23"/>
      <c r="H105" s="23"/>
      <c r="I105" s="23"/>
      <c r="J105" s="23"/>
      <c r="K105" s="23"/>
      <c r="L105" s="23"/>
      <c r="M105" s="23"/>
      <c r="N105" s="23"/>
      <c r="O105" s="23"/>
      <c r="P105" s="23"/>
      <c r="Q105" s="23"/>
      <c r="R105" s="23"/>
      <c r="S105" s="23"/>
      <c r="T105" s="23"/>
      <c r="U105" s="23"/>
      <c r="V105" s="23"/>
      <c r="W105" s="23"/>
      <c r="X105" s="23"/>
      <c r="Y105" s="23"/>
      <c r="Z105" s="23"/>
      <c r="AA105" s="23"/>
      <c r="AB105" s="23"/>
      <c r="AC105" s="23"/>
      <c r="AD105" s="23"/>
      <c r="AE105" s="23"/>
      <c r="AF105" s="23"/>
      <c r="AG105" s="23"/>
      <c r="AH105" s="23"/>
      <c r="AI105" s="23"/>
      <c r="AJ105" s="23"/>
      <c r="AK105" s="23"/>
      <c r="AL105" s="23"/>
      <c r="AM105" s="23"/>
      <c r="AN105" s="23"/>
      <c r="AO105" s="23"/>
      <c r="AP105" s="23"/>
      <c r="AQ105" s="23"/>
      <c r="AR105" s="23"/>
      <c r="AS105" s="23"/>
      <c r="AT105" s="23"/>
      <c r="AU105" s="23"/>
      <c r="AV105" s="23"/>
      <c r="AW105" s="23"/>
      <c r="AX105" s="23"/>
      <c r="AY105" s="23"/>
      <c r="AZ105" s="23"/>
      <c r="BA105" s="23"/>
    </row>
    <row r="106" spans="2:70" s="5" customFormat="1" ht="17.25" customHeight="1" x14ac:dyDescent="0.4">
      <c r="E106" s="23"/>
      <c r="F106" s="23"/>
      <c r="G106" s="23"/>
      <c r="H106" s="23"/>
      <c r="I106" s="23"/>
      <c r="J106" s="23"/>
      <c r="K106" s="23"/>
      <c r="L106" s="23"/>
      <c r="M106" s="23"/>
      <c r="N106" s="23"/>
      <c r="O106" s="23"/>
      <c r="P106" s="23"/>
      <c r="Q106" s="23"/>
      <c r="R106" s="23"/>
      <c r="S106" s="23"/>
      <c r="T106" s="23"/>
      <c r="U106" s="23"/>
      <c r="V106" s="23"/>
      <c r="W106" s="23"/>
      <c r="X106" s="23"/>
      <c r="Y106" s="23"/>
      <c r="Z106" s="23"/>
      <c r="AA106" s="23"/>
      <c r="AB106" s="23"/>
      <c r="AC106" s="23"/>
      <c r="AD106" s="23"/>
      <c r="AE106" s="23"/>
      <c r="AF106" s="23"/>
      <c r="AG106" s="23"/>
      <c r="AH106" s="23"/>
      <c r="AI106" s="23"/>
      <c r="AJ106" s="23"/>
      <c r="AK106" s="23"/>
      <c r="AL106" s="23"/>
      <c r="AM106" s="23"/>
      <c r="AN106" s="23"/>
      <c r="AO106" s="23"/>
      <c r="AP106" s="23"/>
      <c r="AQ106" s="23"/>
      <c r="AR106" s="23"/>
      <c r="AS106" s="23"/>
      <c r="AT106" s="23"/>
      <c r="AU106" s="23"/>
      <c r="AV106" s="23"/>
      <c r="AW106" s="23"/>
    </row>
    <row r="107" spans="2:70" ht="17.25" customHeight="1" x14ac:dyDescent="0.4"/>
    <row r="108" spans="2:70" ht="17.25" customHeight="1" x14ac:dyDescent="0.4">
      <c r="B108" s="5"/>
    </row>
    <row r="109" spans="2:70" ht="17.25" customHeight="1" x14ac:dyDescent="0.4"/>
    <row r="110" spans="2:70" ht="17.25" customHeight="1" x14ac:dyDescent="0.4"/>
  </sheetData>
  <mergeCells count="7">
    <mergeCell ref="B76:I78"/>
    <mergeCell ref="B3:I7"/>
    <mergeCell ref="F8:K9"/>
    <mergeCell ref="B52:H53"/>
    <mergeCell ref="B61:I62"/>
    <mergeCell ref="B72:I73"/>
    <mergeCell ref="B74:I75"/>
  </mergeCells>
  <phoneticPr fontId="2"/>
  <pageMargins left="0.59055118110236227" right="0.39370078740157483" top="0.39370078740157483" bottom="0.39370078740157483" header="0.31496062992125984" footer="0.31496062992125984"/>
  <pageSetup paperSize="9" scale="50" fitToWidth="0" orientation="portrait" r:id="rId1"/>
  <colBreaks count="1" manualBreakCount="1">
    <brk id="9" max="102" man="1"/>
  </col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rgb="FFFFFF00"/>
    <pageSetUpPr fitToPage="1"/>
  </sheetPr>
  <dimension ref="B1:BN133"/>
  <sheetViews>
    <sheetView showGridLines="0" tabSelected="1" view="pageBreakPreview" topLeftCell="A79" zoomScale="55" zoomScaleNormal="70" zoomScaleSheetLayoutView="55" workbookViewId="0">
      <selection activeCell="O3" sqref="O3"/>
    </sheetView>
  </sheetViews>
  <sheetFormatPr defaultColWidth="4.375" defaultRowHeight="20.25" customHeight="1" x14ac:dyDescent="0.4"/>
  <cols>
    <col min="1" max="1" width="1.625" style="113" customWidth="1"/>
    <col min="2" max="5" width="5.75" style="113" customWidth="1"/>
    <col min="6" max="6" width="3.625" style="113" hidden="1" customWidth="1"/>
    <col min="7" max="12" width="5.625" style="113" customWidth="1"/>
    <col min="13" max="13" width="6.25" style="113" customWidth="1"/>
    <col min="14" max="53" width="5.625" style="113" customWidth="1"/>
    <col min="54" max="54" width="5.625" style="113" hidden="1" customWidth="1"/>
    <col min="55" max="56" width="7.125" style="113" customWidth="1"/>
    <col min="57" max="58" width="3.25" style="113" customWidth="1"/>
    <col min="59" max="61" width="5.625" style="113" customWidth="1"/>
    <col min="62" max="62" width="6" style="113" customWidth="1"/>
    <col min="63" max="66" width="4.75" style="113" customWidth="1"/>
    <col min="67" max="67" width="5.375" style="113" customWidth="1"/>
    <col min="68" max="68" width="5.375" style="113" bestFit="1" customWidth="1"/>
    <col min="69" max="16384" width="4.375" style="113"/>
  </cols>
  <sheetData>
    <row r="1" spans="2:66" s="104" customFormat="1" ht="20.25" customHeight="1" x14ac:dyDescent="0.4">
      <c r="C1" s="100" t="s">
        <v>103</v>
      </c>
      <c r="D1" s="100"/>
      <c r="E1" s="100"/>
      <c r="F1" s="100"/>
      <c r="G1" s="100"/>
      <c r="H1" s="160" t="s">
        <v>0</v>
      </c>
      <c r="J1" s="160"/>
      <c r="N1" s="100"/>
      <c r="O1" s="100"/>
      <c r="P1" s="100"/>
      <c r="Q1" s="100"/>
      <c r="R1" s="100"/>
      <c r="S1" s="100"/>
      <c r="T1" s="100"/>
      <c r="AO1" s="161"/>
      <c r="AP1" s="162"/>
      <c r="AQ1" s="162" t="s">
        <v>51</v>
      </c>
      <c r="AR1" s="327"/>
      <c r="AS1" s="327"/>
      <c r="AT1" s="327"/>
      <c r="AU1" s="327"/>
      <c r="AV1" s="327"/>
      <c r="AW1" s="327"/>
      <c r="AX1" s="327"/>
      <c r="AY1" s="327"/>
      <c r="AZ1" s="162" t="s">
        <v>15</v>
      </c>
      <c r="BA1" s="171"/>
      <c r="BB1" s="171"/>
      <c r="BC1" s="171"/>
      <c r="BD1" s="171"/>
      <c r="BE1" s="162" t="s">
        <v>246</v>
      </c>
      <c r="BF1" s="328"/>
      <c r="BG1" s="328"/>
      <c r="BH1" s="328"/>
      <c r="BI1" s="328"/>
      <c r="BJ1" s="162" t="s">
        <v>15</v>
      </c>
    </row>
    <row r="2" spans="2:66" s="104" customFormat="1" ht="20.25" customHeight="1" x14ac:dyDescent="0.4">
      <c r="C2" s="100"/>
      <c r="D2" s="100"/>
      <c r="E2" s="100"/>
      <c r="F2" s="100"/>
      <c r="G2" s="100"/>
      <c r="J2" s="160"/>
      <c r="N2" s="100"/>
      <c r="O2" s="100"/>
      <c r="P2" s="100"/>
      <c r="Q2" s="100"/>
      <c r="R2" s="100"/>
      <c r="S2" s="100"/>
      <c r="T2" s="100"/>
      <c r="AA2" s="120" t="s">
        <v>47</v>
      </c>
      <c r="AB2" s="384">
        <v>6</v>
      </c>
      <c r="AC2" s="384"/>
      <c r="AD2" s="120" t="s">
        <v>48</v>
      </c>
      <c r="AE2" s="385">
        <f>IF(AB2=0,"",YEAR(DATE(2018+AB2,1,1)))</f>
        <v>2024</v>
      </c>
      <c r="AF2" s="385"/>
      <c r="AG2" s="163" t="s">
        <v>49</v>
      </c>
      <c r="AH2" s="163" t="s">
        <v>1</v>
      </c>
      <c r="AI2" s="384">
        <v>4</v>
      </c>
      <c r="AJ2" s="384"/>
      <c r="AK2" s="163" t="s">
        <v>34</v>
      </c>
      <c r="AO2" s="161"/>
      <c r="AP2" s="162"/>
      <c r="AQ2" s="162" t="s">
        <v>50</v>
      </c>
      <c r="AR2" s="386"/>
      <c r="AS2" s="386"/>
      <c r="AT2" s="386"/>
      <c r="AU2" s="386"/>
      <c r="AV2" s="386"/>
      <c r="AW2" s="386"/>
      <c r="AX2" s="386"/>
      <c r="AY2" s="386"/>
      <c r="AZ2" s="386"/>
      <c r="BA2" s="386"/>
      <c r="BB2" s="386"/>
      <c r="BC2" s="386"/>
      <c r="BD2" s="386"/>
      <c r="BE2" s="386"/>
      <c r="BF2" s="386"/>
      <c r="BG2" s="386"/>
      <c r="BH2" s="386"/>
      <c r="BI2" s="386"/>
      <c r="BJ2" s="162" t="s">
        <v>15</v>
      </c>
    </row>
    <row r="3" spans="2:66" s="101" customFormat="1" ht="20.25" customHeight="1" x14ac:dyDescent="0.4">
      <c r="B3" s="104" t="s">
        <v>253</v>
      </c>
      <c r="G3" s="160"/>
      <c r="J3" s="160"/>
      <c r="N3" s="162"/>
      <c r="O3" s="162"/>
      <c r="P3" s="162"/>
      <c r="Q3" s="162"/>
      <c r="R3" s="162"/>
      <c r="S3" s="162"/>
      <c r="T3" s="162"/>
      <c r="AB3" s="164"/>
      <c r="AC3" s="164"/>
      <c r="AD3" s="164"/>
      <c r="AE3" s="165"/>
      <c r="AF3" s="164"/>
      <c r="AQ3" s="162" t="s">
        <v>134</v>
      </c>
      <c r="AR3" s="386"/>
      <c r="AS3" s="386"/>
      <c r="AT3" s="386"/>
      <c r="AU3" s="386"/>
      <c r="AV3" s="386"/>
      <c r="AW3" s="162" t="s">
        <v>15</v>
      </c>
      <c r="BD3" s="166" t="s">
        <v>69</v>
      </c>
      <c r="BE3" s="466" t="s">
        <v>252</v>
      </c>
      <c r="BF3" s="467"/>
      <c r="BG3" s="468"/>
      <c r="BH3" s="468"/>
      <c r="BI3" s="469"/>
      <c r="BJ3" s="162"/>
    </row>
    <row r="4" spans="2:66" s="101" customFormat="1" ht="18.75" x14ac:dyDescent="0.4">
      <c r="B4" s="104" t="s">
        <v>225</v>
      </c>
      <c r="G4" s="160"/>
      <c r="J4" s="160"/>
      <c r="N4" s="162"/>
      <c r="O4" s="162"/>
      <c r="P4" s="162"/>
      <c r="Q4" s="162"/>
      <c r="R4" s="162"/>
      <c r="S4" s="162"/>
      <c r="T4" s="162"/>
      <c r="AB4" s="114"/>
      <c r="AC4" s="114"/>
      <c r="AI4" s="104"/>
      <c r="AJ4" s="104"/>
      <c r="AK4" s="104"/>
      <c r="AL4" s="104"/>
      <c r="AM4" s="104"/>
      <c r="AN4" s="104"/>
      <c r="AQ4" s="162" t="s">
        <v>248</v>
      </c>
      <c r="AR4" s="327"/>
      <c r="AS4" s="327"/>
      <c r="AT4" s="327"/>
      <c r="AU4" s="327"/>
      <c r="AV4" s="327"/>
      <c r="AW4" s="162" t="s">
        <v>15</v>
      </c>
      <c r="AX4" s="104"/>
      <c r="AY4" s="104"/>
      <c r="AZ4" s="104"/>
      <c r="BA4" s="104"/>
      <c r="BB4" s="104"/>
      <c r="BC4" s="104"/>
      <c r="BD4" s="104"/>
      <c r="BE4" s="104"/>
      <c r="BF4" s="104"/>
      <c r="BG4" s="104"/>
      <c r="BH4" s="104"/>
      <c r="BI4" s="99"/>
      <c r="BJ4" s="99"/>
    </row>
    <row r="5" spans="2:66" s="101" customFormat="1" ht="6.75" customHeight="1" x14ac:dyDescent="0.4">
      <c r="C5" s="104"/>
      <c r="D5" s="104"/>
      <c r="E5" s="104"/>
      <c r="F5" s="104"/>
      <c r="G5" s="100"/>
      <c r="H5" s="104"/>
      <c r="I5" s="104"/>
      <c r="J5" s="100"/>
      <c r="K5" s="104"/>
      <c r="L5" s="104"/>
      <c r="M5" s="104"/>
      <c r="N5" s="99"/>
      <c r="O5" s="99"/>
      <c r="P5" s="99"/>
      <c r="Q5" s="99"/>
      <c r="R5" s="99"/>
      <c r="S5" s="99"/>
      <c r="T5" s="99"/>
      <c r="U5" s="104"/>
      <c r="V5" s="104"/>
      <c r="W5" s="104"/>
      <c r="X5" s="104"/>
      <c r="Y5" s="104"/>
      <c r="Z5" s="104"/>
      <c r="AA5" s="104"/>
      <c r="AB5" s="98"/>
      <c r="AC5" s="98"/>
      <c r="AD5" s="104"/>
      <c r="AE5" s="104"/>
      <c r="AF5" s="104"/>
      <c r="AG5" s="104"/>
      <c r="AI5" s="104"/>
      <c r="AJ5" s="104"/>
      <c r="AK5" s="104"/>
      <c r="AL5" s="104"/>
      <c r="AM5" s="104"/>
      <c r="AN5" s="104"/>
      <c r="AO5" s="104"/>
      <c r="AP5" s="104"/>
      <c r="AQ5" s="104"/>
      <c r="AR5" s="104"/>
      <c r="AS5" s="104"/>
      <c r="AT5" s="104"/>
      <c r="AU5" s="104"/>
      <c r="AV5" s="104"/>
      <c r="AW5" s="104"/>
      <c r="AX5" s="104"/>
      <c r="AY5" s="104"/>
      <c r="AZ5" s="104"/>
      <c r="BA5" s="104"/>
      <c r="BB5" s="104"/>
      <c r="BC5" s="104"/>
      <c r="BD5" s="104"/>
      <c r="BE5" s="104"/>
      <c r="BF5" s="104"/>
      <c r="BG5" s="104"/>
      <c r="BH5" s="104"/>
      <c r="BI5" s="99"/>
      <c r="BJ5" s="99"/>
    </row>
    <row r="6" spans="2:66" s="101" customFormat="1" ht="18.75" x14ac:dyDescent="0.4">
      <c r="B6" s="434" t="s">
        <v>70</v>
      </c>
      <c r="C6" s="435"/>
      <c r="D6" s="435"/>
      <c r="E6" s="435"/>
      <c r="F6" s="435"/>
      <c r="G6" s="435"/>
      <c r="H6" s="435"/>
      <c r="I6" s="435"/>
      <c r="J6" s="436"/>
      <c r="K6" s="99"/>
      <c r="L6" s="99"/>
      <c r="M6" s="99"/>
      <c r="N6" s="100"/>
      <c r="O6" s="99"/>
      <c r="P6" s="104"/>
      <c r="Q6" s="104"/>
      <c r="R6" s="104"/>
      <c r="S6" s="104"/>
      <c r="T6" s="104"/>
      <c r="U6" s="104"/>
      <c r="V6" s="104"/>
      <c r="W6" s="98"/>
      <c r="X6" s="98"/>
      <c r="AB6" s="104"/>
      <c r="AC6" s="98"/>
      <c r="AD6" s="98"/>
      <c r="AE6" s="104"/>
      <c r="AF6" s="104"/>
      <c r="AG6" s="104"/>
      <c r="AI6" s="104"/>
      <c r="AJ6" s="104" t="s">
        <v>71</v>
      </c>
      <c r="AK6" s="104"/>
      <c r="AL6" s="104"/>
      <c r="AM6" s="104"/>
      <c r="AN6" s="104"/>
      <c r="AO6" s="104"/>
      <c r="AP6" s="104"/>
      <c r="AQ6" s="104"/>
      <c r="AR6" s="104"/>
      <c r="AS6" s="104"/>
      <c r="AT6" s="104"/>
      <c r="AV6" s="329"/>
      <c r="AW6" s="330"/>
      <c r="AX6" s="106" t="s">
        <v>42</v>
      </c>
      <c r="AY6" s="104"/>
      <c r="AZ6" s="329"/>
      <c r="BA6" s="330"/>
      <c r="BB6" s="167"/>
      <c r="BC6" s="106" t="s">
        <v>43</v>
      </c>
      <c r="BD6" s="104"/>
      <c r="BE6" s="329"/>
      <c r="BF6" s="387"/>
      <c r="BG6" s="330"/>
      <c r="BH6" s="106" t="s">
        <v>44</v>
      </c>
      <c r="BI6" s="104"/>
      <c r="BJ6" s="99"/>
    </row>
    <row r="7" spans="2:66" s="101" customFormat="1" ht="18.75" x14ac:dyDescent="0.4">
      <c r="B7" s="168" t="s">
        <v>34</v>
      </c>
      <c r="C7" s="168" t="s">
        <v>35</v>
      </c>
      <c r="D7" s="168" t="s">
        <v>36</v>
      </c>
      <c r="E7" s="168" t="s">
        <v>37</v>
      </c>
      <c r="G7" s="168" t="s">
        <v>38</v>
      </c>
      <c r="H7" s="168" t="s">
        <v>39</v>
      </c>
      <c r="I7" s="168" t="s">
        <v>40</v>
      </c>
      <c r="J7" s="168" t="s">
        <v>67</v>
      </c>
      <c r="K7" s="99"/>
      <c r="L7" s="99"/>
      <c r="M7" s="99"/>
      <c r="N7" s="118" t="s">
        <v>133</v>
      </c>
      <c r="O7" s="169"/>
      <c r="P7" s="169"/>
      <c r="Q7" s="169"/>
      <c r="R7" s="169"/>
      <c r="S7" s="169"/>
      <c r="T7" s="169"/>
      <c r="U7" s="104"/>
      <c r="V7" s="104"/>
      <c r="W7" s="98"/>
      <c r="X7" s="98"/>
      <c r="AB7" s="104"/>
      <c r="AC7" s="98"/>
      <c r="AD7" s="98"/>
      <c r="AE7" s="104"/>
      <c r="AF7" s="104"/>
      <c r="AG7" s="104"/>
      <c r="AI7" s="104"/>
      <c r="AJ7" s="104"/>
      <c r="AK7" s="104"/>
      <c r="AL7" s="104"/>
      <c r="AM7" s="104"/>
      <c r="AN7" s="104"/>
      <c r="AO7" s="104"/>
      <c r="AP7" s="104"/>
      <c r="AQ7" s="104"/>
      <c r="AR7" s="104"/>
      <c r="AS7" s="104"/>
      <c r="AT7" s="104"/>
      <c r="AU7" s="104"/>
      <c r="AV7" s="104"/>
      <c r="AW7" s="104"/>
      <c r="AX7" s="104"/>
      <c r="AY7" s="104"/>
      <c r="AZ7" s="104"/>
      <c r="BA7" s="104"/>
      <c r="BB7" s="104"/>
      <c r="BC7" s="104"/>
      <c r="BD7" s="104"/>
      <c r="BE7" s="104"/>
      <c r="BF7" s="104"/>
      <c r="BG7" s="104"/>
      <c r="BH7" s="104"/>
      <c r="BI7" s="99"/>
      <c r="BJ7" s="99"/>
    </row>
    <row r="8" spans="2:66" s="101" customFormat="1" ht="20.25" customHeight="1" x14ac:dyDescent="0.4">
      <c r="B8" s="32"/>
      <c r="C8" s="32"/>
      <c r="D8" s="32"/>
      <c r="E8" s="32"/>
      <c r="F8" s="33"/>
      <c r="G8" s="32"/>
      <c r="H8" s="32"/>
      <c r="I8" s="32"/>
      <c r="J8" s="32"/>
      <c r="K8" s="98"/>
      <c r="L8" s="98" t="s">
        <v>41</v>
      </c>
      <c r="M8" s="98"/>
      <c r="N8" s="437"/>
      <c r="O8" s="438"/>
      <c r="P8" s="439"/>
      <c r="Q8" s="98" t="s">
        <v>2</v>
      </c>
      <c r="R8" s="437"/>
      <c r="S8" s="438"/>
      <c r="T8" s="439"/>
      <c r="U8" s="99" t="s">
        <v>17</v>
      </c>
      <c r="V8" s="429">
        <f>(R8-N8)*24</f>
        <v>0</v>
      </c>
      <c r="W8" s="430"/>
      <c r="X8" s="100" t="s">
        <v>18</v>
      </c>
      <c r="AB8" s="98"/>
      <c r="AC8" s="102"/>
      <c r="AD8" s="100"/>
      <c r="AE8" s="98"/>
      <c r="AF8" s="98"/>
      <c r="AG8" s="98"/>
      <c r="AH8" s="114"/>
      <c r="AI8" s="103"/>
      <c r="AJ8" s="103"/>
      <c r="AK8" s="103"/>
      <c r="AL8" s="104"/>
      <c r="AM8" s="99"/>
      <c r="AN8" s="118" t="s">
        <v>72</v>
      </c>
      <c r="AO8" s="118"/>
      <c r="AP8" s="104"/>
      <c r="AQ8" s="329"/>
      <c r="AR8" s="330"/>
      <c r="AS8" s="111" t="s">
        <v>68</v>
      </c>
      <c r="AT8" s="118" t="s">
        <v>249</v>
      </c>
      <c r="AU8" s="118"/>
      <c r="AV8" s="104"/>
      <c r="AW8" s="329"/>
      <c r="AX8" s="330"/>
      <c r="AY8" s="111" t="s">
        <v>68</v>
      </c>
      <c r="AZ8" s="104"/>
      <c r="BA8" s="104" t="s">
        <v>45</v>
      </c>
      <c r="BB8" s="104"/>
      <c r="BC8" s="104"/>
      <c r="BD8" s="104"/>
      <c r="BE8" s="470">
        <f>DAY(EOMONTH(DATE(AE2,AI2,1),0))</f>
        <v>30</v>
      </c>
      <c r="BF8" s="471"/>
      <c r="BG8" s="472"/>
      <c r="BH8" s="104" t="s">
        <v>46</v>
      </c>
      <c r="BI8" s="104"/>
      <c r="BJ8" s="104"/>
    </row>
    <row r="9" spans="2:66" s="101" customFormat="1" ht="6" customHeight="1" x14ac:dyDescent="0.4">
      <c r="B9" s="159"/>
      <c r="C9" s="159"/>
      <c r="D9" s="159"/>
      <c r="E9" s="159"/>
      <c r="G9" s="159"/>
      <c r="H9" s="159"/>
      <c r="I9" s="159"/>
      <c r="J9" s="159"/>
      <c r="K9" s="104"/>
      <c r="L9" s="104"/>
      <c r="M9" s="104"/>
      <c r="N9" s="98"/>
      <c r="O9" s="103"/>
      <c r="P9" s="104"/>
      <c r="Q9" s="104"/>
      <c r="R9" s="98"/>
      <c r="S9" s="104"/>
      <c r="T9" s="104"/>
      <c r="U9" s="104"/>
      <c r="V9" s="104"/>
      <c r="W9" s="104"/>
      <c r="X9" s="104"/>
      <c r="AB9" s="104"/>
      <c r="AC9" s="104"/>
      <c r="AD9" s="104"/>
      <c r="AE9" s="104"/>
      <c r="AF9" s="104"/>
      <c r="AG9" s="104"/>
      <c r="AI9" s="98"/>
      <c r="AJ9" s="104"/>
      <c r="AK9" s="104"/>
      <c r="AL9" s="103"/>
      <c r="AM9" s="104"/>
      <c r="AN9" s="104"/>
      <c r="AO9" s="104"/>
      <c r="AP9" s="104"/>
      <c r="AQ9" s="104"/>
      <c r="AR9" s="104"/>
      <c r="AS9" s="98"/>
      <c r="AT9" s="98"/>
      <c r="AU9" s="98"/>
      <c r="AV9" s="104"/>
      <c r="AW9" s="104"/>
      <c r="AX9" s="104"/>
      <c r="AY9" s="104"/>
      <c r="AZ9" s="104"/>
      <c r="BA9" s="104"/>
      <c r="BB9" s="104"/>
      <c r="BC9" s="104"/>
      <c r="BD9" s="104"/>
      <c r="BE9" s="104"/>
      <c r="BF9" s="104"/>
      <c r="BG9" s="104"/>
      <c r="BH9" s="104"/>
      <c r="BI9" s="104"/>
      <c r="BJ9" s="104"/>
    </row>
    <row r="10" spans="2:66" s="101" customFormat="1" ht="18.75" x14ac:dyDescent="0.2">
      <c r="B10" s="32"/>
      <c r="C10" s="32"/>
      <c r="D10" s="32"/>
      <c r="E10" s="32"/>
      <c r="F10" s="33"/>
      <c r="G10" s="32"/>
      <c r="H10" s="32"/>
      <c r="I10" s="32"/>
      <c r="J10" s="32"/>
      <c r="K10" s="98"/>
      <c r="L10" s="98" t="s">
        <v>41</v>
      </c>
      <c r="M10" s="98"/>
      <c r="N10" s="437"/>
      <c r="O10" s="438"/>
      <c r="P10" s="439"/>
      <c r="Q10" s="98" t="s">
        <v>2</v>
      </c>
      <c r="R10" s="437"/>
      <c r="S10" s="438"/>
      <c r="T10" s="439"/>
      <c r="U10" s="99" t="s">
        <v>17</v>
      </c>
      <c r="V10" s="429">
        <f>(R10-N10)*24</f>
        <v>0</v>
      </c>
      <c r="W10" s="430"/>
      <c r="X10" s="100" t="s">
        <v>18</v>
      </c>
      <c r="AB10" s="98"/>
      <c r="AC10" s="102"/>
      <c r="AD10" s="100"/>
      <c r="AE10" s="98"/>
      <c r="AF10" s="98"/>
      <c r="AG10" s="98"/>
      <c r="AI10" s="103"/>
      <c r="AJ10" s="103"/>
      <c r="AK10" s="103"/>
      <c r="AL10" s="104"/>
      <c r="AM10" s="99"/>
      <c r="AN10" s="102"/>
      <c r="AO10" s="104"/>
      <c r="AP10" s="104"/>
      <c r="AQ10" s="105"/>
      <c r="AR10" s="105"/>
      <c r="AS10" s="105"/>
      <c r="AT10" s="106"/>
      <c r="AU10" s="98"/>
      <c r="AV10" s="98"/>
      <c r="AW10" s="98"/>
      <c r="AX10" s="104"/>
      <c r="AY10" s="104"/>
      <c r="AZ10" s="107"/>
      <c r="BA10" s="107"/>
      <c r="BB10" s="107"/>
      <c r="BC10" s="107" t="s">
        <v>272</v>
      </c>
      <c r="BD10" s="104"/>
      <c r="BE10" s="329"/>
      <c r="BF10" s="387"/>
      <c r="BG10" s="387"/>
      <c r="BH10" s="330"/>
      <c r="BI10" s="108" t="s">
        <v>16</v>
      </c>
      <c r="BJ10" s="104"/>
    </row>
    <row r="11" spans="2:66" s="101" customFormat="1" ht="6" customHeight="1" x14ac:dyDescent="0.2">
      <c r="B11" s="109"/>
      <c r="C11" s="109"/>
      <c r="D11" s="109"/>
      <c r="E11" s="109"/>
      <c r="G11" s="109"/>
      <c r="H11" s="109"/>
      <c r="I11" s="109"/>
      <c r="J11" s="104"/>
      <c r="K11" s="98"/>
      <c r="L11" s="98"/>
      <c r="M11" s="98"/>
      <c r="N11" s="103"/>
      <c r="O11" s="104"/>
      <c r="P11" s="104"/>
      <c r="Q11" s="98"/>
      <c r="R11" s="104"/>
      <c r="S11" s="104"/>
      <c r="T11" s="104"/>
      <c r="U11" s="104"/>
      <c r="V11" s="104"/>
      <c r="W11" s="104"/>
      <c r="AB11" s="104"/>
      <c r="AC11" s="104"/>
      <c r="AD11" s="104"/>
      <c r="AE11" s="104"/>
      <c r="AF11" s="104"/>
      <c r="AG11" s="104"/>
      <c r="AI11" s="98"/>
      <c r="AJ11" s="103"/>
      <c r="AK11" s="104"/>
      <c r="AL11" s="103"/>
      <c r="AM11" s="104"/>
      <c r="AN11" s="104"/>
      <c r="AO11" s="104"/>
      <c r="AP11" s="104"/>
      <c r="AQ11" s="110"/>
      <c r="AR11" s="110"/>
      <c r="AS11" s="111"/>
      <c r="AT11" s="112"/>
      <c r="AU11" s="98"/>
      <c r="AV11" s="98"/>
      <c r="AW11" s="98"/>
      <c r="AX11" s="104"/>
      <c r="AY11" s="104"/>
      <c r="AZ11" s="107"/>
      <c r="BA11" s="107"/>
      <c r="BB11" s="107"/>
      <c r="BC11" s="104"/>
      <c r="BD11" s="104"/>
      <c r="BE11" s="98"/>
      <c r="BF11" s="98"/>
      <c r="BG11" s="98"/>
      <c r="BH11" s="98"/>
      <c r="BI11" s="108"/>
      <c r="BJ11" s="104"/>
    </row>
    <row r="12" spans="2:66" s="101" customFormat="1" ht="20.25" customHeight="1" x14ac:dyDescent="0.4">
      <c r="B12" s="493" t="s">
        <v>132</v>
      </c>
      <c r="C12" s="494"/>
      <c r="D12" s="494"/>
      <c r="E12" s="494"/>
      <c r="F12" s="494"/>
      <c r="G12" s="494"/>
      <c r="H12" s="494"/>
      <c r="I12" s="494"/>
      <c r="J12" s="494"/>
      <c r="K12" s="494"/>
      <c r="L12" s="494"/>
      <c r="M12" s="494"/>
      <c r="N12" s="494"/>
      <c r="O12" s="494"/>
      <c r="P12" s="494"/>
      <c r="Q12" s="494"/>
      <c r="R12" s="494"/>
      <c r="S12" s="494"/>
      <c r="T12" s="494"/>
      <c r="U12" s="494"/>
      <c r="V12" s="494"/>
      <c r="W12" s="494"/>
      <c r="X12" s="495"/>
      <c r="AB12" s="111"/>
      <c r="AC12" s="113"/>
      <c r="AD12" s="113"/>
      <c r="AE12" s="111"/>
      <c r="AF12" s="98"/>
      <c r="AG12" s="98"/>
      <c r="AH12" s="114"/>
      <c r="AI12" s="100"/>
      <c r="AJ12" s="104" t="s">
        <v>270</v>
      </c>
      <c r="AK12" s="104"/>
      <c r="AL12" s="103"/>
      <c r="AM12" s="104"/>
      <c r="AN12" s="104"/>
      <c r="AO12" s="104"/>
      <c r="AP12" s="104"/>
      <c r="AQ12" s="110"/>
      <c r="AR12" s="110"/>
      <c r="AS12" s="110"/>
      <c r="AT12" s="329"/>
      <c r="AU12" s="330"/>
      <c r="AV12" s="107"/>
      <c r="AW12" s="437"/>
      <c r="AX12" s="439"/>
      <c r="AY12" s="98" t="s">
        <v>271</v>
      </c>
      <c r="AZ12" s="437"/>
      <c r="BA12" s="439"/>
      <c r="BB12" s="115"/>
      <c r="BC12" s="103"/>
      <c r="BD12" s="99" t="s">
        <v>17</v>
      </c>
      <c r="BE12" s="99"/>
      <c r="BF12" s="388">
        <f>(AZ12-AW12)*24</f>
        <v>0</v>
      </c>
      <c r="BG12" s="389"/>
      <c r="BH12" s="100" t="s">
        <v>18</v>
      </c>
      <c r="BI12" s="98"/>
    </row>
    <row r="13" spans="2:66" s="101" customFormat="1" ht="6.75" customHeight="1" x14ac:dyDescent="0.2">
      <c r="B13" s="496"/>
      <c r="C13" s="497"/>
      <c r="D13" s="497"/>
      <c r="E13" s="497"/>
      <c r="F13" s="497"/>
      <c r="G13" s="497"/>
      <c r="H13" s="497"/>
      <c r="I13" s="497"/>
      <c r="J13" s="497"/>
      <c r="K13" s="497"/>
      <c r="L13" s="497"/>
      <c r="M13" s="497"/>
      <c r="N13" s="497"/>
      <c r="O13" s="497"/>
      <c r="P13" s="497"/>
      <c r="Q13" s="497"/>
      <c r="R13" s="497"/>
      <c r="S13" s="497"/>
      <c r="T13" s="497"/>
      <c r="U13" s="497"/>
      <c r="V13" s="497"/>
      <c r="W13" s="497"/>
      <c r="X13" s="498"/>
      <c r="AB13" s="116"/>
      <c r="AC13" s="117"/>
      <c r="AD13" s="117"/>
      <c r="AE13" s="116"/>
      <c r="AF13" s="103"/>
      <c r="AG13" s="103"/>
      <c r="AI13" s="104"/>
      <c r="AJ13" s="104"/>
      <c r="AK13" s="104"/>
      <c r="AL13" s="104"/>
      <c r="AM13" s="104"/>
      <c r="AN13" s="104"/>
      <c r="AO13" s="104"/>
      <c r="AP13" s="104"/>
      <c r="AQ13" s="110"/>
      <c r="AR13" s="110"/>
      <c r="AS13" s="110"/>
      <c r="AT13" s="104"/>
      <c r="AU13" s="98"/>
      <c r="AV13" s="98"/>
      <c r="AW13" s="98"/>
      <c r="AX13" s="104"/>
      <c r="AY13" s="107"/>
      <c r="AZ13" s="107"/>
      <c r="BA13" s="104"/>
      <c r="BB13" s="104"/>
      <c r="BC13" s="104"/>
      <c r="BD13" s="98"/>
      <c r="BE13" s="98"/>
      <c r="BF13" s="98"/>
      <c r="BG13" s="98"/>
      <c r="BH13" s="108"/>
      <c r="BI13" s="104"/>
    </row>
    <row r="14" spans="2:66" s="101" customFormat="1" ht="18.75" x14ac:dyDescent="0.4">
      <c r="B14" s="444"/>
      <c r="C14" s="445"/>
      <c r="D14" s="445"/>
      <c r="E14" s="445"/>
      <c r="F14" s="445"/>
      <c r="G14" s="445"/>
      <c r="H14" s="445"/>
      <c r="I14" s="445"/>
      <c r="J14" s="445"/>
      <c r="K14" s="445"/>
      <c r="L14" s="445"/>
      <c r="M14" s="445"/>
      <c r="N14" s="445"/>
      <c r="O14" s="445"/>
      <c r="P14" s="445"/>
      <c r="Q14" s="445"/>
      <c r="R14" s="445"/>
      <c r="S14" s="445"/>
      <c r="T14" s="445"/>
      <c r="U14" s="445"/>
      <c r="V14" s="445"/>
      <c r="W14" s="445"/>
      <c r="X14" s="446"/>
      <c r="AB14" s="111"/>
      <c r="AC14" s="113"/>
      <c r="AD14" s="113"/>
      <c r="AE14" s="111"/>
      <c r="AF14" s="98"/>
      <c r="AG14" s="98"/>
      <c r="AI14" s="104"/>
      <c r="AJ14" s="104"/>
      <c r="AK14" s="104"/>
      <c r="AL14" s="104"/>
      <c r="AM14" s="104"/>
      <c r="AN14" s="104"/>
      <c r="AO14" s="104"/>
      <c r="AP14" s="104"/>
      <c r="AQ14" s="110"/>
      <c r="AR14" s="110"/>
      <c r="AS14" s="110"/>
      <c r="AT14" s="329"/>
      <c r="AU14" s="330"/>
      <c r="AV14" s="107"/>
      <c r="AW14" s="437"/>
      <c r="AX14" s="439"/>
      <c r="AY14" s="98" t="s">
        <v>271</v>
      </c>
      <c r="AZ14" s="437"/>
      <c r="BA14" s="439"/>
      <c r="BB14" s="115"/>
      <c r="BC14" s="103"/>
      <c r="BD14" s="99" t="s">
        <v>17</v>
      </c>
      <c r="BE14" s="99"/>
      <c r="BF14" s="388">
        <f>(AZ14-AW14)*24</f>
        <v>0</v>
      </c>
      <c r="BG14" s="389"/>
      <c r="BH14" s="100" t="s">
        <v>18</v>
      </c>
      <c r="BI14" s="98"/>
    </row>
    <row r="15" spans="2:66" s="101" customFormat="1" ht="6.75" customHeight="1" x14ac:dyDescent="0.15">
      <c r="C15" s="118"/>
      <c r="D15" s="118"/>
      <c r="E15" s="118"/>
      <c r="F15" s="118"/>
      <c r="G15" s="104"/>
      <c r="H15" s="104"/>
      <c r="I15" s="99"/>
      <c r="J15" s="98"/>
      <c r="K15" s="103"/>
      <c r="L15" s="103"/>
      <c r="M15" s="103"/>
      <c r="N15" s="104"/>
      <c r="O15" s="104"/>
      <c r="P15" s="98"/>
      <c r="Q15" s="104"/>
      <c r="R15" s="104"/>
      <c r="S15" s="103"/>
      <c r="T15" s="104"/>
      <c r="U15" s="104"/>
      <c r="V15" s="104"/>
      <c r="W15" s="104"/>
      <c r="X15" s="104"/>
      <c r="Y15" s="99"/>
      <c r="Z15" s="98"/>
      <c r="AA15" s="98"/>
      <c r="AB15" s="100"/>
      <c r="AC15" s="98"/>
      <c r="AD15" s="99"/>
      <c r="AE15" s="98"/>
      <c r="AF15" s="103"/>
      <c r="AG15" s="104"/>
      <c r="AI15" s="114"/>
      <c r="AJ15" s="119"/>
      <c r="AL15" s="119"/>
      <c r="AS15" s="114"/>
      <c r="AT15" s="114"/>
      <c r="AU15" s="114"/>
      <c r="AV15" s="114"/>
      <c r="AW15" s="114"/>
      <c r="AZ15" s="120"/>
      <c r="BA15" s="120"/>
      <c r="BB15" s="120"/>
      <c r="BE15" s="114"/>
      <c r="BF15" s="114"/>
      <c r="BG15" s="114"/>
      <c r="BH15" s="114"/>
      <c r="BI15" s="121"/>
    </row>
    <row r="16" spans="2:66" ht="8.4499999999999993" customHeight="1" thickBot="1" x14ac:dyDescent="0.45">
      <c r="C16" s="117"/>
      <c r="D16" s="117"/>
      <c r="E16" s="117"/>
      <c r="F16" s="117"/>
      <c r="G16" s="117"/>
      <c r="Z16" s="117"/>
      <c r="AP16" s="117"/>
      <c r="BI16" s="122"/>
      <c r="BJ16" s="122"/>
      <c r="BK16" s="122"/>
      <c r="BL16" s="122"/>
      <c r="BM16" s="122"/>
      <c r="BN16" s="122"/>
    </row>
    <row r="17" spans="2:62" ht="20.25" customHeight="1" x14ac:dyDescent="0.4">
      <c r="B17" s="441" t="s">
        <v>64</v>
      </c>
      <c r="C17" s="390" t="s">
        <v>73</v>
      </c>
      <c r="D17" s="391"/>
      <c r="E17" s="392"/>
      <c r="F17" s="173"/>
      <c r="G17" s="337" t="s">
        <v>74</v>
      </c>
      <c r="H17" s="420" t="s">
        <v>244</v>
      </c>
      <c r="I17" s="391"/>
      <c r="J17" s="391"/>
      <c r="K17" s="392"/>
      <c r="L17" s="337" t="s">
        <v>165</v>
      </c>
      <c r="M17" s="337" t="s">
        <v>172</v>
      </c>
      <c r="N17" s="454" t="s">
        <v>174</v>
      </c>
      <c r="O17" s="455"/>
      <c r="P17" s="455"/>
      <c r="Q17" s="456"/>
      <c r="R17" s="174"/>
      <c r="S17" s="175"/>
      <c r="T17" s="176"/>
      <c r="U17" s="342" t="s">
        <v>166</v>
      </c>
      <c r="V17" s="343"/>
      <c r="W17" s="343"/>
      <c r="X17" s="343"/>
      <c r="Y17" s="343"/>
      <c r="Z17" s="343"/>
      <c r="AA17" s="343"/>
      <c r="AB17" s="343"/>
      <c r="AC17" s="343"/>
      <c r="AD17" s="343"/>
      <c r="AE17" s="343"/>
      <c r="AF17" s="343"/>
      <c r="AG17" s="343"/>
      <c r="AH17" s="343"/>
      <c r="AI17" s="343"/>
      <c r="AJ17" s="343"/>
      <c r="AK17" s="343"/>
      <c r="AL17" s="343"/>
      <c r="AM17" s="343"/>
      <c r="AN17" s="343"/>
      <c r="AO17" s="343"/>
      <c r="AP17" s="343"/>
      <c r="AQ17" s="343"/>
      <c r="AR17" s="343"/>
      <c r="AS17" s="343"/>
      <c r="AT17" s="343"/>
      <c r="AU17" s="343"/>
      <c r="AV17" s="343"/>
      <c r="AW17" s="343"/>
      <c r="AX17" s="343"/>
      <c r="AY17" s="344"/>
      <c r="AZ17" s="482" t="str">
        <f>IF(BE3="予定","(14) 1～4週目の勤務時間数合計","(14) 1か月の勤務時間数   合計")</f>
        <v>(14) 1～4週目の勤務時間数合計</v>
      </c>
      <c r="BA17" s="516"/>
      <c r="BB17" s="483"/>
      <c r="BC17" s="482" t="s">
        <v>167</v>
      </c>
      <c r="BD17" s="483"/>
      <c r="BE17" s="390" t="s">
        <v>195</v>
      </c>
      <c r="BF17" s="391"/>
      <c r="BG17" s="391"/>
      <c r="BH17" s="391"/>
      <c r="BI17" s="391"/>
      <c r="BJ17" s="488"/>
    </row>
    <row r="18" spans="2:62" ht="20.25" customHeight="1" x14ac:dyDescent="0.4">
      <c r="B18" s="442"/>
      <c r="C18" s="393"/>
      <c r="D18" s="394"/>
      <c r="E18" s="395"/>
      <c r="F18" s="177"/>
      <c r="G18" s="338"/>
      <c r="H18" s="421"/>
      <c r="I18" s="394"/>
      <c r="J18" s="394"/>
      <c r="K18" s="395"/>
      <c r="L18" s="338"/>
      <c r="M18" s="338"/>
      <c r="N18" s="457"/>
      <c r="O18" s="458"/>
      <c r="P18" s="458"/>
      <c r="Q18" s="459"/>
      <c r="R18" s="178"/>
      <c r="S18" s="179"/>
      <c r="T18" s="180"/>
      <c r="U18" s="345" t="s">
        <v>10</v>
      </c>
      <c r="V18" s="346"/>
      <c r="W18" s="346"/>
      <c r="X18" s="346"/>
      <c r="Y18" s="346"/>
      <c r="Z18" s="346"/>
      <c r="AA18" s="347"/>
      <c r="AB18" s="345" t="s">
        <v>11</v>
      </c>
      <c r="AC18" s="346"/>
      <c r="AD18" s="346"/>
      <c r="AE18" s="346"/>
      <c r="AF18" s="346"/>
      <c r="AG18" s="346"/>
      <c r="AH18" s="347"/>
      <c r="AI18" s="345" t="s">
        <v>12</v>
      </c>
      <c r="AJ18" s="346"/>
      <c r="AK18" s="346"/>
      <c r="AL18" s="346"/>
      <c r="AM18" s="346"/>
      <c r="AN18" s="346"/>
      <c r="AO18" s="347"/>
      <c r="AP18" s="345" t="s">
        <v>13</v>
      </c>
      <c r="AQ18" s="346"/>
      <c r="AR18" s="346"/>
      <c r="AS18" s="346"/>
      <c r="AT18" s="346"/>
      <c r="AU18" s="346"/>
      <c r="AV18" s="347"/>
      <c r="AW18" s="348" t="s">
        <v>14</v>
      </c>
      <c r="AX18" s="349"/>
      <c r="AY18" s="350"/>
      <c r="AZ18" s="484"/>
      <c r="BA18" s="517"/>
      <c r="BB18" s="485"/>
      <c r="BC18" s="484"/>
      <c r="BD18" s="485"/>
      <c r="BE18" s="393"/>
      <c r="BF18" s="394"/>
      <c r="BG18" s="394"/>
      <c r="BH18" s="394"/>
      <c r="BI18" s="394"/>
      <c r="BJ18" s="489"/>
    </row>
    <row r="19" spans="2:62" ht="20.25" customHeight="1" x14ac:dyDescent="0.4">
      <c r="B19" s="442"/>
      <c r="C19" s="393"/>
      <c r="D19" s="394"/>
      <c r="E19" s="395"/>
      <c r="F19" s="177"/>
      <c r="G19" s="338"/>
      <c r="H19" s="421"/>
      <c r="I19" s="394"/>
      <c r="J19" s="394"/>
      <c r="K19" s="395"/>
      <c r="L19" s="338"/>
      <c r="M19" s="338"/>
      <c r="N19" s="457"/>
      <c r="O19" s="458"/>
      <c r="P19" s="458"/>
      <c r="Q19" s="459"/>
      <c r="R19" s="178"/>
      <c r="S19" s="179"/>
      <c r="T19" s="180"/>
      <c r="U19" s="181">
        <v>1</v>
      </c>
      <c r="V19" s="182">
        <v>2</v>
      </c>
      <c r="W19" s="182">
        <v>3</v>
      </c>
      <c r="X19" s="182">
        <v>4</v>
      </c>
      <c r="Y19" s="182">
        <v>5</v>
      </c>
      <c r="Z19" s="182">
        <v>6</v>
      </c>
      <c r="AA19" s="183">
        <v>7</v>
      </c>
      <c r="AB19" s="181">
        <v>8</v>
      </c>
      <c r="AC19" s="182">
        <v>9</v>
      </c>
      <c r="AD19" s="182">
        <v>10</v>
      </c>
      <c r="AE19" s="182">
        <v>11</v>
      </c>
      <c r="AF19" s="182">
        <v>12</v>
      </c>
      <c r="AG19" s="182">
        <v>13</v>
      </c>
      <c r="AH19" s="183">
        <v>14</v>
      </c>
      <c r="AI19" s="184">
        <v>15</v>
      </c>
      <c r="AJ19" s="182">
        <v>16</v>
      </c>
      <c r="AK19" s="182">
        <v>17</v>
      </c>
      <c r="AL19" s="182">
        <v>18</v>
      </c>
      <c r="AM19" s="182">
        <v>19</v>
      </c>
      <c r="AN19" s="182">
        <v>20</v>
      </c>
      <c r="AO19" s="183">
        <v>21</v>
      </c>
      <c r="AP19" s="181">
        <v>22</v>
      </c>
      <c r="AQ19" s="182">
        <v>23</v>
      </c>
      <c r="AR19" s="182">
        <v>24</v>
      </c>
      <c r="AS19" s="182">
        <v>25</v>
      </c>
      <c r="AT19" s="182">
        <v>26</v>
      </c>
      <c r="AU19" s="182">
        <v>27</v>
      </c>
      <c r="AV19" s="183">
        <v>28</v>
      </c>
      <c r="AW19" s="181" t="str">
        <f>IF($BE$3="実績",IF(DAY(DATE($AE$2,$AI$2,29))=29,29,""),"")</f>
        <v/>
      </c>
      <c r="AX19" s="182" t="str">
        <f>IF($BE$3="実績",IF(DAY(DATE($AE$2,$AI$2,30))=30,30,""),"")</f>
        <v/>
      </c>
      <c r="AY19" s="183" t="str">
        <f>IF($BE$3="実績",IF(DAY(DATE($AE$2,$AI$2,31))=31,31,""),"")</f>
        <v/>
      </c>
      <c r="AZ19" s="426" t="s">
        <v>175</v>
      </c>
      <c r="BA19" s="447" t="s">
        <v>176</v>
      </c>
      <c r="BB19" s="518" t="s">
        <v>191</v>
      </c>
      <c r="BC19" s="426" t="s">
        <v>175</v>
      </c>
      <c r="BD19" s="486" t="s">
        <v>176</v>
      </c>
      <c r="BE19" s="399" t="s">
        <v>156</v>
      </c>
      <c r="BF19" s="400"/>
      <c r="BG19" s="400"/>
      <c r="BH19" s="400"/>
      <c r="BI19" s="401"/>
      <c r="BJ19" s="490" t="s">
        <v>157</v>
      </c>
    </row>
    <row r="20" spans="2:62" ht="20.25" hidden="1" customHeight="1" x14ac:dyDescent="0.4">
      <c r="B20" s="442"/>
      <c r="C20" s="393"/>
      <c r="D20" s="394"/>
      <c r="E20" s="395"/>
      <c r="F20" s="177"/>
      <c r="G20" s="338"/>
      <c r="H20" s="421"/>
      <c r="I20" s="394"/>
      <c r="J20" s="394"/>
      <c r="K20" s="395"/>
      <c r="L20" s="338"/>
      <c r="M20" s="338"/>
      <c r="N20" s="457"/>
      <c r="O20" s="458"/>
      <c r="P20" s="458"/>
      <c r="Q20" s="459"/>
      <c r="R20" s="178"/>
      <c r="S20" s="179"/>
      <c r="T20" s="180"/>
      <c r="U20" s="181">
        <f>WEEKDAY(DATE($AE$2,$AI$2,1))</f>
        <v>2</v>
      </c>
      <c r="V20" s="182">
        <f>WEEKDAY(DATE($AE$2,$AI$2,2))</f>
        <v>3</v>
      </c>
      <c r="W20" s="182">
        <f>WEEKDAY(DATE($AE$2,$AI$2,3))</f>
        <v>4</v>
      </c>
      <c r="X20" s="182">
        <f>WEEKDAY(DATE($AE$2,$AI$2,4))</f>
        <v>5</v>
      </c>
      <c r="Y20" s="182">
        <f>WEEKDAY(DATE($AE$2,$AI$2,5))</f>
        <v>6</v>
      </c>
      <c r="Z20" s="182">
        <f>WEEKDAY(DATE($AE$2,$AI$2,6))</f>
        <v>7</v>
      </c>
      <c r="AA20" s="183">
        <f>WEEKDAY(DATE($AE$2,$AI$2,7))</f>
        <v>1</v>
      </c>
      <c r="AB20" s="181">
        <f>WEEKDAY(DATE($AE$2,$AI$2,8))</f>
        <v>2</v>
      </c>
      <c r="AC20" s="182">
        <f>WEEKDAY(DATE($AE$2,$AI$2,9))</f>
        <v>3</v>
      </c>
      <c r="AD20" s="182">
        <f>WEEKDAY(DATE($AE$2,$AI$2,10))</f>
        <v>4</v>
      </c>
      <c r="AE20" s="182">
        <f>WEEKDAY(DATE($AE$2,$AI$2,11))</f>
        <v>5</v>
      </c>
      <c r="AF20" s="182">
        <f>WEEKDAY(DATE($AE$2,$AI$2,12))</f>
        <v>6</v>
      </c>
      <c r="AG20" s="182">
        <f>WEEKDAY(DATE($AE$2,$AI$2,13))</f>
        <v>7</v>
      </c>
      <c r="AH20" s="183">
        <f>WEEKDAY(DATE($AE$2,$AI$2,14))</f>
        <v>1</v>
      </c>
      <c r="AI20" s="181">
        <f>WEEKDAY(DATE($AE$2,$AI$2,15))</f>
        <v>2</v>
      </c>
      <c r="AJ20" s="182">
        <f>WEEKDAY(DATE($AE$2,$AI$2,16))</f>
        <v>3</v>
      </c>
      <c r="AK20" s="182">
        <f>WEEKDAY(DATE($AE$2,$AI$2,17))</f>
        <v>4</v>
      </c>
      <c r="AL20" s="182">
        <f>WEEKDAY(DATE($AE$2,$AI$2,18))</f>
        <v>5</v>
      </c>
      <c r="AM20" s="182">
        <f>WEEKDAY(DATE($AE$2,$AI$2,19))</f>
        <v>6</v>
      </c>
      <c r="AN20" s="182">
        <f>WEEKDAY(DATE($AE$2,$AI$2,20))</f>
        <v>7</v>
      </c>
      <c r="AO20" s="183">
        <f>WEEKDAY(DATE($AE$2,$AI$2,21))</f>
        <v>1</v>
      </c>
      <c r="AP20" s="181">
        <f>WEEKDAY(DATE($AE$2,$AI$2,22))</f>
        <v>2</v>
      </c>
      <c r="AQ20" s="182">
        <f>WEEKDAY(DATE($AE$2,$AI$2,23))</f>
        <v>3</v>
      </c>
      <c r="AR20" s="182">
        <f>WEEKDAY(DATE($AE$2,$AI$2,24))</f>
        <v>4</v>
      </c>
      <c r="AS20" s="182">
        <f>WEEKDAY(DATE($AE$2,$AI$2,25))</f>
        <v>5</v>
      </c>
      <c r="AT20" s="182">
        <f>WEEKDAY(DATE($AE$2,$AI$2,26))</f>
        <v>6</v>
      </c>
      <c r="AU20" s="182">
        <f>WEEKDAY(DATE($AE$2,$AI$2,27))</f>
        <v>7</v>
      </c>
      <c r="AV20" s="183">
        <f>WEEKDAY(DATE($AE$2,$AI$2,28))</f>
        <v>1</v>
      </c>
      <c r="AW20" s="181">
        <f>IF(AW19=29,WEEKDAY(DATE($AE$2,$AI$2,29)),0)</f>
        <v>0</v>
      </c>
      <c r="AX20" s="182">
        <f>IF(AX19=30,WEEKDAY(DATE($AE$2,$AI$2,30)),0)</f>
        <v>0</v>
      </c>
      <c r="AY20" s="183">
        <f>IF(AY19=31,WEEKDAY(DATE($AE$2,$AI$2,31)),0)</f>
        <v>0</v>
      </c>
      <c r="AZ20" s="427"/>
      <c r="BA20" s="448"/>
      <c r="BB20" s="486"/>
      <c r="BC20" s="427"/>
      <c r="BD20" s="486"/>
      <c r="BE20" s="393"/>
      <c r="BF20" s="394"/>
      <c r="BG20" s="394"/>
      <c r="BH20" s="394"/>
      <c r="BI20" s="395"/>
      <c r="BJ20" s="491"/>
    </row>
    <row r="21" spans="2:62" ht="22.5" customHeight="1" thickBot="1" x14ac:dyDescent="0.45">
      <c r="B21" s="443"/>
      <c r="C21" s="396"/>
      <c r="D21" s="397"/>
      <c r="E21" s="398"/>
      <c r="F21" s="185"/>
      <c r="G21" s="339"/>
      <c r="H21" s="422"/>
      <c r="I21" s="397"/>
      <c r="J21" s="397"/>
      <c r="K21" s="398"/>
      <c r="L21" s="339"/>
      <c r="M21" s="339"/>
      <c r="N21" s="460"/>
      <c r="O21" s="461"/>
      <c r="P21" s="461"/>
      <c r="Q21" s="462"/>
      <c r="R21" s="186"/>
      <c r="S21" s="187"/>
      <c r="T21" s="188"/>
      <c r="U21" s="189" t="str">
        <f>IF(U20=1,"日",IF(U20=2,"月",IF(U20=3,"火",IF(U20=4,"水",IF(U20=5,"木",IF(U20=6,"金","土"))))))</f>
        <v>月</v>
      </c>
      <c r="V21" s="190" t="str">
        <f t="shared" ref="V21:AV21" si="0">IF(V20=1,"日",IF(V20=2,"月",IF(V20=3,"火",IF(V20=4,"水",IF(V20=5,"木",IF(V20=6,"金","土"))))))</f>
        <v>火</v>
      </c>
      <c r="W21" s="190" t="str">
        <f t="shared" si="0"/>
        <v>水</v>
      </c>
      <c r="X21" s="190" t="str">
        <f t="shared" si="0"/>
        <v>木</v>
      </c>
      <c r="Y21" s="190" t="str">
        <f t="shared" si="0"/>
        <v>金</v>
      </c>
      <c r="Z21" s="190" t="str">
        <f t="shared" si="0"/>
        <v>土</v>
      </c>
      <c r="AA21" s="191" t="str">
        <f t="shared" si="0"/>
        <v>日</v>
      </c>
      <c r="AB21" s="189" t="str">
        <f>IF(AB20=1,"日",IF(AB20=2,"月",IF(AB20=3,"火",IF(AB20=4,"水",IF(AB20=5,"木",IF(AB20=6,"金","土"))))))</f>
        <v>月</v>
      </c>
      <c r="AC21" s="190" t="str">
        <f t="shared" si="0"/>
        <v>火</v>
      </c>
      <c r="AD21" s="190" t="str">
        <f t="shared" si="0"/>
        <v>水</v>
      </c>
      <c r="AE21" s="190" t="str">
        <f t="shared" si="0"/>
        <v>木</v>
      </c>
      <c r="AF21" s="190" t="str">
        <f t="shared" si="0"/>
        <v>金</v>
      </c>
      <c r="AG21" s="190" t="str">
        <f t="shared" si="0"/>
        <v>土</v>
      </c>
      <c r="AH21" s="191" t="str">
        <f t="shared" si="0"/>
        <v>日</v>
      </c>
      <c r="AI21" s="189" t="str">
        <f>IF(AI20=1,"日",IF(AI20=2,"月",IF(AI20=3,"火",IF(AI20=4,"水",IF(AI20=5,"木",IF(AI20=6,"金","土"))))))</f>
        <v>月</v>
      </c>
      <c r="AJ21" s="190" t="str">
        <f t="shared" si="0"/>
        <v>火</v>
      </c>
      <c r="AK21" s="190" t="str">
        <f t="shared" si="0"/>
        <v>水</v>
      </c>
      <c r="AL21" s="190" t="str">
        <f t="shared" si="0"/>
        <v>木</v>
      </c>
      <c r="AM21" s="190" t="str">
        <f t="shared" si="0"/>
        <v>金</v>
      </c>
      <c r="AN21" s="190" t="str">
        <f t="shared" si="0"/>
        <v>土</v>
      </c>
      <c r="AO21" s="191" t="str">
        <f t="shared" si="0"/>
        <v>日</v>
      </c>
      <c r="AP21" s="189" t="str">
        <f>IF(AP20=1,"日",IF(AP20=2,"月",IF(AP20=3,"火",IF(AP20=4,"水",IF(AP20=5,"木",IF(AP20=6,"金","土"))))))</f>
        <v>月</v>
      </c>
      <c r="AQ21" s="190" t="str">
        <f t="shared" si="0"/>
        <v>火</v>
      </c>
      <c r="AR21" s="190" t="str">
        <f t="shared" si="0"/>
        <v>水</v>
      </c>
      <c r="AS21" s="190" t="str">
        <f t="shared" si="0"/>
        <v>木</v>
      </c>
      <c r="AT21" s="190" t="str">
        <f t="shared" si="0"/>
        <v>金</v>
      </c>
      <c r="AU21" s="190" t="str">
        <f t="shared" si="0"/>
        <v>土</v>
      </c>
      <c r="AV21" s="191" t="str">
        <f t="shared" si="0"/>
        <v>日</v>
      </c>
      <c r="AW21" s="190" t="str">
        <f>IF(AW20=1,"日",IF(AW20=2,"月",IF(AW20=3,"火",IF(AW20=4,"水",IF(AW20=5,"木",IF(AW20=6,"金",IF(AW20=0,"","土")))))))</f>
        <v/>
      </c>
      <c r="AX21" s="190" t="str">
        <f>IF(AX20=1,"日",IF(AX20=2,"月",IF(AX20=3,"火",IF(AX20=4,"水",IF(AX20=5,"木",IF(AX20=6,"金",IF(AX20=0,"","土")))))))</f>
        <v/>
      </c>
      <c r="AY21" s="190" t="str">
        <f>IF(AY20=1,"日",IF(AY20=2,"月",IF(AY20=3,"火",IF(AY20=4,"水",IF(AY20=5,"木",IF(AY20=6,"金",IF(AY20=0,"","土")))))))</f>
        <v/>
      </c>
      <c r="AZ21" s="428"/>
      <c r="BA21" s="449"/>
      <c r="BB21" s="487"/>
      <c r="BC21" s="428"/>
      <c r="BD21" s="487"/>
      <c r="BE21" s="396"/>
      <c r="BF21" s="397"/>
      <c r="BG21" s="397"/>
      <c r="BH21" s="397"/>
      <c r="BI21" s="398"/>
      <c r="BJ21" s="492"/>
    </row>
    <row r="22" spans="2:62" ht="20.25" customHeight="1" x14ac:dyDescent="0.4">
      <c r="B22" s="440">
        <v>1</v>
      </c>
      <c r="C22" s="390" t="s">
        <v>4</v>
      </c>
      <c r="D22" s="391"/>
      <c r="E22" s="392"/>
      <c r="F22" s="173"/>
      <c r="G22" s="294"/>
      <c r="H22" s="407"/>
      <c r="I22" s="408"/>
      <c r="J22" s="408"/>
      <c r="K22" s="409"/>
      <c r="L22" s="416"/>
      <c r="M22" s="340"/>
      <c r="N22" s="479"/>
      <c r="O22" s="480"/>
      <c r="P22" s="480"/>
      <c r="Q22" s="481"/>
      <c r="R22" s="463" t="s">
        <v>30</v>
      </c>
      <c r="S22" s="464"/>
      <c r="T22" s="465"/>
      <c r="U22" s="34"/>
      <c r="V22" s="35"/>
      <c r="W22" s="35"/>
      <c r="X22" s="35"/>
      <c r="Y22" s="35"/>
      <c r="Z22" s="35"/>
      <c r="AA22" s="36"/>
      <c r="AB22" s="34"/>
      <c r="AC22" s="35"/>
      <c r="AD22" s="35"/>
      <c r="AE22" s="35"/>
      <c r="AF22" s="35"/>
      <c r="AG22" s="35"/>
      <c r="AH22" s="36"/>
      <c r="AI22" s="34"/>
      <c r="AJ22" s="35"/>
      <c r="AK22" s="35"/>
      <c r="AL22" s="35"/>
      <c r="AM22" s="35"/>
      <c r="AN22" s="35"/>
      <c r="AO22" s="36"/>
      <c r="AP22" s="34"/>
      <c r="AQ22" s="35"/>
      <c r="AR22" s="35"/>
      <c r="AS22" s="35"/>
      <c r="AT22" s="35"/>
      <c r="AU22" s="35"/>
      <c r="AV22" s="36"/>
      <c r="AW22" s="34"/>
      <c r="AX22" s="35"/>
      <c r="AY22" s="36"/>
      <c r="AZ22" s="192"/>
      <c r="BA22" s="193"/>
      <c r="BB22" s="194"/>
      <c r="BC22" s="195"/>
      <c r="BD22" s="196"/>
      <c r="BE22" s="473"/>
      <c r="BF22" s="474"/>
      <c r="BG22" s="474"/>
      <c r="BH22" s="474"/>
      <c r="BI22" s="475"/>
      <c r="BJ22" s="499"/>
    </row>
    <row r="23" spans="2:62" ht="20.25" customHeight="1" x14ac:dyDescent="0.4">
      <c r="B23" s="377"/>
      <c r="C23" s="393"/>
      <c r="D23" s="394"/>
      <c r="E23" s="395"/>
      <c r="F23" s="177" t="str">
        <f>C22</f>
        <v>管理者</v>
      </c>
      <c r="G23" s="294"/>
      <c r="H23" s="410"/>
      <c r="I23" s="411"/>
      <c r="J23" s="411"/>
      <c r="K23" s="412"/>
      <c r="L23" s="417"/>
      <c r="M23" s="341"/>
      <c r="N23" s="315"/>
      <c r="O23" s="316"/>
      <c r="P23" s="316"/>
      <c r="Q23" s="317"/>
      <c r="R23" s="318" t="s">
        <v>9</v>
      </c>
      <c r="S23" s="319"/>
      <c r="T23" s="320"/>
      <c r="U23" s="263" t="str">
        <f>IF(U22="","",IF(OR(U22="常-休1",U22="常-休2",U22="常-休3"),IF(OR($G22="非・専",$G22="非・兼"),"-",VLOOKUP(U22,'シフト記号表（勤務時間帯)'!$D$5:$L$45,9,FALSE)),VLOOKUP(U22,'シフト記号表（勤務時間帯)'!$D$5:$L$45,9,FALSE)))</f>
        <v/>
      </c>
      <c r="V23" s="264" t="str">
        <f>IF(V22="","",IF(OR(V22="常-休1",V22="常-休2",V22="常-休3"),IF(OR($G22="非・専",$G22="非・兼"),"-",VLOOKUP(V22,'シフト記号表（勤務時間帯)'!$D$5:$L$45,9,FALSE)),VLOOKUP(V22,'シフト記号表（勤務時間帯)'!$D$5:$L$45,9,FALSE)))</f>
        <v/>
      </c>
      <c r="W23" s="264" t="str">
        <f>IF(W22="","",IF(OR(W22="常-休1",W22="常-休2",W22="常-休3"),IF(OR($G22="非・専",$G22="非・兼"),"-",VLOOKUP(W22,'シフト記号表（勤務時間帯)'!$D$5:$L$45,9,FALSE)),VLOOKUP(W22,'シフト記号表（勤務時間帯)'!$D$5:$L$45,9,FALSE)))</f>
        <v/>
      </c>
      <c r="X23" s="264" t="str">
        <f>IF(X22="","",IF(OR(X22="常-休1",X22="常-休2",X22="常-休3"),IF(OR($G22="非・専",$G22="非・兼"),"-",VLOOKUP(X22,'シフト記号表（勤務時間帯)'!$D$5:$L$45,9,FALSE)),VLOOKUP(X22,'シフト記号表（勤務時間帯)'!$D$5:$L$45,9,FALSE)))</f>
        <v/>
      </c>
      <c r="Y23" s="264" t="str">
        <f>IF(Y22="","",IF(OR(Y22="常-休1",Y22="常-休2",Y22="常-休3"),IF(OR($G22="非・専",$G22="非・兼"),"-",VLOOKUP(Y22,'シフト記号表（勤務時間帯)'!$D$5:$L$45,9,FALSE)),VLOOKUP(Y22,'シフト記号表（勤務時間帯)'!$D$5:$L$45,9,FALSE)))</f>
        <v/>
      </c>
      <c r="Z23" s="264" t="str">
        <f>IF(Z22="","",IF(OR(Z22="常-休1",Z22="常-休2",Z22="常-休3"),IF(OR($G22="非・専",$G22="非・兼"),"-",VLOOKUP(Z22,'シフト記号表（勤務時間帯)'!$D$5:$L$45,9,FALSE)),VLOOKUP(Z22,'シフト記号表（勤務時間帯)'!$D$5:$L$45,9,FALSE)))</f>
        <v/>
      </c>
      <c r="AA23" s="265" t="str">
        <f>IF(AA22="","",IF(OR(AA22="常-休1",AA22="常-休2",AA22="常-休3"),IF(OR($G22="非・専",$G22="非・兼"),"-",VLOOKUP(AA22,'シフト記号表（勤務時間帯)'!$D$5:$L$45,9,FALSE)),VLOOKUP(AA22,'シフト記号表（勤務時間帯)'!$D$5:$L$45,9,FALSE)))</f>
        <v/>
      </c>
      <c r="AB23" s="263" t="str">
        <f>IF(AB22="","",IF(OR(AB22="常-休1",AB22="常-休2",AB22="常-休3"),IF(OR($G22="非・専",$G22="非・兼"),"-",VLOOKUP(AB22,'シフト記号表（勤務時間帯)'!$D$5:$L$45,9,FALSE)),VLOOKUP(AB22,'シフト記号表（勤務時間帯)'!$D$5:$L$45,9,FALSE)))</f>
        <v/>
      </c>
      <c r="AC23" s="264" t="str">
        <f>IF(AC22="","",IF(OR(AC22="常-休1",AC22="常-休2",AC22="常-休3"),IF(OR($G22="非・専",$G22="非・兼"),"-",VLOOKUP(AC22,'シフト記号表（勤務時間帯)'!$D$5:$L$45,9,FALSE)),VLOOKUP(AC22,'シフト記号表（勤務時間帯)'!$D$5:$L$45,9,FALSE)))</f>
        <v/>
      </c>
      <c r="AD23" s="264" t="str">
        <f>IF(AD22="","",IF(OR(AD22="常-休1",AD22="常-休2",AD22="常-休3"),IF(OR($G22="非・専",$G22="非・兼"),"-",VLOOKUP(AD22,'シフト記号表（勤務時間帯)'!$D$5:$L$45,9,FALSE)),VLOOKUP(AD22,'シフト記号表（勤務時間帯)'!$D$5:$L$45,9,FALSE)))</f>
        <v/>
      </c>
      <c r="AE23" s="264" t="str">
        <f>IF(AE22="","",IF(OR(AE22="常-休1",AE22="常-休2",AE22="常-休3"),IF(OR($G22="非・専",$G22="非・兼"),"-",VLOOKUP(AE22,'シフト記号表（勤務時間帯)'!$D$5:$L$45,9,FALSE)),VLOOKUP(AE22,'シフト記号表（勤務時間帯)'!$D$5:$L$45,9,FALSE)))</f>
        <v/>
      </c>
      <c r="AF23" s="264" t="str">
        <f>IF(AF22="","",IF(OR(AF22="常-休1",AF22="常-休2",AF22="常-休3"),IF(OR($G22="非・専",$G22="非・兼"),"-",VLOOKUP(AF22,'シフト記号表（勤務時間帯)'!$D$5:$L$45,9,FALSE)),VLOOKUP(AF22,'シフト記号表（勤務時間帯)'!$D$5:$L$45,9,FALSE)))</f>
        <v/>
      </c>
      <c r="AG23" s="264" t="str">
        <f>IF(AG22="","",IF(OR(AG22="常-休1",AG22="常-休2",AG22="常-休3"),IF(OR($G22="非・専",$G22="非・兼"),"-",VLOOKUP(AG22,'シフト記号表（勤務時間帯)'!$D$5:$L$45,9,FALSE)),VLOOKUP(AG22,'シフト記号表（勤務時間帯)'!$D$5:$L$45,9,FALSE)))</f>
        <v/>
      </c>
      <c r="AH23" s="265" t="str">
        <f>IF(AH22="","",IF(OR(AH22="常-休1",AH22="常-休2",AH22="常-休3"),IF(OR($G22="非・専",$G22="非・兼"),"-",VLOOKUP(AH22,'シフト記号表（勤務時間帯)'!$D$5:$L$45,9,FALSE)),VLOOKUP(AH22,'シフト記号表（勤務時間帯)'!$D$5:$L$45,9,FALSE)))</f>
        <v/>
      </c>
      <c r="AI23" s="263" t="str">
        <f>IF(AI22="","",IF(OR(AI22="常-休1",AI22="常-休2",AI22="常-休3"),IF(OR($G22="非・専",$G22="非・兼"),"-",VLOOKUP(AI22,'シフト記号表（勤務時間帯)'!$D$5:$L$45,9,FALSE)),VLOOKUP(AI22,'シフト記号表（勤務時間帯)'!$D$5:$L$45,9,FALSE)))</f>
        <v/>
      </c>
      <c r="AJ23" s="264" t="str">
        <f>IF(AJ22="","",IF(OR(AJ22="常-休1",AJ22="常-休2",AJ22="常-休3"),IF(OR($G22="非・専",$G22="非・兼"),"-",VLOOKUP(AJ22,'シフト記号表（勤務時間帯)'!$D$5:$L$45,9,FALSE)),VLOOKUP(AJ22,'シフト記号表（勤務時間帯)'!$D$5:$L$45,9,FALSE)))</f>
        <v/>
      </c>
      <c r="AK23" s="264" t="str">
        <f>IF(AK22="","",IF(OR(AK22="常-休1",AK22="常-休2",AK22="常-休3"),IF(OR($G22="非・専",$G22="非・兼"),"-",VLOOKUP(AK22,'シフト記号表（勤務時間帯)'!$D$5:$L$45,9,FALSE)),VLOOKUP(AK22,'シフト記号表（勤務時間帯)'!$D$5:$L$45,9,FALSE)))</f>
        <v/>
      </c>
      <c r="AL23" s="264" t="str">
        <f>IF(AL22="","",IF(OR(AL22="常-休1",AL22="常-休2",AL22="常-休3"),IF(OR($G22="非・専",$G22="非・兼"),"-",VLOOKUP(AL22,'シフト記号表（勤務時間帯)'!$D$5:$L$45,9,FALSE)),VLOOKUP(AL22,'シフト記号表（勤務時間帯)'!$D$5:$L$45,9,FALSE)))</f>
        <v/>
      </c>
      <c r="AM23" s="264" t="str">
        <f>IF(AM22="","",IF(OR(AM22="常-休1",AM22="常-休2",AM22="常-休3"),IF(OR($G22="非・専",$G22="非・兼"),"-",VLOOKUP(AM22,'シフト記号表（勤務時間帯)'!$D$5:$L$45,9,FALSE)),VLOOKUP(AM22,'シフト記号表（勤務時間帯)'!$D$5:$L$45,9,FALSE)))</f>
        <v/>
      </c>
      <c r="AN23" s="264" t="str">
        <f>IF(AN22="","",IF(OR(AN22="常-休1",AN22="常-休2",AN22="常-休3"),IF(OR($G22="非・専",$G22="非・兼"),"-",VLOOKUP(AN22,'シフト記号表（勤務時間帯)'!$D$5:$L$45,9,FALSE)),VLOOKUP(AN22,'シフト記号表（勤務時間帯)'!$D$5:$L$45,9,FALSE)))</f>
        <v/>
      </c>
      <c r="AO23" s="265" t="str">
        <f>IF(AO22="","",IF(OR(AO22="常-休1",AO22="常-休2",AO22="常-休3"),IF(OR($G22="非・専",$G22="非・兼"),"-",VLOOKUP(AO22,'シフト記号表（勤務時間帯)'!$D$5:$L$45,9,FALSE)),VLOOKUP(AO22,'シフト記号表（勤務時間帯)'!$D$5:$L$45,9,FALSE)))</f>
        <v/>
      </c>
      <c r="AP23" s="263" t="str">
        <f>IF(AP22="","",IF(OR(AP22="常-休1",AP22="常-休2",AP22="常-休3"),IF(OR($G22="非・専",$G22="非・兼"),"-",VLOOKUP(AP22,'シフト記号表（勤務時間帯)'!$D$5:$L$45,9,FALSE)),VLOOKUP(AP22,'シフト記号表（勤務時間帯)'!$D$5:$L$45,9,FALSE)))</f>
        <v/>
      </c>
      <c r="AQ23" s="264" t="str">
        <f>IF(AQ22="","",IF(OR(AQ22="常-休1",AQ22="常-休2",AQ22="常-休3"),IF(OR($G22="非・専",$G22="非・兼"),"-",VLOOKUP(AQ22,'シフト記号表（勤務時間帯)'!$D$5:$L$45,9,FALSE)),VLOOKUP(AQ22,'シフト記号表（勤務時間帯)'!$D$5:$L$45,9,FALSE)))</f>
        <v/>
      </c>
      <c r="AR23" s="264" t="str">
        <f>IF(AR22="","",IF(OR(AR22="常-休1",AR22="常-休2",AR22="常-休3"),IF(OR($G22="非・専",$G22="非・兼"),"-",VLOOKUP(AR22,'シフト記号表（勤務時間帯)'!$D$5:$L$45,9,FALSE)),VLOOKUP(AR22,'シフト記号表（勤務時間帯)'!$D$5:$L$45,9,FALSE)))</f>
        <v/>
      </c>
      <c r="AS23" s="264" t="str">
        <f>IF(AS22="","",IF(OR(AS22="常-休1",AS22="常-休2",AS22="常-休3"),IF(OR($G22="非・専",$G22="非・兼"),"-",VLOOKUP(AS22,'シフト記号表（勤務時間帯)'!$D$5:$L$45,9,FALSE)),VLOOKUP(AS22,'シフト記号表（勤務時間帯)'!$D$5:$L$45,9,FALSE)))</f>
        <v/>
      </c>
      <c r="AT23" s="264" t="str">
        <f>IF(AT22="","",IF(OR(AT22="常-休1",AT22="常-休2",AT22="常-休3"),IF(OR($G22="非・専",$G22="非・兼"),"-",VLOOKUP(AT22,'シフト記号表（勤務時間帯)'!$D$5:$L$45,9,FALSE)),VLOOKUP(AT22,'シフト記号表（勤務時間帯)'!$D$5:$L$45,9,FALSE)))</f>
        <v/>
      </c>
      <c r="AU23" s="264" t="str">
        <f>IF(AU22="","",IF(OR(AU22="常-休1",AU22="常-休2",AU22="常-休3"),IF(OR($G22="非・専",$G22="非・兼"),"-",VLOOKUP(AU22,'シフト記号表（勤務時間帯)'!$D$5:$L$45,9,FALSE)),VLOOKUP(AU22,'シフト記号表（勤務時間帯)'!$D$5:$L$45,9,FALSE)))</f>
        <v/>
      </c>
      <c r="AV23" s="265" t="str">
        <f>IF(AV22="","",IF(OR(AV22="常-休1",AV22="常-休2",AV22="常-休3"),IF(OR($G22="非・専",$G22="非・兼"),"-",VLOOKUP(AV22,'シフト記号表（勤務時間帯)'!$D$5:$L$45,9,FALSE)),VLOOKUP(AV22,'シフト記号表（勤務時間帯)'!$D$5:$L$45,9,FALSE)))</f>
        <v/>
      </c>
      <c r="AW23" s="263" t="str">
        <f>IF(AW22="","",IF(OR(AW22="常-休1",AW22="常-休2",AW22="常-休3"),IF(OR($G22="非・専",$G22="非・兼"),"-",VLOOKUP(AW22,'シフト記号表（勤務時間帯)'!$D$5:$L$45,9,FALSE)),VLOOKUP(AW22,'シフト記号表（勤務時間帯)'!$D$5:$L$45,9,FALSE)))</f>
        <v/>
      </c>
      <c r="AX23" s="264" t="str">
        <f>IF(AX22="","",IF(OR(AX22="常-休1",AX22="常-休2",AX22="常-休3"),IF(OR($G22="非・専",$G22="非・兼"),"-",VLOOKUP(AX22,'シフト記号表（勤務時間帯)'!$D$5:$L$45,9,FALSE)),VLOOKUP(AX22,'シフト記号表（勤務時間帯)'!$D$5:$L$45,9,FALSE)))</f>
        <v/>
      </c>
      <c r="AY23" s="265" t="str">
        <f>IF(AY22="","",IF(OR(AY22="常-休1",AY22="常-休2",AY22="常-休3"),IF(OR($G22="非・専",$G22="非・兼"),"-",VLOOKUP(AY22,'シフト記号表（勤務時間帯)'!$D$5:$L$45,9,FALSE)),VLOOKUP(AY22,'シフト記号表（勤務時間帯)'!$D$5:$L$45,9,FALSE)))</f>
        <v/>
      </c>
      <c r="AZ23" s="197">
        <f>IF($BE$3="予定",SUM(U23:AV23),IF($BE$3="実績",SUM(U23:AY23),""))</f>
        <v>0</v>
      </c>
      <c r="BA23" s="198" t="s">
        <v>59</v>
      </c>
      <c r="BB23" s="199">
        <f>SUMIF(U24:AY24,"基準",U23:AY23)</f>
        <v>0</v>
      </c>
      <c r="BC23" s="200" t="e">
        <f>AZ23/$BE$6</f>
        <v>#DIV/0!</v>
      </c>
      <c r="BD23" s="198" t="s">
        <v>59</v>
      </c>
      <c r="BE23" s="476"/>
      <c r="BF23" s="477"/>
      <c r="BG23" s="477"/>
      <c r="BH23" s="477"/>
      <c r="BI23" s="478"/>
      <c r="BJ23" s="500"/>
    </row>
    <row r="24" spans="2:62" ht="20.25" customHeight="1" x14ac:dyDescent="0.4">
      <c r="B24" s="377"/>
      <c r="C24" s="393"/>
      <c r="D24" s="394"/>
      <c r="E24" s="395"/>
      <c r="F24" s="250"/>
      <c r="G24" s="294"/>
      <c r="H24" s="413"/>
      <c r="I24" s="414"/>
      <c r="J24" s="414"/>
      <c r="K24" s="415"/>
      <c r="L24" s="418"/>
      <c r="M24" s="341"/>
      <c r="N24" s="431"/>
      <c r="O24" s="432"/>
      <c r="P24" s="432"/>
      <c r="Q24" s="433"/>
      <c r="R24" s="324" t="str">
        <f>IF(COUNTIF(F23,"看護職員"),"基準職員・医ケア報酬職員・医療連携体制職員",IF(COUNTIF(プルダウン・リスト!$C$32:$C$40,'別紙2-1　勤務体制・勤務形態一覧表（児通所）'!F23),"基準職員","－"))</f>
        <v>－</v>
      </c>
      <c r="S24" s="325"/>
      <c r="T24" s="326"/>
      <c r="U24" s="257"/>
      <c r="V24" s="258"/>
      <c r="W24" s="258"/>
      <c r="X24" s="258"/>
      <c r="Y24" s="258"/>
      <c r="Z24" s="258"/>
      <c r="AA24" s="259"/>
      <c r="AB24" s="257"/>
      <c r="AC24" s="258"/>
      <c r="AD24" s="258"/>
      <c r="AE24" s="258"/>
      <c r="AF24" s="258"/>
      <c r="AG24" s="258"/>
      <c r="AH24" s="259"/>
      <c r="AI24" s="257"/>
      <c r="AJ24" s="258"/>
      <c r="AK24" s="258"/>
      <c r="AL24" s="258"/>
      <c r="AM24" s="258"/>
      <c r="AN24" s="258"/>
      <c r="AO24" s="259"/>
      <c r="AP24" s="257"/>
      <c r="AQ24" s="258"/>
      <c r="AR24" s="258"/>
      <c r="AS24" s="258"/>
      <c r="AT24" s="258"/>
      <c r="AU24" s="258"/>
      <c r="AV24" s="259"/>
      <c r="AW24" s="257"/>
      <c r="AX24" s="258"/>
      <c r="AY24" s="259"/>
      <c r="AZ24" s="201"/>
      <c r="BA24" s="202"/>
      <c r="BB24" s="203"/>
      <c r="BC24" s="204"/>
      <c r="BD24" s="205"/>
      <c r="BE24" s="476"/>
      <c r="BF24" s="477"/>
      <c r="BG24" s="477"/>
      <c r="BH24" s="477"/>
      <c r="BI24" s="478"/>
      <c r="BJ24" s="500"/>
    </row>
    <row r="25" spans="2:62" ht="20.25" customHeight="1" x14ac:dyDescent="0.4">
      <c r="B25" s="377">
        <f>B22+1</f>
        <v>2</v>
      </c>
      <c r="C25" s="399" t="s">
        <v>106</v>
      </c>
      <c r="D25" s="400"/>
      <c r="E25" s="401"/>
      <c r="F25" s="251"/>
      <c r="G25" s="294"/>
      <c r="H25" s="423"/>
      <c r="I25" s="424"/>
      <c r="J25" s="424"/>
      <c r="K25" s="425"/>
      <c r="L25" s="304"/>
      <c r="M25" s="341"/>
      <c r="N25" s="306"/>
      <c r="O25" s="307"/>
      <c r="P25" s="307"/>
      <c r="Q25" s="308"/>
      <c r="R25" s="309" t="s">
        <v>30</v>
      </c>
      <c r="S25" s="310"/>
      <c r="T25" s="311"/>
      <c r="U25" s="37"/>
      <c r="V25" s="38"/>
      <c r="W25" s="38"/>
      <c r="X25" s="38"/>
      <c r="Y25" s="38"/>
      <c r="Z25" s="38"/>
      <c r="AA25" s="39"/>
      <c r="AB25" s="37"/>
      <c r="AC25" s="38"/>
      <c r="AD25" s="38"/>
      <c r="AE25" s="38"/>
      <c r="AF25" s="38"/>
      <c r="AG25" s="38"/>
      <c r="AH25" s="39"/>
      <c r="AI25" s="37"/>
      <c r="AJ25" s="38"/>
      <c r="AK25" s="38"/>
      <c r="AL25" s="38"/>
      <c r="AM25" s="38"/>
      <c r="AN25" s="38"/>
      <c r="AO25" s="39"/>
      <c r="AP25" s="37"/>
      <c r="AQ25" s="38"/>
      <c r="AR25" s="38"/>
      <c r="AS25" s="38"/>
      <c r="AT25" s="38"/>
      <c r="AU25" s="38"/>
      <c r="AV25" s="39"/>
      <c r="AW25" s="37"/>
      <c r="AX25" s="38"/>
      <c r="AY25" s="39"/>
      <c r="AZ25" s="206"/>
      <c r="BA25" s="207"/>
      <c r="BB25" s="208"/>
      <c r="BC25" s="209"/>
      <c r="BD25" s="210"/>
      <c r="BE25" s="312"/>
      <c r="BF25" s="313"/>
      <c r="BG25" s="313"/>
      <c r="BH25" s="313"/>
      <c r="BI25" s="314"/>
      <c r="BJ25" s="364"/>
    </row>
    <row r="26" spans="2:62" ht="20.25" customHeight="1" x14ac:dyDescent="0.4">
      <c r="B26" s="377"/>
      <c r="C26" s="393"/>
      <c r="D26" s="394"/>
      <c r="E26" s="395"/>
      <c r="F26" s="177" t="str">
        <f>C25</f>
        <v>児童発達支援管理責任者</v>
      </c>
      <c r="G26" s="294"/>
      <c r="H26" s="452" t="s">
        <v>184</v>
      </c>
      <c r="I26" s="453"/>
      <c r="J26" s="405"/>
      <c r="K26" s="406"/>
      <c r="L26" s="304"/>
      <c r="M26" s="341"/>
      <c r="N26" s="315"/>
      <c r="O26" s="316"/>
      <c r="P26" s="316"/>
      <c r="Q26" s="317"/>
      <c r="R26" s="318" t="s">
        <v>9</v>
      </c>
      <c r="S26" s="319"/>
      <c r="T26" s="320"/>
      <c r="U26" s="263" t="str">
        <f>IF(U25="","",IF(OR(U25="常-休1",U25="常-休2",U25="常-休3"),IF(OR($G25="非・専",$G25="非・兼"),"-",VLOOKUP(U25,'シフト記号表（勤務時間帯)'!$D$5:$L$45,9,FALSE)),VLOOKUP(U25,'シフト記号表（勤務時間帯)'!$D$5:$L$45,9,FALSE)))</f>
        <v/>
      </c>
      <c r="V26" s="264" t="str">
        <f>IF(V25="","",IF(OR(V25="常-休1",V25="常-休2",V25="常-休3"),IF(OR($G25="非・専",$G25="非・兼"),"-",VLOOKUP(V25,'シフト記号表（勤務時間帯)'!$D$5:$L$45,9,FALSE)),VLOOKUP(V25,'シフト記号表（勤務時間帯)'!$D$5:$L$45,9,FALSE)))</f>
        <v/>
      </c>
      <c r="W26" s="264" t="str">
        <f>IF(W25="","",IF(OR(W25="常-休1",W25="常-休2",W25="常-休3"),IF(OR($G25="非・専",$G25="非・兼"),"-",VLOOKUP(W25,'シフト記号表（勤務時間帯)'!$D$5:$L$45,9,FALSE)),VLOOKUP(W25,'シフト記号表（勤務時間帯)'!$D$5:$L$45,9,FALSE)))</f>
        <v/>
      </c>
      <c r="X26" s="264" t="str">
        <f>IF(X25="","",IF(OR(X25="常-休1",X25="常-休2",X25="常-休3"),IF(OR($G25="非・専",$G25="非・兼"),"-",VLOOKUP(X25,'シフト記号表（勤務時間帯)'!$D$5:$L$45,9,FALSE)),VLOOKUP(X25,'シフト記号表（勤務時間帯)'!$D$5:$L$45,9,FALSE)))</f>
        <v/>
      </c>
      <c r="Y26" s="264" t="str">
        <f>IF(Y25="","",IF(OR(Y25="常-休1",Y25="常-休2",Y25="常-休3"),IF(OR($G25="非・専",$G25="非・兼"),"-",VLOOKUP(Y25,'シフト記号表（勤務時間帯)'!$D$5:$L$45,9,FALSE)),VLOOKUP(Y25,'シフト記号表（勤務時間帯)'!$D$5:$L$45,9,FALSE)))</f>
        <v/>
      </c>
      <c r="Z26" s="264" t="str">
        <f>IF(Z25="","",IF(OR(Z25="常-休1",Z25="常-休2",Z25="常-休3"),IF(OR($G25="非・専",$G25="非・兼"),"-",VLOOKUP(Z25,'シフト記号表（勤務時間帯)'!$D$5:$L$45,9,FALSE)),VLOOKUP(Z25,'シフト記号表（勤務時間帯)'!$D$5:$L$45,9,FALSE)))</f>
        <v/>
      </c>
      <c r="AA26" s="265" t="str">
        <f>IF(AA25="","",IF(OR(AA25="常-休1",AA25="常-休2",AA25="常-休3"),IF(OR($G25="非・専",$G25="非・兼"),"-",VLOOKUP(AA25,'シフト記号表（勤務時間帯)'!$D$5:$L$45,9,FALSE)),VLOOKUP(AA25,'シフト記号表（勤務時間帯)'!$D$5:$L$45,9,FALSE)))</f>
        <v/>
      </c>
      <c r="AB26" s="263" t="str">
        <f>IF(AB25="","",IF(OR(AB25="常-休1",AB25="常-休2",AB25="常-休3"),IF(OR($G25="非・専",$G25="非・兼"),"-",VLOOKUP(AB25,'シフト記号表（勤務時間帯)'!$D$5:$L$45,9,FALSE)),VLOOKUP(AB25,'シフト記号表（勤務時間帯)'!$D$5:$L$45,9,FALSE)))</f>
        <v/>
      </c>
      <c r="AC26" s="264" t="str">
        <f>IF(AC25="","",IF(OR(AC25="常-休1",AC25="常-休2",AC25="常-休3"),IF(OR($G25="非・専",$G25="非・兼"),"-",VLOOKUP(AC25,'シフト記号表（勤務時間帯)'!$D$5:$L$45,9,FALSE)),VLOOKUP(AC25,'シフト記号表（勤務時間帯)'!$D$5:$L$45,9,FALSE)))</f>
        <v/>
      </c>
      <c r="AD26" s="264" t="str">
        <f>IF(AD25="","",IF(OR(AD25="常-休1",AD25="常-休2",AD25="常-休3"),IF(OR($G25="非・専",$G25="非・兼"),"-",VLOOKUP(AD25,'シフト記号表（勤務時間帯)'!$D$5:$L$45,9,FALSE)),VLOOKUP(AD25,'シフト記号表（勤務時間帯)'!$D$5:$L$45,9,FALSE)))</f>
        <v/>
      </c>
      <c r="AE26" s="264" t="str">
        <f>IF(AE25="","",IF(OR(AE25="常-休1",AE25="常-休2",AE25="常-休3"),IF(OR($G25="非・専",$G25="非・兼"),"-",VLOOKUP(AE25,'シフト記号表（勤務時間帯)'!$D$5:$L$45,9,FALSE)),VLOOKUP(AE25,'シフト記号表（勤務時間帯)'!$D$5:$L$45,9,FALSE)))</f>
        <v/>
      </c>
      <c r="AF26" s="264" t="str">
        <f>IF(AF25="","",IF(OR(AF25="常-休1",AF25="常-休2",AF25="常-休3"),IF(OR($G25="非・専",$G25="非・兼"),"-",VLOOKUP(AF25,'シフト記号表（勤務時間帯)'!$D$5:$L$45,9,FALSE)),VLOOKUP(AF25,'シフト記号表（勤務時間帯)'!$D$5:$L$45,9,FALSE)))</f>
        <v/>
      </c>
      <c r="AG26" s="264" t="str">
        <f>IF(AG25="","",IF(OR(AG25="常-休1",AG25="常-休2",AG25="常-休3"),IF(OR($G25="非・専",$G25="非・兼"),"-",VLOOKUP(AG25,'シフト記号表（勤務時間帯)'!$D$5:$L$45,9,FALSE)),VLOOKUP(AG25,'シフト記号表（勤務時間帯)'!$D$5:$L$45,9,FALSE)))</f>
        <v/>
      </c>
      <c r="AH26" s="265" t="str">
        <f>IF(AH25="","",IF(OR(AH25="常-休1",AH25="常-休2",AH25="常-休3"),IF(OR($G25="非・専",$G25="非・兼"),"-",VLOOKUP(AH25,'シフト記号表（勤務時間帯)'!$D$5:$L$45,9,FALSE)),VLOOKUP(AH25,'シフト記号表（勤務時間帯)'!$D$5:$L$45,9,FALSE)))</f>
        <v/>
      </c>
      <c r="AI26" s="263" t="str">
        <f>IF(AI25="","",IF(OR(AI25="常-休1",AI25="常-休2",AI25="常-休3"),IF(OR($G25="非・専",$G25="非・兼"),"-",VLOOKUP(AI25,'シフト記号表（勤務時間帯)'!$D$5:$L$45,9,FALSE)),VLOOKUP(AI25,'シフト記号表（勤務時間帯)'!$D$5:$L$45,9,FALSE)))</f>
        <v/>
      </c>
      <c r="AJ26" s="264" t="str">
        <f>IF(AJ25="","",IF(OR(AJ25="常-休1",AJ25="常-休2",AJ25="常-休3"),IF(OR($G25="非・専",$G25="非・兼"),"-",VLOOKUP(AJ25,'シフト記号表（勤務時間帯)'!$D$5:$L$45,9,FALSE)),VLOOKUP(AJ25,'シフト記号表（勤務時間帯)'!$D$5:$L$45,9,FALSE)))</f>
        <v/>
      </c>
      <c r="AK26" s="264" t="str">
        <f>IF(AK25="","",IF(OR(AK25="常-休1",AK25="常-休2",AK25="常-休3"),IF(OR($G25="非・専",$G25="非・兼"),"-",VLOOKUP(AK25,'シフト記号表（勤務時間帯)'!$D$5:$L$45,9,FALSE)),VLOOKUP(AK25,'シフト記号表（勤務時間帯)'!$D$5:$L$45,9,FALSE)))</f>
        <v/>
      </c>
      <c r="AL26" s="264" t="str">
        <f>IF(AL25="","",IF(OR(AL25="常-休1",AL25="常-休2",AL25="常-休3"),IF(OR($G25="非・専",$G25="非・兼"),"-",VLOOKUP(AL25,'シフト記号表（勤務時間帯)'!$D$5:$L$45,9,FALSE)),VLOOKUP(AL25,'シフト記号表（勤務時間帯)'!$D$5:$L$45,9,FALSE)))</f>
        <v/>
      </c>
      <c r="AM26" s="264" t="str">
        <f>IF(AM25="","",IF(OR(AM25="常-休1",AM25="常-休2",AM25="常-休3"),IF(OR($G25="非・専",$G25="非・兼"),"-",VLOOKUP(AM25,'シフト記号表（勤務時間帯)'!$D$5:$L$45,9,FALSE)),VLOOKUP(AM25,'シフト記号表（勤務時間帯)'!$D$5:$L$45,9,FALSE)))</f>
        <v/>
      </c>
      <c r="AN26" s="264" t="str">
        <f>IF(AN25="","",IF(OR(AN25="常-休1",AN25="常-休2",AN25="常-休3"),IF(OR($G25="非・専",$G25="非・兼"),"-",VLOOKUP(AN25,'シフト記号表（勤務時間帯)'!$D$5:$L$45,9,FALSE)),VLOOKUP(AN25,'シフト記号表（勤務時間帯)'!$D$5:$L$45,9,FALSE)))</f>
        <v/>
      </c>
      <c r="AO26" s="265" t="str">
        <f>IF(AO25="","",IF(OR(AO25="常-休1",AO25="常-休2",AO25="常-休3"),IF(OR($G25="非・専",$G25="非・兼"),"-",VLOOKUP(AO25,'シフト記号表（勤務時間帯)'!$D$5:$L$45,9,FALSE)),VLOOKUP(AO25,'シフト記号表（勤務時間帯)'!$D$5:$L$45,9,FALSE)))</f>
        <v/>
      </c>
      <c r="AP26" s="263" t="str">
        <f>IF(AP25="","",IF(OR(AP25="常-休1",AP25="常-休2",AP25="常-休3"),IF(OR($G25="非・専",$G25="非・兼"),"-",VLOOKUP(AP25,'シフト記号表（勤務時間帯)'!$D$5:$L$45,9,FALSE)),VLOOKUP(AP25,'シフト記号表（勤務時間帯)'!$D$5:$L$45,9,FALSE)))</f>
        <v/>
      </c>
      <c r="AQ26" s="264" t="str">
        <f>IF(AQ25="","",IF(OR(AQ25="常-休1",AQ25="常-休2",AQ25="常-休3"),IF(OR($G25="非・専",$G25="非・兼"),"-",VLOOKUP(AQ25,'シフト記号表（勤務時間帯)'!$D$5:$L$45,9,FALSE)),VLOOKUP(AQ25,'シフト記号表（勤務時間帯)'!$D$5:$L$45,9,FALSE)))</f>
        <v/>
      </c>
      <c r="AR26" s="264" t="str">
        <f>IF(AR25="","",IF(OR(AR25="常-休1",AR25="常-休2",AR25="常-休3"),IF(OR($G25="非・専",$G25="非・兼"),"-",VLOOKUP(AR25,'シフト記号表（勤務時間帯)'!$D$5:$L$45,9,FALSE)),VLOOKUP(AR25,'シフト記号表（勤務時間帯)'!$D$5:$L$45,9,FALSE)))</f>
        <v/>
      </c>
      <c r="AS26" s="264" t="str">
        <f>IF(AS25="","",IF(OR(AS25="常-休1",AS25="常-休2",AS25="常-休3"),IF(OR($G25="非・専",$G25="非・兼"),"-",VLOOKUP(AS25,'シフト記号表（勤務時間帯)'!$D$5:$L$45,9,FALSE)),VLOOKUP(AS25,'シフト記号表（勤務時間帯)'!$D$5:$L$45,9,FALSE)))</f>
        <v/>
      </c>
      <c r="AT26" s="264" t="str">
        <f>IF(AT25="","",IF(OR(AT25="常-休1",AT25="常-休2",AT25="常-休3"),IF(OR($G25="非・専",$G25="非・兼"),"-",VLOOKUP(AT25,'シフト記号表（勤務時間帯)'!$D$5:$L$45,9,FALSE)),VLOOKUP(AT25,'シフト記号表（勤務時間帯)'!$D$5:$L$45,9,FALSE)))</f>
        <v/>
      </c>
      <c r="AU26" s="264" t="str">
        <f>IF(AU25="","",IF(OR(AU25="常-休1",AU25="常-休2",AU25="常-休3"),IF(OR($G25="非・専",$G25="非・兼"),"-",VLOOKUP(AU25,'シフト記号表（勤務時間帯)'!$D$5:$L$45,9,FALSE)),VLOOKUP(AU25,'シフト記号表（勤務時間帯)'!$D$5:$L$45,9,FALSE)))</f>
        <v/>
      </c>
      <c r="AV26" s="265" t="str">
        <f>IF(AV25="","",IF(OR(AV25="常-休1",AV25="常-休2",AV25="常-休3"),IF(OR($G25="非・専",$G25="非・兼"),"-",VLOOKUP(AV25,'シフト記号表（勤務時間帯)'!$D$5:$L$45,9,FALSE)),VLOOKUP(AV25,'シフト記号表（勤務時間帯)'!$D$5:$L$45,9,FALSE)))</f>
        <v/>
      </c>
      <c r="AW26" s="263" t="str">
        <f>IF(AW25="","",IF(OR(AW25="常-休1",AW25="常-休2",AW25="常-休3"),IF(OR($G25="非・専",$G25="非・兼"),"-",VLOOKUP(AW25,'シフト記号表（勤務時間帯)'!$D$5:$L$45,9,FALSE)),VLOOKUP(AW25,'シフト記号表（勤務時間帯)'!$D$5:$L$45,9,FALSE)))</f>
        <v/>
      </c>
      <c r="AX26" s="264" t="str">
        <f>IF(AX25="","",IF(OR(AX25="常-休1",AX25="常-休2",AX25="常-休3"),IF(OR($G25="非・専",$G25="非・兼"),"-",VLOOKUP(AX25,'シフト記号表（勤務時間帯)'!$D$5:$L$45,9,FALSE)),VLOOKUP(AX25,'シフト記号表（勤務時間帯)'!$D$5:$L$45,9,FALSE)))</f>
        <v/>
      </c>
      <c r="AY26" s="265" t="str">
        <f>IF(AY25="","",IF(OR(AY25="常-休1",AY25="常-休2",AY25="常-休3"),IF(OR($G25="非・専",$G25="非・兼"),"-",VLOOKUP(AY25,'シフト記号表（勤務時間帯)'!$D$5:$L$45,9,FALSE)),VLOOKUP(AY25,'シフト記号表（勤務時間帯)'!$D$5:$L$45,9,FALSE)))</f>
        <v/>
      </c>
      <c r="AZ26" s="197">
        <f>IF($BE$3="予定",SUM(U26:AV26),IF($BE$3="実績",SUM(U26:AY26),""))</f>
        <v>0</v>
      </c>
      <c r="BA26" s="198" t="s">
        <v>59</v>
      </c>
      <c r="BB26" s="199">
        <f>SUMIF(U27:AY27,"基準",U26:AY26)</f>
        <v>0</v>
      </c>
      <c r="BC26" s="200" t="e">
        <f>AZ26/$BE$6</f>
        <v>#DIV/0!</v>
      </c>
      <c r="BD26" s="198" t="s">
        <v>59</v>
      </c>
      <c r="BE26" s="312"/>
      <c r="BF26" s="313"/>
      <c r="BG26" s="313"/>
      <c r="BH26" s="313"/>
      <c r="BI26" s="314"/>
      <c r="BJ26" s="364"/>
    </row>
    <row r="27" spans="2:62" ht="20.25" customHeight="1" thickBot="1" x14ac:dyDescent="0.45">
      <c r="B27" s="378"/>
      <c r="C27" s="402"/>
      <c r="D27" s="403"/>
      <c r="E27" s="404"/>
      <c r="F27" s="252"/>
      <c r="G27" s="450"/>
      <c r="H27" s="373" t="s">
        <v>179</v>
      </c>
      <c r="I27" s="374"/>
      <c r="J27" s="375"/>
      <c r="K27" s="376"/>
      <c r="L27" s="419"/>
      <c r="M27" s="451"/>
      <c r="N27" s="527"/>
      <c r="O27" s="528"/>
      <c r="P27" s="528"/>
      <c r="Q27" s="529"/>
      <c r="R27" s="379" t="str">
        <f>IF(COUNTIF(F26,"看護職員"),"基準職員・医ケア報酬職員・医療連携体制職員",IF(COUNTIF(プルダウン・リスト!$C$32:$C$40,'別紙2-1　勤務体制・勤務形態一覧表（児通所）'!F26),"基準職員","－"))</f>
        <v>－</v>
      </c>
      <c r="S27" s="380"/>
      <c r="T27" s="381"/>
      <c r="U27" s="260"/>
      <c r="V27" s="261"/>
      <c r="W27" s="261"/>
      <c r="X27" s="261"/>
      <c r="Y27" s="261"/>
      <c r="Z27" s="261"/>
      <c r="AA27" s="262"/>
      <c r="AB27" s="260"/>
      <c r="AC27" s="261"/>
      <c r="AD27" s="261"/>
      <c r="AE27" s="261"/>
      <c r="AF27" s="261"/>
      <c r="AG27" s="261"/>
      <c r="AH27" s="262"/>
      <c r="AI27" s="260"/>
      <c r="AJ27" s="261"/>
      <c r="AK27" s="261"/>
      <c r="AL27" s="261"/>
      <c r="AM27" s="261"/>
      <c r="AN27" s="261"/>
      <c r="AO27" s="262"/>
      <c r="AP27" s="260"/>
      <c r="AQ27" s="261"/>
      <c r="AR27" s="261"/>
      <c r="AS27" s="261"/>
      <c r="AT27" s="261"/>
      <c r="AU27" s="261"/>
      <c r="AV27" s="262"/>
      <c r="AW27" s="260"/>
      <c r="AX27" s="261"/>
      <c r="AY27" s="262"/>
      <c r="AZ27" s="211"/>
      <c r="BA27" s="212"/>
      <c r="BB27" s="213"/>
      <c r="BC27" s="214"/>
      <c r="BD27" s="215"/>
      <c r="BE27" s="501"/>
      <c r="BF27" s="502"/>
      <c r="BG27" s="502"/>
      <c r="BH27" s="502"/>
      <c r="BI27" s="503"/>
      <c r="BJ27" s="504"/>
    </row>
    <row r="28" spans="2:62" ht="20.25" customHeight="1" thickTop="1" x14ac:dyDescent="0.4">
      <c r="B28" s="372">
        <f>B25+1</f>
        <v>3</v>
      </c>
      <c r="C28" s="288"/>
      <c r="D28" s="289"/>
      <c r="E28" s="290"/>
      <c r="F28" s="177"/>
      <c r="G28" s="382"/>
      <c r="H28" s="298"/>
      <c r="I28" s="299"/>
      <c r="J28" s="299"/>
      <c r="K28" s="300"/>
      <c r="L28" s="526"/>
      <c r="M28" s="383"/>
      <c r="N28" s="523"/>
      <c r="O28" s="524"/>
      <c r="P28" s="524"/>
      <c r="Q28" s="525"/>
      <c r="R28" s="334" t="s">
        <v>30</v>
      </c>
      <c r="S28" s="335"/>
      <c r="T28" s="336"/>
      <c r="U28" s="123"/>
      <c r="V28" s="124"/>
      <c r="W28" s="124"/>
      <c r="X28" s="124"/>
      <c r="Y28" s="124"/>
      <c r="Z28" s="124"/>
      <c r="AA28" s="125"/>
      <c r="AB28" s="123"/>
      <c r="AC28" s="124"/>
      <c r="AD28" s="124"/>
      <c r="AE28" s="124"/>
      <c r="AF28" s="124"/>
      <c r="AG28" s="124"/>
      <c r="AH28" s="125"/>
      <c r="AI28" s="123"/>
      <c r="AJ28" s="124"/>
      <c r="AK28" s="124"/>
      <c r="AL28" s="124"/>
      <c r="AM28" s="124"/>
      <c r="AN28" s="124"/>
      <c r="AO28" s="125"/>
      <c r="AP28" s="123"/>
      <c r="AQ28" s="124"/>
      <c r="AR28" s="124"/>
      <c r="AS28" s="124"/>
      <c r="AT28" s="124"/>
      <c r="AU28" s="124"/>
      <c r="AV28" s="125"/>
      <c r="AW28" s="123"/>
      <c r="AX28" s="124"/>
      <c r="AY28" s="125"/>
      <c r="AZ28" s="197"/>
      <c r="BA28" s="216"/>
      <c r="BB28" s="217"/>
      <c r="BC28" s="200"/>
      <c r="BD28" s="218"/>
      <c r="BE28" s="505"/>
      <c r="BF28" s="506"/>
      <c r="BG28" s="506"/>
      <c r="BH28" s="506"/>
      <c r="BI28" s="507"/>
      <c r="BJ28" s="508"/>
    </row>
    <row r="29" spans="2:62" ht="20.25" customHeight="1" x14ac:dyDescent="0.4">
      <c r="B29" s="284"/>
      <c r="C29" s="288"/>
      <c r="D29" s="289"/>
      <c r="E29" s="290"/>
      <c r="F29" s="177">
        <f>C28</f>
        <v>0</v>
      </c>
      <c r="G29" s="294"/>
      <c r="H29" s="298"/>
      <c r="I29" s="299"/>
      <c r="J29" s="299"/>
      <c r="K29" s="300"/>
      <c r="L29" s="304"/>
      <c r="M29" s="305"/>
      <c r="N29" s="315"/>
      <c r="O29" s="316"/>
      <c r="P29" s="316"/>
      <c r="Q29" s="317"/>
      <c r="R29" s="318" t="s">
        <v>9</v>
      </c>
      <c r="S29" s="319"/>
      <c r="T29" s="320"/>
      <c r="U29" s="263" t="str">
        <f>IF(U28="","",IF(OR(U28="常-休1",U28="常-休2",U28="常-休3"),IF(OR($G28="非・専",$G28="非・兼"),"-",VLOOKUP(U28,'シフト記号表（勤務時間帯)'!$D$5:$L$45,9,FALSE)),VLOOKUP(U28,'シフト記号表（勤務時間帯)'!$D$5:$L$45,9,FALSE)))</f>
        <v/>
      </c>
      <c r="V29" s="264" t="str">
        <f>IF(V28="","",IF(OR(V28="常-休1",V28="常-休2",V28="常-休3"),IF(OR($G28="非・専",$G28="非・兼"),"-",VLOOKUP(V28,'シフト記号表（勤務時間帯)'!$D$5:$L$45,9,FALSE)),VLOOKUP(V28,'シフト記号表（勤務時間帯)'!$D$5:$L$45,9,FALSE)))</f>
        <v/>
      </c>
      <c r="W29" s="264" t="str">
        <f>IF(W28="","",IF(OR(W28="常-休1",W28="常-休2",W28="常-休3"),IF(OR($G28="非・専",$G28="非・兼"),"-",VLOOKUP(W28,'シフト記号表（勤務時間帯)'!$D$5:$L$45,9,FALSE)),VLOOKUP(W28,'シフト記号表（勤務時間帯)'!$D$5:$L$45,9,FALSE)))</f>
        <v/>
      </c>
      <c r="X29" s="264" t="str">
        <f>IF(X28="","",IF(OR(X28="常-休1",X28="常-休2",X28="常-休3"),IF(OR($G28="非・専",$G28="非・兼"),"-",VLOOKUP(X28,'シフト記号表（勤務時間帯)'!$D$5:$L$45,9,FALSE)),VLOOKUP(X28,'シフト記号表（勤務時間帯)'!$D$5:$L$45,9,FALSE)))</f>
        <v/>
      </c>
      <c r="Y29" s="264" t="str">
        <f>IF(Y28="","",IF(OR(Y28="常-休1",Y28="常-休2",Y28="常-休3"),IF(OR($G28="非・専",$G28="非・兼"),"-",VLOOKUP(Y28,'シフト記号表（勤務時間帯)'!$D$5:$L$45,9,FALSE)),VLOOKUP(Y28,'シフト記号表（勤務時間帯)'!$D$5:$L$45,9,FALSE)))</f>
        <v/>
      </c>
      <c r="Z29" s="264" t="str">
        <f>IF(Z28="","",IF(OR(Z28="常-休1",Z28="常-休2",Z28="常-休3"),IF(OR($G28="非・専",$G28="非・兼"),"-",VLOOKUP(Z28,'シフト記号表（勤務時間帯)'!$D$5:$L$45,9,FALSE)),VLOOKUP(Z28,'シフト記号表（勤務時間帯)'!$D$5:$L$45,9,FALSE)))</f>
        <v/>
      </c>
      <c r="AA29" s="265" t="str">
        <f>IF(AA28="","",IF(OR(AA28="常-休1",AA28="常-休2",AA28="常-休3"),IF(OR($G28="非・専",$G28="非・兼"),"-",VLOOKUP(AA28,'シフト記号表（勤務時間帯)'!$D$5:$L$45,9,FALSE)),VLOOKUP(AA28,'シフト記号表（勤務時間帯)'!$D$5:$L$45,9,FALSE)))</f>
        <v/>
      </c>
      <c r="AB29" s="263" t="str">
        <f>IF(AB28="","",IF(OR(AB28="常-休1",AB28="常-休2",AB28="常-休3"),IF(OR($G28="非・専",$G28="非・兼"),"-",VLOOKUP(AB28,'シフト記号表（勤務時間帯)'!$D$5:$L$45,9,FALSE)),VLOOKUP(AB28,'シフト記号表（勤務時間帯)'!$D$5:$L$45,9,FALSE)))</f>
        <v/>
      </c>
      <c r="AC29" s="264" t="str">
        <f>IF(AC28="","",IF(OR(AC28="常-休1",AC28="常-休2",AC28="常-休3"),IF(OR($G28="非・専",$G28="非・兼"),"-",VLOOKUP(AC28,'シフト記号表（勤務時間帯)'!$D$5:$L$45,9,FALSE)),VLOOKUP(AC28,'シフト記号表（勤務時間帯)'!$D$5:$L$45,9,FALSE)))</f>
        <v/>
      </c>
      <c r="AD29" s="264" t="str">
        <f>IF(AD28="","",IF(OR(AD28="常-休1",AD28="常-休2",AD28="常-休3"),IF(OR($G28="非・専",$G28="非・兼"),"-",VLOOKUP(AD28,'シフト記号表（勤務時間帯)'!$D$5:$L$45,9,FALSE)),VLOOKUP(AD28,'シフト記号表（勤務時間帯)'!$D$5:$L$45,9,FALSE)))</f>
        <v/>
      </c>
      <c r="AE29" s="264" t="str">
        <f>IF(AE28="","",IF(OR(AE28="常-休1",AE28="常-休2",AE28="常-休3"),IF(OR($G28="非・専",$G28="非・兼"),"-",VLOOKUP(AE28,'シフト記号表（勤務時間帯)'!$D$5:$L$45,9,FALSE)),VLOOKUP(AE28,'シフト記号表（勤務時間帯)'!$D$5:$L$45,9,FALSE)))</f>
        <v/>
      </c>
      <c r="AF29" s="264" t="str">
        <f>IF(AF28="","",IF(OR(AF28="常-休1",AF28="常-休2",AF28="常-休3"),IF(OR($G28="非・専",$G28="非・兼"),"-",VLOOKUP(AF28,'シフト記号表（勤務時間帯)'!$D$5:$L$45,9,FALSE)),VLOOKUP(AF28,'シフト記号表（勤務時間帯)'!$D$5:$L$45,9,FALSE)))</f>
        <v/>
      </c>
      <c r="AG29" s="264" t="str">
        <f>IF(AG28="","",IF(OR(AG28="常-休1",AG28="常-休2",AG28="常-休3"),IF(OR($G28="非・専",$G28="非・兼"),"-",VLOOKUP(AG28,'シフト記号表（勤務時間帯)'!$D$5:$L$45,9,FALSE)),VLOOKUP(AG28,'シフト記号表（勤務時間帯)'!$D$5:$L$45,9,FALSE)))</f>
        <v/>
      </c>
      <c r="AH29" s="265" t="str">
        <f>IF(AH28="","",IF(OR(AH28="常-休1",AH28="常-休2",AH28="常-休3"),IF(OR($G28="非・専",$G28="非・兼"),"-",VLOOKUP(AH28,'シフト記号表（勤務時間帯)'!$D$5:$L$45,9,FALSE)),VLOOKUP(AH28,'シフト記号表（勤務時間帯)'!$D$5:$L$45,9,FALSE)))</f>
        <v/>
      </c>
      <c r="AI29" s="263" t="str">
        <f>IF(AI28="","",IF(OR(AI28="常-休1",AI28="常-休2",AI28="常-休3"),IF(OR($G28="非・専",$G28="非・兼"),"-",VLOOKUP(AI28,'シフト記号表（勤務時間帯)'!$D$5:$L$45,9,FALSE)),VLOOKUP(AI28,'シフト記号表（勤務時間帯)'!$D$5:$L$45,9,FALSE)))</f>
        <v/>
      </c>
      <c r="AJ29" s="264" t="str">
        <f>IF(AJ28="","",IF(OR(AJ28="常-休1",AJ28="常-休2",AJ28="常-休3"),IF(OR($G28="非・専",$G28="非・兼"),"-",VLOOKUP(AJ28,'シフト記号表（勤務時間帯)'!$D$5:$L$45,9,FALSE)),VLOOKUP(AJ28,'シフト記号表（勤務時間帯)'!$D$5:$L$45,9,FALSE)))</f>
        <v/>
      </c>
      <c r="AK29" s="264" t="str">
        <f>IF(AK28="","",IF(OR(AK28="常-休1",AK28="常-休2",AK28="常-休3"),IF(OR($G28="非・専",$G28="非・兼"),"-",VLOOKUP(AK28,'シフト記号表（勤務時間帯)'!$D$5:$L$45,9,FALSE)),VLOOKUP(AK28,'シフト記号表（勤務時間帯)'!$D$5:$L$45,9,FALSE)))</f>
        <v/>
      </c>
      <c r="AL29" s="264" t="str">
        <f>IF(AL28="","",IF(OR(AL28="常-休1",AL28="常-休2",AL28="常-休3"),IF(OR($G28="非・専",$G28="非・兼"),"-",VLOOKUP(AL28,'シフト記号表（勤務時間帯)'!$D$5:$L$45,9,FALSE)),VLOOKUP(AL28,'シフト記号表（勤務時間帯)'!$D$5:$L$45,9,FALSE)))</f>
        <v/>
      </c>
      <c r="AM29" s="264" t="str">
        <f>IF(AM28="","",IF(OR(AM28="常-休1",AM28="常-休2",AM28="常-休3"),IF(OR($G28="非・専",$G28="非・兼"),"-",VLOOKUP(AM28,'シフト記号表（勤務時間帯)'!$D$5:$L$45,9,FALSE)),VLOOKUP(AM28,'シフト記号表（勤務時間帯)'!$D$5:$L$45,9,FALSE)))</f>
        <v/>
      </c>
      <c r="AN29" s="264" t="str">
        <f>IF(AN28="","",IF(OR(AN28="常-休1",AN28="常-休2",AN28="常-休3"),IF(OR($G28="非・専",$G28="非・兼"),"-",VLOOKUP(AN28,'シフト記号表（勤務時間帯)'!$D$5:$L$45,9,FALSE)),VLOOKUP(AN28,'シフト記号表（勤務時間帯)'!$D$5:$L$45,9,FALSE)))</f>
        <v/>
      </c>
      <c r="AO29" s="265" t="str">
        <f>IF(AO28="","",IF(OR(AO28="常-休1",AO28="常-休2",AO28="常-休3"),IF(OR($G28="非・専",$G28="非・兼"),"-",VLOOKUP(AO28,'シフト記号表（勤務時間帯)'!$D$5:$L$45,9,FALSE)),VLOOKUP(AO28,'シフト記号表（勤務時間帯)'!$D$5:$L$45,9,FALSE)))</f>
        <v/>
      </c>
      <c r="AP29" s="263" t="str">
        <f>IF(AP28="","",IF(OR(AP28="常-休1",AP28="常-休2",AP28="常-休3"),IF(OR($G28="非・専",$G28="非・兼"),"-",VLOOKUP(AP28,'シフト記号表（勤務時間帯)'!$D$5:$L$45,9,FALSE)),VLOOKUP(AP28,'シフト記号表（勤務時間帯)'!$D$5:$L$45,9,FALSE)))</f>
        <v/>
      </c>
      <c r="AQ29" s="264" t="str">
        <f>IF(AQ28="","",IF(OR(AQ28="常-休1",AQ28="常-休2",AQ28="常-休3"),IF(OR($G28="非・専",$G28="非・兼"),"-",VLOOKUP(AQ28,'シフト記号表（勤務時間帯)'!$D$5:$L$45,9,FALSE)),VLOOKUP(AQ28,'シフト記号表（勤務時間帯)'!$D$5:$L$45,9,FALSE)))</f>
        <v/>
      </c>
      <c r="AR29" s="264" t="str">
        <f>IF(AR28="","",IF(OR(AR28="常-休1",AR28="常-休2",AR28="常-休3"),IF(OR($G28="非・専",$G28="非・兼"),"-",VLOOKUP(AR28,'シフト記号表（勤務時間帯)'!$D$5:$L$45,9,FALSE)),VLOOKUP(AR28,'シフト記号表（勤務時間帯)'!$D$5:$L$45,9,FALSE)))</f>
        <v/>
      </c>
      <c r="AS29" s="264" t="str">
        <f>IF(AS28="","",IF(OR(AS28="常-休1",AS28="常-休2",AS28="常-休3"),IF(OR($G28="非・専",$G28="非・兼"),"-",VLOOKUP(AS28,'シフト記号表（勤務時間帯)'!$D$5:$L$45,9,FALSE)),VLOOKUP(AS28,'シフト記号表（勤務時間帯)'!$D$5:$L$45,9,FALSE)))</f>
        <v/>
      </c>
      <c r="AT29" s="264" t="str">
        <f>IF(AT28="","",IF(OR(AT28="常-休1",AT28="常-休2",AT28="常-休3"),IF(OR($G28="非・専",$G28="非・兼"),"-",VLOOKUP(AT28,'シフト記号表（勤務時間帯)'!$D$5:$L$45,9,FALSE)),VLOOKUP(AT28,'シフト記号表（勤務時間帯)'!$D$5:$L$45,9,FALSE)))</f>
        <v/>
      </c>
      <c r="AU29" s="264" t="str">
        <f>IF(AU28="","",IF(OR(AU28="常-休1",AU28="常-休2",AU28="常-休3"),IF(OR($G28="非・専",$G28="非・兼"),"-",VLOOKUP(AU28,'シフト記号表（勤務時間帯)'!$D$5:$L$45,9,FALSE)),VLOOKUP(AU28,'シフト記号表（勤務時間帯)'!$D$5:$L$45,9,FALSE)))</f>
        <v/>
      </c>
      <c r="AV29" s="265" t="str">
        <f>IF(AV28="","",IF(OR(AV28="常-休1",AV28="常-休2",AV28="常-休3"),IF(OR($G28="非・専",$G28="非・兼"),"-",VLOOKUP(AV28,'シフト記号表（勤務時間帯)'!$D$5:$L$45,9,FALSE)),VLOOKUP(AV28,'シフト記号表（勤務時間帯)'!$D$5:$L$45,9,FALSE)))</f>
        <v/>
      </c>
      <c r="AW29" s="263" t="str">
        <f>IF(AW28="","",IF(OR(AW28="常-休1",AW28="常-休2",AW28="常-休3"),IF(OR($G28="非・専",$G28="非・兼"),"-",VLOOKUP(AW28,'シフト記号表（勤務時間帯)'!$D$5:$L$45,9,FALSE)),VLOOKUP(AW28,'シフト記号表（勤務時間帯)'!$D$5:$L$45,9,FALSE)))</f>
        <v/>
      </c>
      <c r="AX29" s="264" t="str">
        <f>IF(AX28="","",IF(OR(AX28="常-休1",AX28="常-休2",AX28="常-休3"),IF(OR($G28="非・専",$G28="非・兼"),"-",VLOOKUP(AX28,'シフト記号表（勤務時間帯)'!$D$5:$L$45,9,FALSE)),VLOOKUP(AX28,'シフト記号表（勤務時間帯)'!$D$5:$L$45,9,FALSE)))</f>
        <v/>
      </c>
      <c r="AY29" s="265" t="str">
        <f>IF(AY28="","",IF(OR(AY28="常-休1",AY28="常-休2",AY28="常-休3"),IF(OR($G28="非・専",$G28="非・兼"),"-",VLOOKUP(AY28,'シフト記号表（勤務時間帯)'!$D$5:$L$45,9,FALSE)),VLOOKUP(AY28,'シフト記号表（勤務時間帯)'!$D$5:$L$45,9,FALSE)))</f>
        <v/>
      </c>
      <c r="AZ29" s="197">
        <f>IF($BE$3="予定",SUM(U29:AV29),IF($BE$3="実績",SUM(U29:AY29),""))</f>
        <v>0</v>
      </c>
      <c r="BA29" s="216">
        <f>AZ29-SUMIF(U30:AY30,"基準",U29:AY29)-SUMIF(U30:AY30,"医ケア",U29:AY29)-SUMIF(U30:AY30,"医連携",U29:AY29)</f>
        <v>0</v>
      </c>
      <c r="BB29" s="199">
        <f>SUMIF(U30:AY30,"基準",U29:AY29)</f>
        <v>0</v>
      </c>
      <c r="BC29" s="200" t="e">
        <f>AZ29/$BE$6</f>
        <v>#DIV/0!</v>
      </c>
      <c r="BD29" s="218" t="e">
        <f>BA29/$BE$6</f>
        <v>#DIV/0!</v>
      </c>
      <c r="BE29" s="312"/>
      <c r="BF29" s="313"/>
      <c r="BG29" s="313"/>
      <c r="BH29" s="313"/>
      <c r="BI29" s="314"/>
      <c r="BJ29" s="364"/>
    </row>
    <row r="30" spans="2:62" ht="20.25" customHeight="1" x14ac:dyDescent="0.4">
      <c r="B30" s="284"/>
      <c r="C30" s="291"/>
      <c r="D30" s="292"/>
      <c r="E30" s="293"/>
      <c r="F30" s="253"/>
      <c r="G30" s="294"/>
      <c r="H30" s="301"/>
      <c r="I30" s="302"/>
      <c r="J30" s="302"/>
      <c r="K30" s="303"/>
      <c r="L30" s="304"/>
      <c r="M30" s="305"/>
      <c r="N30" s="431"/>
      <c r="O30" s="432"/>
      <c r="P30" s="432"/>
      <c r="Q30" s="433"/>
      <c r="R30" s="324" t="str">
        <f>IF(COUNTIF(F29,"看護職員"),"基準・基準_加・医ケア基本報酬・医療連携",IF(COUNTIF(プルダウン・リスト!$C$32:$C$40,'別紙2-1　勤務体制・勤務形態一覧表（児通所）'!F29),"基準職員","－"))</f>
        <v>－</v>
      </c>
      <c r="S30" s="325"/>
      <c r="T30" s="326"/>
      <c r="U30" s="126"/>
      <c r="V30" s="127"/>
      <c r="W30" s="127"/>
      <c r="X30" s="127"/>
      <c r="Y30" s="127"/>
      <c r="Z30" s="127"/>
      <c r="AA30" s="128"/>
      <c r="AB30" s="126"/>
      <c r="AC30" s="127"/>
      <c r="AD30" s="127"/>
      <c r="AE30" s="127"/>
      <c r="AF30" s="127"/>
      <c r="AG30" s="127"/>
      <c r="AH30" s="128"/>
      <c r="AI30" s="126"/>
      <c r="AJ30" s="127"/>
      <c r="AK30" s="127"/>
      <c r="AL30" s="127"/>
      <c r="AM30" s="127"/>
      <c r="AN30" s="127"/>
      <c r="AO30" s="128"/>
      <c r="AP30" s="126"/>
      <c r="AQ30" s="127"/>
      <c r="AR30" s="127"/>
      <c r="AS30" s="127"/>
      <c r="AT30" s="127"/>
      <c r="AU30" s="127"/>
      <c r="AV30" s="128"/>
      <c r="AW30" s="126"/>
      <c r="AX30" s="127"/>
      <c r="AY30" s="128"/>
      <c r="AZ30" s="201"/>
      <c r="BA30" s="202"/>
      <c r="BB30" s="203"/>
      <c r="BC30" s="204"/>
      <c r="BD30" s="205"/>
      <c r="BE30" s="312"/>
      <c r="BF30" s="313"/>
      <c r="BG30" s="313"/>
      <c r="BH30" s="313"/>
      <c r="BI30" s="314"/>
      <c r="BJ30" s="364"/>
    </row>
    <row r="31" spans="2:62" ht="20.25" customHeight="1" x14ac:dyDescent="0.4">
      <c r="B31" s="284">
        <f>B28+1</f>
        <v>4</v>
      </c>
      <c r="C31" s="285"/>
      <c r="D31" s="286"/>
      <c r="E31" s="287"/>
      <c r="F31" s="251"/>
      <c r="G31" s="294"/>
      <c r="H31" s="295"/>
      <c r="I31" s="296"/>
      <c r="J31" s="296"/>
      <c r="K31" s="297"/>
      <c r="L31" s="304"/>
      <c r="M31" s="305"/>
      <c r="N31" s="306"/>
      <c r="O31" s="307"/>
      <c r="P31" s="307"/>
      <c r="Q31" s="308"/>
      <c r="R31" s="309" t="s">
        <v>30</v>
      </c>
      <c r="S31" s="310"/>
      <c r="T31" s="311"/>
      <c r="U31" s="123"/>
      <c r="V31" s="124"/>
      <c r="W31" s="124"/>
      <c r="X31" s="124"/>
      <c r="Y31" s="124"/>
      <c r="Z31" s="124"/>
      <c r="AA31" s="125"/>
      <c r="AB31" s="123"/>
      <c r="AC31" s="124"/>
      <c r="AD31" s="124"/>
      <c r="AE31" s="124"/>
      <c r="AF31" s="124"/>
      <c r="AG31" s="124"/>
      <c r="AH31" s="125"/>
      <c r="AI31" s="123"/>
      <c r="AJ31" s="124"/>
      <c r="AK31" s="124"/>
      <c r="AL31" s="124"/>
      <c r="AM31" s="124"/>
      <c r="AN31" s="124"/>
      <c r="AO31" s="125"/>
      <c r="AP31" s="123"/>
      <c r="AQ31" s="124"/>
      <c r="AR31" s="124"/>
      <c r="AS31" s="124"/>
      <c r="AT31" s="124"/>
      <c r="AU31" s="124"/>
      <c r="AV31" s="125"/>
      <c r="AW31" s="123"/>
      <c r="AX31" s="124"/>
      <c r="AY31" s="125"/>
      <c r="AZ31" s="206"/>
      <c r="BA31" s="207"/>
      <c r="BB31" s="208"/>
      <c r="BC31" s="209"/>
      <c r="BD31" s="210"/>
      <c r="BE31" s="312"/>
      <c r="BF31" s="313"/>
      <c r="BG31" s="313"/>
      <c r="BH31" s="313"/>
      <c r="BI31" s="314"/>
      <c r="BJ31" s="364"/>
    </row>
    <row r="32" spans="2:62" ht="20.25" customHeight="1" x14ac:dyDescent="0.4">
      <c r="B32" s="284"/>
      <c r="C32" s="288"/>
      <c r="D32" s="289"/>
      <c r="E32" s="290"/>
      <c r="F32" s="177">
        <f>C31</f>
        <v>0</v>
      </c>
      <c r="G32" s="294"/>
      <c r="H32" s="298"/>
      <c r="I32" s="299"/>
      <c r="J32" s="299"/>
      <c r="K32" s="300"/>
      <c r="L32" s="304"/>
      <c r="M32" s="305"/>
      <c r="N32" s="315"/>
      <c r="O32" s="316"/>
      <c r="P32" s="316"/>
      <c r="Q32" s="317"/>
      <c r="R32" s="318" t="s">
        <v>9</v>
      </c>
      <c r="S32" s="319"/>
      <c r="T32" s="320"/>
      <c r="U32" s="263" t="str">
        <f>IF(U31="","",IF(OR(U31="常-休1",U31="常-休2",U31="常-休3"),IF(OR($G31="非・専",$G31="非・兼"),"-",VLOOKUP(U31,'シフト記号表（勤務時間帯)'!$D$5:$L$45,9,FALSE)),VLOOKUP(U31,'シフト記号表（勤務時間帯)'!$D$5:$L$45,9,FALSE)))</f>
        <v/>
      </c>
      <c r="V32" s="264" t="str">
        <f>IF(V31="","",IF(OR(V31="常-休1",V31="常-休2",V31="常-休3"),IF(OR($G31="非・専",$G31="非・兼"),"-",VLOOKUP(V31,'シフト記号表（勤務時間帯)'!$D$5:$L$45,9,FALSE)),VLOOKUP(V31,'シフト記号表（勤務時間帯)'!$D$5:$L$45,9,FALSE)))</f>
        <v/>
      </c>
      <c r="W32" s="264" t="str">
        <f>IF(W31="","",IF(OR(W31="常-休1",W31="常-休2",W31="常-休3"),IF(OR($G31="非・専",$G31="非・兼"),"-",VLOOKUP(W31,'シフト記号表（勤務時間帯)'!$D$5:$L$45,9,FALSE)),VLOOKUP(W31,'シフト記号表（勤務時間帯)'!$D$5:$L$45,9,FALSE)))</f>
        <v/>
      </c>
      <c r="X32" s="264" t="str">
        <f>IF(X31="","",IF(OR(X31="常-休1",X31="常-休2",X31="常-休3"),IF(OR($G31="非・専",$G31="非・兼"),"-",VLOOKUP(X31,'シフト記号表（勤務時間帯)'!$D$5:$L$45,9,FALSE)),VLOOKUP(X31,'シフト記号表（勤務時間帯)'!$D$5:$L$45,9,FALSE)))</f>
        <v/>
      </c>
      <c r="Y32" s="264" t="str">
        <f>IF(Y31="","",IF(OR(Y31="常-休1",Y31="常-休2",Y31="常-休3"),IF(OR($G31="非・専",$G31="非・兼"),"-",VLOOKUP(Y31,'シフト記号表（勤務時間帯)'!$D$5:$L$45,9,FALSE)),VLOOKUP(Y31,'シフト記号表（勤務時間帯)'!$D$5:$L$45,9,FALSE)))</f>
        <v/>
      </c>
      <c r="Z32" s="264" t="str">
        <f>IF(Z31="","",IF(OR(Z31="常-休1",Z31="常-休2",Z31="常-休3"),IF(OR($G31="非・専",$G31="非・兼"),"-",VLOOKUP(Z31,'シフト記号表（勤務時間帯)'!$D$5:$L$45,9,FALSE)),VLOOKUP(Z31,'シフト記号表（勤務時間帯)'!$D$5:$L$45,9,FALSE)))</f>
        <v/>
      </c>
      <c r="AA32" s="265" t="str">
        <f>IF(AA31="","",IF(OR(AA31="常-休1",AA31="常-休2",AA31="常-休3"),IF(OR($G31="非・専",$G31="非・兼"),"-",VLOOKUP(AA31,'シフト記号表（勤務時間帯)'!$D$5:$L$45,9,FALSE)),VLOOKUP(AA31,'シフト記号表（勤務時間帯)'!$D$5:$L$45,9,FALSE)))</f>
        <v/>
      </c>
      <c r="AB32" s="263" t="str">
        <f>IF(AB31="","",IF(OR(AB31="常-休1",AB31="常-休2",AB31="常-休3"),IF(OR($G31="非・専",$G31="非・兼"),"-",VLOOKUP(AB31,'シフト記号表（勤務時間帯)'!$D$5:$L$45,9,FALSE)),VLOOKUP(AB31,'シフト記号表（勤務時間帯)'!$D$5:$L$45,9,FALSE)))</f>
        <v/>
      </c>
      <c r="AC32" s="264" t="str">
        <f>IF(AC31="","",IF(OR(AC31="常-休1",AC31="常-休2",AC31="常-休3"),IF(OR($G31="非・専",$G31="非・兼"),"-",VLOOKUP(AC31,'シフト記号表（勤務時間帯)'!$D$5:$L$45,9,FALSE)),VLOOKUP(AC31,'シフト記号表（勤務時間帯)'!$D$5:$L$45,9,FALSE)))</f>
        <v/>
      </c>
      <c r="AD32" s="264" t="str">
        <f>IF(AD31="","",IF(OR(AD31="常-休1",AD31="常-休2",AD31="常-休3"),IF(OR($G31="非・専",$G31="非・兼"),"-",VLOOKUP(AD31,'シフト記号表（勤務時間帯)'!$D$5:$L$45,9,FALSE)),VLOOKUP(AD31,'シフト記号表（勤務時間帯)'!$D$5:$L$45,9,FALSE)))</f>
        <v/>
      </c>
      <c r="AE32" s="264" t="str">
        <f>IF(AE31="","",IF(OR(AE31="常-休1",AE31="常-休2",AE31="常-休3"),IF(OR($G31="非・専",$G31="非・兼"),"-",VLOOKUP(AE31,'シフト記号表（勤務時間帯)'!$D$5:$L$45,9,FALSE)),VLOOKUP(AE31,'シフト記号表（勤務時間帯)'!$D$5:$L$45,9,FALSE)))</f>
        <v/>
      </c>
      <c r="AF32" s="264" t="str">
        <f>IF(AF31="","",IF(OR(AF31="常-休1",AF31="常-休2",AF31="常-休3"),IF(OR($G31="非・専",$G31="非・兼"),"-",VLOOKUP(AF31,'シフト記号表（勤務時間帯)'!$D$5:$L$45,9,FALSE)),VLOOKUP(AF31,'シフト記号表（勤務時間帯)'!$D$5:$L$45,9,FALSE)))</f>
        <v/>
      </c>
      <c r="AG32" s="264" t="str">
        <f>IF(AG31="","",IF(OR(AG31="常-休1",AG31="常-休2",AG31="常-休3"),IF(OR($G31="非・専",$G31="非・兼"),"-",VLOOKUP(AG31,'シフト記号表（勤務時間帯)'!$D$5:$L$45,9,FALSE)),VLOOKUP(AG31,'シフト記号表（勤務時間帯)'!$D$5:$L$45,9,FALSE)))</f>
        <v/>
      </c>
      <c r="AH32" s="265" t="str">
        <f>IF(AH31="","",IF(OR(AH31="常-休1",AH31="常-休2",AH31="常-休3"),IF(OR($G31="非・専",$G31="非・兼"),"-",VLOOKUP(AH31,'シフト記号表（勤務時間帯)'!$D$5:$L$45,9,FALSE)),VLOOKUP(AH31,'シフト記号表（勤務時間帯)'!$D$5:$L$45,9,FALSE)))</f>
        <v/>
      </c>
      <c r="AI32" s="263" t="str">
        <f>IF(AI31="","",IF(OR(AI31="常-休1",AI31="常-休2",AI31="常-休3"),IF(OR($G31="非・専",$G31="非・兼"),"-",VLOOKUP(AI31,'シフト記号表（勤務時間帯)'!$D$5:$L$45,9,FALSE)),VLOOKUP(AI31,'シフト記号表（勤務時間帯)'!$D$5:$L$45,9,FALSE)))</f>
        <v/>
      </c>
      <c r="AJ32" s="264" t="str">
        <f>IF(AJ31="","",IF(OR(AJ31="常-休1",AJ31="常-休2",AJ31="常-休3"),IF(OR($G31="非・専",$G31="非・兼"),"-",VLOOKUP(AJ31,'シフト記号表（勤務時間帯)'!$D$5:$L$45,9,FALSE)),VLOOKUP(AJ31,'シフト記号表（勤務時間帯)'!$D$5:$L$45,9,FALSE)))</f>
        <v/>
      </c>
      <c r="AK32" s="264" t="str">
        <f>IF(AK31="","",IF(OR(AK31="常-休1",AK31="常-休2",AK31="常-休3"),IF(OR($G31="非・専",$G31="非・兼"),"-",VLOOKUP(AK31,'シフト記号表（勤務時間帯)'!$D$5:$L$45,9,FALSE)),VLOOKUP(AK31,'シフト記号表（勤務時間帯)'!$D$5:$L$45,9,FALSE)))</f>
        <v/>
      </c>
      <c r="AL32" s="264" t="str">
        <f>IF(AL31="","",IF(OR(AL31="常-休1",AL31="常-休2",AL31="常-休3"),IF(OR($G31="非・専",$G31="非・兼"),"-",VLOOKUP(AL31,'シフト記号表（勤務時間帯)'!$D$5:$L$45,9,FALSE)),VLOOKUP(AL31,'シフト記号表（勤務時間帯)'!$D$5:$L$45,9,FALSE)))</f>
        <v/>
      </c>
      <c r="AM32" s="264" t="str">
        <f>IF(AM31="","",IF(OR(AM31="常-休1",AM31="常-休2",AM31="常-休3"),IF(OR($G31="非・専",$G31="非・兼"),"-",VLOOKUP(AM31,'シフト記号表（勤務時間帯)'!$D$5:$L$45,9,FALSE)),VLOOKUP(AM31,'シフト記号表（勤務時間帯)'!$D$5:$L$45,9,FALSE)))</f>
        <v/>
      </c>
      <c r="AN32" s="264" t="str">
        <f>IF(AN31="","",IF(OR(AN31="常-休1",AN31="常-休2",AN31="常-休3"),IF(OR($G31="非・専",$G31="非・兼"),"-",VLOOKUP(AN31,'シフト記号表（勤務時間帯)'!$D$5:$L$45,9,FALSE)),VLOOKUP(AN31,'シフト記号表（勤務時間帯)'!$D$5:$L$45,9,FALSE)))</f>
        <v/>
      </c>
      <c r="AO32" s="265" t="str">
        <f>IF(AO31="","",IF(OR(AO31="常-休1",AO31="常-休2",AO31="常-休3"),IF(OR($G31="非・専",$G31="非・兼"),"-",VLOOKUP(AO31,'シフト記号表（勤務時間帯)'!$D$5:$L$45,9,FALSE)),VLOOKUP(AO31,'シフト記号表（勤務時間帯)'!$D$5:$L$45,9,FALSE)))</f>
        <v/>
      </c>
      <c r="AP32" s="263" t="str">
        <f>IF(AP31="","",IF(OR(AP31="常-休1",AP31="常-休2",AP31="常-休3"),IF(OR($G31="非・専",$G31="非・兼"),"-",VLOOKUP(AP31,'シフト記号表（勤務時間帯)'!$D$5:$L$45,9,FALSE)),VLOOKUP(AP31,'シフト記号表（勤務時間帯)'!$D$5:$L$45,9,FALSE)))</f>
        <v/>
      </c>
      <c r="AQ32" s="264" t="str">
        <f>IF(AQ31="","",IF(OR(AQ31="常-休1",AQ31="常-休2",AQ31="常-休3"),IF(OR($G31="非・専",$G31="非・兼"),"-",VLOOKUP(AQ31,'シフト記号表（勤務時間帯)'!$D$5:$L$45,9,FALSE)),VLOOKUP(AQ31,'シフト記号表（勤務時間帯)'!$D$5:$L$45,9,FALSE)))</f>
        <v/>
      </c>
      <c r="AR32" s="264" t="str">
        <f>IF(AR31="","",IF(OR(AR31="常-休1",AR31="常-休2",AR31="常-休3"),IF(OR($G31="非・専",$G31="非・兼"),"-",VLOOKUP(AR31,'シフト記号表（勤務時間帯)'!$D$5:$L$45,9,FALSE)),VLOOKUP(AR31,'シフト記号表（勤務時間帯)'!$D$5:$L$45,9,FALSE)))</f>
        <v/>
      </c>
      <c r="AS32" s="264" t="str">
        <f>IF(AS31="","",IF(OR(AS31="常-休1",AS31="常-休2",AS31="常-休3"),IF(OR($G31="非・専",$G31="非・兼"),"-",VLOOKUP(AS31,'シフト記号表（勤務時間帯)'!$D$5:$L$45,9,FALSE)),VLOOKUP(AS31,'シフト記号表（勤務時間帯)'!$D$5:$L$45,9,FALSE)))</f>
        <v/>
      </c>
      <c r="AT32" s="264" t="str">
        <f>IF(AT31="","",IF(OR(AT31="常-休1",AT31="常-休2",AT31="常-休3"),IF(OR($G31="非・専",$G31="非・兼"),"-",VLOOKUP(AT31,'シフト記号表（勤務時間帯)'!$D$5:$L$45,9,FALSE)),VLOOKUP(AT31,'シフト記号表（勤務時間帯)'!$D$5:$L$45,9,FALSE)))</f>
        <v/>
      </c>
      <c r="AU32" s="264" t="str">
        <f>IF(AU31="","",IF(OR(AU31="常-休1",AU31="常-休2",AU31="常-休3"),IF(OR($G31="非・専",$G31="非・兼"),"-",VLOOKUP(AU31,'シフト記号表（勤務時間帯)'!$D$5:$L$45,9,FALSE)),VLOOKUP(AU31,'シフト記号表（勤務時間帯)'!$D$5:$L$45,9,FALSE)))</f>
        <v/>
      </c>
      <c r="AV32" s="265" t="str">
        <f>IF(AV31="","",IF(OR(AV31="常-休1",AV31="常-休2",AV31="常-休3"),IF(OR($G31="非・専",$G31="非・兼"),"-",VLOOKUP(AV31,'シフト記号表（勤務時間帯)'!$D$5:$L$45,9,FALSE)),VLOOKUP(AV31,'シフト記号表（勤務時間帯)'!$D$5:$L$45,9,FALSE)))</f>
        <v/>
      </c>
      <c r="AW32" s="263" t="str">
        <f>IF(AW31="","",IF(OR(AW31="常-休1",AW31="常-休2",AW31="常-休3"),IF(OR($G31="非・専",$G31="非・兼"),"-",VLOOKUP(AW31,'シフト記号表（勤務時間帯)'!$D$5:$L$45,9,FALSE)),VLOOKUP(AW31,'シフト記号表（勤務時間帯)'!$D$5:$L$45,9,FALSE)))</f>
        <v/>
      </c>
      <c r="AX32" s="264" t="str">
        <f>IF(AX31="","",IF(OR(AX31="常-休1",AX31="常-休2",AX31="常-休3"),IF(OR($G31="非・専",$G31="非・兼"),"-",VLOOKUP(AX31,'シフト記号表（勤務時間帯)'!$D$5:$L$45,9,FALSE)),VLOOKUP(AX31,'シフト記号表（勤務時間帯)'!$D$5:$L$45,9,FALSE)))</f>
        <v/>
      </c>
      <c r="AY32" s="265" t="str">
        <f>IF(AY31="","",IF(OR(AY31="常-休1",AY31="常-休2",AY31="常-休3"),IF(OR($G31="非・専",$G31="非・兼"),"-",VLOOKUP(AY31,'シフト記号表（勤務時間帯)'!$D$5:$L$45,9,FALSE)),VLOOKUP(AY31,'シフト記号表（勤務時間帯)'!$D$5:$L$45,9,FALSE)))</f>
        <v/>
      </c>
      <c r="AZ32" s="197">
        <f>IF($BE$3="予定",SUM(U32:AV32),IF($BE$3="実績",SUM(U32:AY32),""))</f>
        <v>0</v>
      </c>
      <c r="BA32" s="216">
        <f>AZ32-SUMIF(U33:AY33,"基準",U32:AY32)-SUMIF(U33:AY33,"医ケア",U32:AY32)-SUMIF(U33:AY33,"医連携",U32:AY32)</f>
        <v>0</v>
      </c>
      <c r="BB32" s="199">
        <f>SUMIF(U33:AY33,"基準",U32:AY32)</f>
        <v>0</v>
      </c>
      <c r="BC32" s="200" t="e">
        <f>AZ32/$BE$6</f>
        <v>#DIV/0!</v>
      </c>
      <c r="BD32" s="218" t="e">
        <f>BA32/$BE$6</f>
        <v>#DIV/0!</v>
      </c>
      <c r="BE32" s="312"/>
      <c r="BF32" s="313"/>
      <c r="BG32" s="313"/>
      <c r="BH32" s="313"/>
      <c r="BI32" s="314"/>
      <c r="BJ32" s="364"/>
    </row>
    <row r="33" spans="2:62" ht="20.25" customHeight="1" x14ac:dyDescent="0.4">
      <c r="B33" s="284"/>
      <c r="C33" s="291"/>
      <c r="D33" s="292"/>
      <c r="E33" s="293"/>
      <c r="F33" s="253"/>
      <c r="G33" s="294"/>
      <c r="H33" s="301"/>
      <c r="I33" s="302"/>
      <c r="J33" s="302"/>
      <c r="K33" s="303"/>
      <c r="L33" s="304"/>
      <c r="M33" s="305"/>
      <c r="N33" s="321"/>
      <c r="O33" s="322"/>
      <c r="P33" s="322"/>
      <c r="Q33" s="323"/>
      <c r="R33" s="324" t="str">
        <f>IF(COUNTIF(F32,"看護職員"),"基準・基準_加・医ケア基本報酬・医療連携",IF(COUNTIF(プルダウン・リスト!$C$32:$C$40,'別紙2-1　勤務体制・勤務形態一覧表（児通所）'!F32),"基準職員","－"))</f>
        <v>－</v>
      </c>
      <c r="S33" s="325"/>
      <c r="T33" s="326"/>
      <c r="U33" s="126"/>
      <c r="V33" s="127"/>
      <c r="W33" s="127"/>
      <c r="X33" s="127"/>
      <c r="Y33" s="127"/>
      <c r="Z33" s="127"/>
      <c r="AA33" s="128"/>
      <c r="AB33" s="126"/>
      <c r="AC33" s="127"/>
      <c r="AD33" s="127"/>
      <c r="AE33" s="127"/>
      <c r="AF33" s="127"/>
      <c r="AG33" s="127"/>
      <c r="AH33" s="128"/>
      <c r="AI33" s="126"/>
      <c r="AJ33" s="127"/>
      <c r="AK33" s="127"/>
      <c r="AL33" s="127"/>
      <c r="AM33" s="127"/>
      <c r="AN33" s="127"/>
      <c r="AO33" s="128"/>
      <c r="AP33" s="126"/>
      <c r="AQ33" s="127"/>
      <c r="AR33" s="127"/>
      <c r="AS33" s="127"/>
      <c r="AT33" s="127"/>
      <c r="AU33" s="127"/>
      <c r="AV33" s="128"/>
      <c r="AW33" s="126"/>
      <c r="AX33" s="127"/>
      <c r="AY33" s="128"/>
      <c r="AZ33" s="201"/>
      <c r="BA33" s="202"/>
      <c r="BB33" s="203"/>
      <c r="BC33" s="204"/>
      <c r="BD33" s="205"/>
      <c r="BE33" s="312"/>
      <c r="BF33" s="313"/>
      <c r="BG33" s="313"/>
      <c r="BH33" s="313"/>
      <c r="BI33" s="314"/>
      <c r="BJ33" s="364"/>
    </row>
    <row r="34" spans="2:62" ht="20.25" customHeight="1" x14ac:dyDescent="0.4">
      <c r="B34" s="284">
        <f t="shared" ref="B34" si="1">B31+1</f>
        <v>5</v>
      </c>
      <c r="C34" s="285"/>
      <c r="D34" s="286"/>
      <c r="E34" s="287"/>
      <c r="F34" s="251"/>
      <c r="G34" s="294"/>
      <c r="H34" s="295"/>
      <c r="I34" s="296"/>
      <c r="J34" s="296"/>
      <c r="K34" s="297"/>
      <c r="L34" s="304"/>
      <c r="M34" s="305"/>
      <c r="N34" s="523"/>
      <c r="O34" s="524"/>
      <c r="P34" s="524"/>
      <c r="Q34" s="525"/>
      <c r="R34" s="309" t="s">
        <v>30</v>
      </c>
      <c r="S34" s="310"/>
      <c r="T34" s="311"/>
      <c r="U34" s="123"/>
      <c r="V34" s="124"/>
      <c r="W34" s="124"/>
      <c r="X34" s="124"/>
      <c r="Y34" s="124"/>
      <c r="Z34" s="124"/>
      <c r="AA34" s="125"/>
      <c r="AB34" s="123"/>
      <c r="AC34" s="124"/>
      <c r="AD34" s="124"/>
      <c r="AE34" s="124"/>
      <c r="AF34" s="124"/>
      <c r="AG34" s="124"/>
      <c r="AH34" s="125"/>
      <c r="AI34" s="123"/>
      <c r="AJ34" s="124"/>
      <c r="AK34" s="124"/>
      <c r="AL34" s="124"/>
      <c r="AM34" s="124"/>
      <c r="AN34" s="124"/>
      <c r="AO34" s="125"/>
      <c r="AP34" s="123"/>
      <c r="AQ34" s="124"/>
      <c r="AR34" s="124"/>
      <c r="AS34" s="124"/>
      <c r="AT34" s="124"/>
      <c r="AU34" s="124"/>
      <c r="AV34" s="125"/>
      <c r="AW34" s="123"/>
      <c r="AX34" s="124"/>
      <c r="AY34" s="125"/>
      <c r="AZ34" s="206"/>
      <c r="BA34" s="207"/>
      <c r="BB34" s="208"/>
      <c r="BC34" s="209"/>
      <c r="BD34" s="210"/>
      <c r="BE34" s="312"/>
      <c r="BF34" s="313"/>
      <c r="BG34" s="313"/>
      <c r="BH34" s="313"/>
      <c r="BI34" s="314"/>
      <c r="BJ34" s="364"/>
    </row>
    <row r="35" spans="2:62" ht="20.25" customHeight="1" x14ac:dyDescent="0.4">
      <c r="B35" s="284"/>
      <c r="C35" s="288"/>
      <c r="D35" s="289"/>
      <c r="E35" s="290"/>
      <c r="F35" s="177">
        <f>C34</f>
        <v>0</v>
      </c>
      <c r="G35" s="294"/>
      <c r="H35" s="298"/>
      <c r="I35" s="299"/>
      <c r="J35" s="299"/>
      <c r="K35" s="300"/>
      <c r="L35" s="304"/>
      <c r="M35" s="305"/>
      <c r="N35" s="315"/>
      <c r="O35" s="316"/>
      <c r="P35" s="316"/>
      <c r="Q35" s="317"/>
      <c r="R35" s="318" t="s">
        <v>9</v>
      </c>
      <c r="S35" s="319"/>
      <c r="T35" s="320"/>
      <c r="U35" s="263" t="str">
        <f>IF(U34="","",IF(OR(U34="常-休1",U34="常-休2",U34="常-休3"),IF(OR($G34="非・専",$G34="非・兼"),"-",VLOOKUP(U34,'シフト記号表（勤務時間帯)'!$D$5:$L$45,9,FALSE)),VLOOKUP(U34,'シフト記号表（勤務時間帯)'!$D$5:$L$45,9,FALSE)))</f>
        <v/>
      </c>
      <c r="V35" s="264" t="str">
        <f>IF(V34="","",IF(OR(V34="常-休1",V34="常-休2",V34="常-休3"),IF(OR($G34="非・専",$G34="非・兼"),"-",VLOOKUP(V34,'シフト記号表（勤務時間帯)'!$D$5:$L$45,9,FALSE)),VLOOKUP(V34,'シフト記号表（勤務時間帯)'!$D$5:$L$45,9,FALSE)))</f>
        <v/>
      </c>
      <c r="W35" s="264" t="str">
        <f>IF(W34="","",IF(OR(W34="常-休1",W34="常-休2",W34="常-休3"),IF(OR($G34="非・専",$G34="非・兼"),"-",VLOOKUP(W34,'シフト記号表（勤務時間帯)'!$D$5:$L$45,9,FALSE)),VLOOKUP(W34,'シフト記号表（勤務時間帯)'!$D$5:$L$45,9,FALSE)))</f>
        <v/>
      </c>
      <c r="X35" s="264" t="str">
        <f>IF(X34="","",IF(OR(X34="常-休1",X34="常-休2",X34="常-休3"),IF(OR($G34="非・専",$G34="非・兼"),"-",VLOOKUP(X34,'シフト記号表（勤務時間帯)'!$D$5:$L$45,9,FALSE)),VLOOKUP(X34,'シフト記号表（勤務時間帯)'!$D$5:$L$45,9,FALSE)))</f>
        <v/>
      </c>
      <c r="Y35" s="264" t="str">
        <f>IF(Y34="","",IF(OR(Y34="常-休1",Y34="常-休2",Y34="常-休3"),IF(OR($G34="非・専",$G34="非・兼"),"-",VLOOKUP(Y34,'シフト記号表（勤務時間帯)'!$D$5:$L$45,9,FALSE)),VLOOKUP(Y34,'シフト記号表（勤務時間帯)'!$D$5:$L$45,9,FALSE)))</f>
        <v/>
      </c>
      <c r="Z35" s="264" t="str">
        <f>IF(Z34="","",IF(OR(Z34="常-休1",Z34="常-休2",Z34="常-休3"),IF(OR($G34="非・専",$G34="非・兼"),"-",VLOOKUP(Z34,'シフト記号表（勤務時間帯)'!$D$5:$L$45,9,FALSE)),VLOOKUP(Z34,'シフト記号表（勤務時間帯)'!$D$5:$L$45,9,FALSE)))</f>
        <v/>
      </c>
      <c r="AA35" s="265" t="str">
        <f>IF(AA34="","",IF(OR(AA34="常-休1",AA34="常-休2",AA34="常-休3"),IF(OR($G34="非・専",$G34="非・兼"),"-",VLOOKUP(AA34,'シフト記号表（勤務時間帯)'!$D$5:$L$45,9,FALSE)),VLOOKUP(AA34,'シフト記号表（勤務時間帯)'!$D$5:$L$45,9,FALSE)))</f>
        <v/>
      </c>
      <c r="AB35" s="263" t="str">
        <f>IF(AB34="","",IF(OR(AB34="常-休1",AB34="常-休2",AB34="常-休3"),IF(OR($G34="非・専",$G34="非・兼"),"-",VLOOKUP(AB34,'シフト記号表（勤務時間帯)'!$D$5:$L$45,9,FALSE)),VLOOKUP(AB34,'シフト記号表（勤務時間帯)'!$D$5:$L$45,9,FALSE)))</f>
        <v/>
      </c>
      <c r="AC35" s="264" t="str">
        <f>IF(AC34="","",IF(OR(AC34="常-休1",AC34="常-休2",AC34="常-休3"),IF(OR($G34="非・専",$G34="非・兼"),"-",VLOOKUP(AC34,'シフト記号表（勤務時間帯)'!$D$5:$L$45,9,FALSE)),VLOOKUP(AC34,'シフト記号表（勤務時間帯)'!$D$5:$L$45,9,FALSE)))</f>
        <v/>
      </c>
      <c r="AD35" s="264" t="str">
        <f>IF(AD34="","",IF(OR(AD34="常-休1",AD34="常-休2",AD34="常-休3"),IF(OR($G34="非・専",$G34="非・兼"),"-",VLOOKUP(AD34,'シフト記号表（勤務時間帯)'!$D$5:$L$45,9,FALSE)),VLOOKUP(AD34,'シフト記号表（勤務時間帯)'!$D$5:$L$45,9,FALSE)))</f>
        <v/>
      </c>
      <c r="AE35" s="264" t="str">
        <f>IF(AE34="","",IF(OR(AE34="常-休1",AE34="常-休2",AE34="常-休3"),IF(OR($G34="非・専",$G34="非・兼"),"-",VLOOKUP(AE34,'シフト記号表（勤務時間帯)'!$D$5:$L$45,9,FALSE)),VLOOKUP(AE34,'シフト記号表（勤務時間帯)'!$D$5:$L$45,9,FALSE)))</f>
        <v/>
      </c>
      <c r="AF35" s="264" t="str">
        <f>IF(AF34="","",IF(OR(AF34="常-休1",AF34="常-休2",AF34="常-休3"),IF(OR($G34="非・専",$G34="非・兼"),"-",VLOOKUP(AF34,'シフト記号表（勤務時間帯)'!$D$5:$L$45,9,FALSE)),VLOOKUP(AF34,'シフト記号表（勤務時間帯)'!$D$5:$L$45,9,FALSE)))</f>
        <v/>
      </c>
      <c r="AG35" s="264" t="str">
        <f>IF(AG34="","",IF(OR(AG34="常-休1",AG34="常-休2",AG34="常-休3"),IF(OR($G34="非・専",$G34="非・兼"),"-",VLOOKUP(AG34,'シフト記号表（勤務時間帯)'!$D$5:$L$45,9,FALSE)),VLOOKUP(AG34,'シフト記号表（勤務時間帯)'!$D$5:$L$45,9,FALSE)))</f>
        <v/>
      </c>
      <c r="AH35" s="265" t="str">
        <f>IF(AH34="","",IF(OR(AH34="常-休1",AH34="常-休2",AH34="常-休3"),IF(OR($G34="非・専",$G34="非・兼"),"-",VLOOKUP(AH34,'シフト記号表（勤務時間帯)'!$D$5:$L$45,9,FALSE)),VLOOKUP(AH34,'シフト記号表（勤務時間帯)'!$D$5:$L$45,9,FALSE)))</f>
        <v/>
      </c>
      <c r="AI35" s="263" t="str">
        <f>IF(AI34="","",IF(OR(AI34="常-休1",AI34="常-休2",AI34="常-休3"),IF(OR($G34="非・専",$G34="非・兼"),"-",VLOOKUP(AI34,'シフト記号表（勤務時間帯)'!$D$5:$L$45,9,FALSE)),VLOOKUP(AI34,'シフト記号表（勤務時間帯)'!$D$5:$L$45,9,FALSE)))</f>
        <v/>
      </c>
      <c r="AJ35" s="264" t="str">
        <f>IF(AJ34="","",IF(OR(AJ34="常-休1",AJ34="常-休2",AJ34="常-休3"),IF(OR($G34="非・専",$G34="非・兼"),"-",VLOOKUP(AJ34,'シフト記号表（勤務時間帯)'!$D$5:$L$45,9,FALSE)),VLOOKUP(AJ34,'シフト記号表（勤務時間帯)'!$D$5:$L$45,9,FALSE)))</f>
        <v/>
      </c>
      <c r="AK35" s="264" t="str">
        <f>IF(AK34="","",IF(OR(AK34="常-休1",AK34="常-休2",AK34="常-休3"),IF(OR($G34="非・専",$G34="非・兼"),"-",VLOOKUP(AK34,'シフト記号表（勤務時間帯)'!$D$5:$L$45,9,FALSE)),VLOOKUP(AK34,'シフト記号表（勤務時間帯)'!$D$5:$L$45,9,FALSE)))</f>
        <v/>
      </c>
      <c r="AL35" s="264" t="str">
        <f>IF(AL34="","",IF(OR(AL34="常-休1",AL34="常-休2",AL34="常-休3"),IF(OR($G34="非・専",$G34="非・兼"),"-",VLOOKUP(AL34,'シフト記号表（勤務時間帯)'!$D$5:$L$45,9,FALSE)),VLOOKUP(AL34,'シフト記号表（勤務時間帯)'!$D$5:$L$45,9,FALSE)))</f>
        <v/>
      </c>
      <c r="AM35" s="264" t="str">
        <f>IF(AM34="","",IF(OR(AM34="常-休1",AM34="常-休2",AM34="常-休3"),IF(OR($G34="非・専",$G34="非・兼"),"-",VLOOKUP(AM34,'シフト記号表（勤務時間帯)'!$D$5:$L$45,9,FALSE)),VLOOKUP(AM34,'シフト記号表（勤務時間帯)'!$D$5:$L$45,9,FALSE)))</f>
        <v/>
      </c>
      <c r="AN35" s="264" t="str">
        <f>IF(AN34="","",IF(OR(AN34="常-休1",AN34="常-休2",AN34="常-休3"),IF(OR($G34="非・専",$G34="非・兼"),"-",VLOOKUP(AN34,'シフト記号表（勤務時間帯)'!$D$5:$L$45,9,FALSE)),VLOOKUP(AN34,'シフト記号表（勤務時間帯)'!$D$5:$L$45,9,FALSE)))</f>
        <v/>
      </c>
      <c r="AO35" s="265" t="str">
        <f>IF(AO34="","",IF(OR(AO34="常-休1",AO34="常-休2",AO34="常-休3"),IF(OR($G34="非・専",$G34="非・兼"),"-",VLOOKUP(AO34,'シフト記号表（勤務時間帯)'!$D$5:$L$45,9,FALSE)),VLOOKUP(AO34,'シフト記号表（勤務時間帯)'!$D$5:$L$45,9,FALSE)))</f>
        <v/>
      </c>
      <c r="AP35" s="263" t="str">
        <f>IF(AP34="","",IF(OR(AP34="常-休1",AP34="常-休2",AP34="常-休3"),IF(OR($G34="非・専",$G34="非・兼"),"-",VLOOKUP(AP34,'シフト記号表（勤務時間帯)'!$D$5:$L$45,9,FALSE)),VLOOKUP(AP34,'シフト記号表（勤務時間帯)'!$D$5:$L$45,9,FALSE)))</f>
        <v/>
      </c>
      <c r="AQ35" s="264" t="str">
        <f>IF(AQ34="","",IF(OR(AQ34="常-休1",AQ34="常-休2",AQ34="常-休3"),IF(OR($G34="非・専",$G34="非・兼"),"-",VLOOKUP(AQ34,'シフト記号表（勤務時間帯)'!$D$5:$L$45,9,FALSE)),VLOOKUP(AQ34,'シフト記号表（勤務時間帯)'!$D$5:$L$45,9,FALSE)))</f>
        <v/>
      </c>
      <c r="AR35" s="264" t="str">
        <f>IF(AR34="","",IF(OR(AR34="常-休1",AR34="常-休2",AR34="常-休3"),IF(OR($G34="非・専",$G34="非・兼"),"-",VLOOKUP(AR34,'シフト記号表（勤務時間帯)'!$D$5:$L$45,9,FALSE)),VLOOKUP(AR34,'シフト記号表（勤務時間帯)'!$D$5:$L$45,9,FALSE)))</f>
        <v/>
      </c>
      <c r="AS35" s="264" t="str">
        <f>IF(AS34="","",IF(OR(AS34="常-休1",AS34="常-休2",AS34="常-休3"),IF(OR($G34="非・専",$G34="非・兼"),"-",VLOOKUP(AS34,'シフト記号表（勤務時間帯)'!$D$5:$L$45,9,FALSE)),VLOOKUP(AS34,'シフト記号表（勤務時間帯)'!$D$5:$L$45,9,FALSE)))</f>
        <v/>
      </c>
      <c r="AT35" s="264" t="str">
        <f>IF(AT34="","",IF(OR(AT34="常-休1",AT34="常-休2",AT34="常-休3"),IF(OR($G34="非・専",$G34="非・兼"),"-",VLOOKUP(AT34,'シフト記号表（勤務時間帯)'!$D$5:$L$45,9,FALSE)),VLOOKUP(AT34,'シフト記号表（勤務時間帯)'!$D$5:$L$45,9,FALSE)))</f>
        <v/>
      </c>
      <c r="AU35" s="264" t="str">
        <f>IF(AU34="","",IF(OR(AU34="常-休1",AU34="常-休2",AU34="常-休3"),IF(OR($G34="非・専",$G34="非・兼"),"-",VLOOKUP(AU34,'シフト記号表（勤務時間帯)'!$D$5:$L$45,9,FALSE)),VLOOKUP(AU34,'シフト記号表（勤務時間帯)'!$D$5:$L$45,9,FALSE)))</f>
        <v/>
      </c>
      <c r="AV35" s="265" t="str">
        <f>IF(AV34="","",IF(OR(AV34="常-休1",AV34="常-休2",AV34="常-休3"),IF(OR($G34="非・専",$G34="非・兼"),"-",VLOOKUP(AV34,'シフト記号表（勤務時間帯)'!$D$5:$L$45,9,FALSE)),VLOOKUP(AV34,'シフト記号表（勤務時間帯)'!$D$5:$L$45,9,FALSE)))</f>
        <v/>
      </c>
      <c r="AW35" s="263" t="str">
        <f>IF(AW34="","",IF(OR(AW34="常-休1",AW34="常-休2",AW34="常-休3"),IF(OR($G34="非・専",$G34="非・兼"),"-",VLOOKUP(AW34,'シフト記号表（勤務時間帯)'!$D$5:$L$45,9,FALSE)),VLOOKUP(AW34,'シフト記号表（勤務時間帯)'!$D$5:$L$45,9,FALSE)))</f>
        <v/>
      </c>
      <c r="AX35" s="264" t="str">
        <f>IF(AX34="","",IF(OR(AX34="常-休1",AX34="常-休2",AX34="常-休3"),IF(OR($G34="非・専",$G34="非・兼"),"-",VLOOKUP(AX34,'シフト記号表（勤務時間帯)'!$D$5:$L$45,9,FALSE)),VLOOKUP(AX34,'シフト記号表（勤務時間帯)'!$D$5:$L$45,9,FALSE)))</f>
        <v/>
      </c>
      <c r="AY35" s="265" t="str">
        <f>IF(AY34="","",IF(OR(AY34="常-休1",AY34="常-休2",AY34="常-休3"),IF(OR($G34="非・専",$G34="非・兼"),"-",VLOOKUP(AY34,'シフト記号表（勤務時間帯)'!$D$5:$L$45,9,FALSE)),VLOOKUP(AY34,'シフト記号表（勤務時間帯)'!$D$5:$L$45,9,FALSE)))</f>
        <v/>
      </c>
      <c r="AZ35" s="197">
        <f>IF($BE$3="予定",SUM(U35:AV35),IF($BE$3="実績",SUM(U35:AY35),""))</f>
        <v>0</v>
      </c>
      <c r="BA35" s="216">
        <f>AZ35-SUMIF(U36:AY36,"基準",U35:AY35)-SUMIF(U36:AY36,"医ケア",U35:AY35)-SUMIF(U36:AY36,"医連携",U35:AY35)</f>
        <v>0</v>
      </c>
      <c r="BB35" s="199">
        <f>SUMIF(U36:AY36,"基準",U35:AY35)</f>
        <v>0</v>
      </c>
      <c r="BC35" s="200" t="e">
        <f>AZ35/$BE$6</f>
        <v>#DIV/0!</v>
      </c>
      <c r="BD35" s="218" t="e">
        <f>BA35/$BE$6</f>
        <v>#DIV/0!</v>
      </c>
      <c r="BE35" s="312"/>
      <c r="BF35" s="313"/>
      <c r="BG35" s="313"/>
      <c r="BH35" s="313"/>
      <c r="BI35" s="314"/>
      <c r="BJ35" s="364"/>
    </row>
    <row r="36" spans="2:62" ht="20.25" customHeight="1" x14ac:dyDescent="0.4">
      <c r="B36" s="284"/>
      <c r="C36" s="291"/>
      <c r="D36" s="292"/>
      <c r="E36" s="293"/>
      <c r="F36" s="253"/>
      <c r="G36" s="294"/>
      <c r="H36" s="301"/>
      <c r="I36" s="302"/>
      <c r="J36" s="302"/>
      <c r="K36" s="303"/>
      <c r="L36" s="304"/>
      <c r="M36" s="305"/>
      <c r="N36" s="431"/>
      <c r="O36" s="432"/>
      <c r="P36" s="432"/>
      <c r="Q36" s="433"/>
      <c r="R36" s="324" t="str">
        <f>IF(COUNTIF(F35,"看護職員"),"基準・基準_加・医ケア基本報酬・医療連携",IF(COUNTIF(プルダウン・リスト!$C$32:$C$40,'別紙2-1　勤務体制・勤務形態一覧表（児通所）'!F35),"基準職員","－"))</f>
        <v>－</v>
      </c>
      <c r="S36" s="325"/>
      <c r="T36" s="326"/>
      <c r="U36" s="126"/>
      <c r="V36" s="127"/>
      <c r="W36" s="127"/>
      <c r="X36" s="127"/>
      <c r="Y36" s="127"/>
      <c r="Z36" s="127"/>
      <c r="AA36" s="128"/>
      <c r="AB36" s="126"/>
      <c r="AC36" s="127"/>
      <c r="AD36" s="127"/>
      <c r="AE36" s="127"/>
      <c r="AF36" s="127"/>
      <c r="AG36" s="127"/>
      <c r="AH36" s="128"/>
      <c r="AI36" s="126"/>
      <c r="AJ36" s="127"/>
      <c r="AK36" s="127"/>
      <c r="AL36" s="127"/>
      <c r="AM36" s="127"/>
      <c r="AN36" s="127"/>
      <c r="AO36" s="128"/>
      <c r="AP36" s="126"/>
      <c r="AQ36" s="127"/>
      <c r="AR36" s="127"/>
      <c r="AS36" s="127"/>
      <c r="AT36" s="127"/>
      <c r="AU36" s="127"/>
      <c r="AV36" s="128"/>
      <c r="AW36" s="126"/>
      <c r="AX36" s="127"/>
      <c r="AY36" s="128"/>
      <c r="AZ36" s="201"/>
      <c r="BA36" s="202"/>
      <c r="BB36" s="203"/>
      <c r="BC36" s="204"/>
      <c r="BD36" s="205"/>
      <c r="BE36" s="312"/>
      <c r="BF36" s="313"/>
      <c r="BG36" s="313"/>
      <c r="BH36" s="313"/>
      <c r="BI36" s="314"/>
      <c r="BJ36" s="364"/>
    </row>
    <row r="37" spans="2:62" ht="20.25" customHeight="1" x14ac:dyDescent="0.4">
      <c r="B37" s="284">
        <f t="shared" ref="B37" si="2">B34+1</f>
        <v>6</v>
      </c>
      <c r="C37" s="285"/>
      <c r="D37" s="286"/>
      <c r="E37" s="287"/>
      <c r="F37" s="251"/>
      <c r="G37" s="294"/>
      <c r="H37" s="295"/>
      <c r="I37" s="296"/>
      <c r="J37" s="296"/>
      <c r="K37" s="297"/>
      <c r="L37" s="304"/>
      <c r="M37" s="305"/>
      <c r="N37" s="306"/>
      <c r="O37" s="307"/>
      <c r="P37" s="307"/>
      <c r="Q37" s="308"/>
      <c r="R37" s="309" t="s">
        <v>30</v>
      </c>
      <c r="S37" s="310"/>
      <c r="T37" s="311"/>
      <c r="U37" s="123"/>
      <c r="V37" s="124"/>
      <c r="W37" s="124"/>
      <c r="X37" s="124"/>
      <c r="Y37" s="124"/>
      <c r="Z37" s="124"/>
      <c r="AA37" s="125"/>
      <c r="AB37" s="123"/>
      <c r="AC37" s="124"/>
      <c r="AD37" s="124"/>
      <c r="AE37" s="124"/>
      <c r="AF37" s="124"/>
      <c r="AG37" s="124"/>
      <c r="AH37" s="125"/>
      <c r="AI37" s="123"/>
      <c r="AJ37" s="124"/>
      <c r="AK37" s="124"/>
      <c r="AL37" s="124"/>
      <c r="AM37" s="124"/>
      <c r="AN37" s="124"/>
      <c r="AO37" s="125"/>
      <c r="AP37" s="123"/>
      <c r="AQ37" s="124"/>
      <c r="AR37" s="124"/>
      <c r="AS37" s="124"/>
      <c r="AT37" s="124"/>
      <c r="AU37" s="124"/>
      <c r="AV37" s="125"/>
      <c r="AW37" s="123"/>
      <c r="AX37" s="124"/>
      <c r="AY37" s="125"/>
      <c r="AZ37" s="206"/>
      <c r="BA37" s="207"/>
      <c r="BB37" s="208"/>
      <c r="BC37" s="209"/>
      <c r="BD37" s="210"/>
      <c r="BE37" s="312"/>
      <c r="BF37" s="313"/>
      <c r="BG37" s="313"/>
      <c r="BH37" s="313"/>
      <c r="BI37" s="314"/>
      <c r="BJ37" s="364"/>
    </row>
    <row r="38" spans="2:62" ht="20.25" customHeight="1" x14ac:dyDescent="0.4">
      <c r="B38" s="284"/>
      <c r="C38" s="288"/>
      <c r="D38" s="289"/>
      <c r="E38" s="290"/>
      <c r="F38" s="177">
        <f>C37</f>
        <v>0</v>
      </c>
      <c r="G38" s="294"/>
      <c r="H38" s="298"/>
      <c r="I38" s="299"/>
      <c r="J38" s="299"/>
      <c r="K38" s="300"/>
      <c r="L38" s="304"/>
      <c r="M38" s="305"/>
      <c r="N38" s="315"/>
      <c r="O38" s="316"/>
      <c r="P38" s="316"/>
      <c r="Q38" s="317"/>
      <c r="R38" s="318" t="s">
        <v>9</v>
      </c>
      <c r="S38" s="319"/>
      <c r="T38" s="320"/>
      <c r="U38" s="263" t="str">
        <f>IF(U37="","",IF(OR(U37="常-休1",U37="常-休2",U37="常-休3"),IF(OR($G37="非・専",$G37="非・兼"),"-",VLOOKUP(U37,'シフト記号表（勤務時間帯)'!$D$5:$L$45,9,FALSE)),VLOOKUP(U37,'シフト記号表（勤務時間帯)'!$D$5:$L$45,9,FALSE)))</f>
        <v/>
      </c>
      <c r="V38" s="264" t="str">
        <f>IF(V37="","",IF(OR(V37="常-休1",V37="常-休2",V37="常-休3"),IF(OR($G37="非・専",$G37="非・兼"),"-",VLOOKUP(V37,'シフト記号表（勤務時間帯)'!$D$5:$L$45,9,FALSE)),VLOOKUP(V37,'シフト記号表（勤務時間帯)'!$D$5:$L$45,9,FALSE)))</f>
        <v/>
      </c>
      <c r="W38" s="264" t="str">
        <f>IF(W37="","",IF(OR(W37="常-休1",W37="常-休2",W37="常-休3"),IF(OR($G37="非・専",$G37="非・兼"),"-",VLOOKUP(W37,'シフト記号表（勤務時間帯)'!$D$5:$L$45,9,FALSE)),VLOOKUP(W37,'シフト記号表（勤務時間帯)'!$D$5:$L$45,9,FALSE)))</f>
        <v/>
      </c>
      <c r="X38" s="264" t="str">
        <f>IF(X37="","",IF(OR(X37="常-休1",X37="常-休2",X37="常-休3"),IF(OR($G37="非・専",$G37="非・兼"),"-",VLOOKUP(X37,'シフト記号表（勤務時間帯)'!$D$5:$L$45,9,FALSE)),VLOOKUP(X37,'シフト記号表（勤務時間帯)'!$D$5:$L$45,9,FALSE)))</f>
        <v/>
      </c>
      <c r="Y38" s="264" t="str">
        <f>IF(Y37="","",IF(OR(Y37="常-休1",Y37="常-休2",Y37="常-休3"),IF(OR($G37="非・専",$G37="非・兼"),"-",VLOOKUP(Y37,'シフト記号表（勤務時間帯)'!$D$5:$L$45,9,FALSE)),VLOOKUP(Y37,'シフト記号表（勤務時間帯)'!$D$5:$L$45,9,FALSE)))</f>
        <v/>
      </c>
      <c r="Z38" s="264" t="str">
        <f>IF(Z37="","",IF(OR(Z37="常-休1",Z37="常-休2",Z37="常-休3"),IF(OR($G37="非・専",$G37="非・兼"),"-",VLOOKUP(Z37,'シフト記号表（勤務時間帯)'!$D$5:$L$45,9,FALSE)),VLOOKUP(Z37,'シフト記号表（勤務時間帯)'!$D$5:$L$45,9,FALSE)))</f>
        <v/>
      </c>
      <c r="AA38" s="265" t="str">
        <f>IF(AA37="","",IF(OR(AA37="常-休1",AA37="常-休2",AA37="常-休3"),IF(OR($G37="非・専",$G37="非・兼"),"-",VLOOKUP(AA37,'シフト記号表（勤務時間帯)'!$D$5:$L$45,9,FALSE)),VLOOKUP(AA37,'シフト記号表（勤務時間帯)'!$D$5:$L$45,9,FALSE)))</f>
        <v/>
      </c>
      <c r="AB38" s="263" t="str">
        <f>IF(AB37="","",IF(OR(AB37="常-休1",AB37="常-休2",AB37="常-休3"),IF(OR($G37="非・専",$G37="非・兼"),"-",VLOOKUP(AB37,'シフト記号表（勤務時間帯)'!$D$5:$L$45,9,FALSE)),VLOOKUP(AB37,'シフト記号表（勤務時間帯)'!$D$5:$L$45,9,FALSE)))</f>
        <v/>
      </c>
      <c r="AC38" s="264" t="str">
        <f>IF(AC37="","",IF(OR(AC37="常-休1",AC37="常-休2",AC37="常-休3"),IF(OR($G37="非・専",$G37="非・兼"),"-",VLOOKUP(AC37,'シフト記号表（勤務時間帯)'!$D$5:$L$45,9,FALSE)),VLOOKUP(AC37,'シフト記号表（勤務時間帯)'!$D$5:$L$45,9,FALSE)))</f>
        <v/>
      </c>
      <c r="AD38" s="264" t="str">
        <f>IF(AD37="","",IF(OR(AD37="常-休1",AD37="常-休2",AD37="常-休3"),IF(OR($G37="非・専",$G37="非・兼"),"-",VLOOKUP(AD37,'シフト記号表（勤務時間帯)'!$D$5:$L$45,9,FALSE)),VLOOKUP(AD37,'シフト記号表（勤務時間帯)'!$D$5:$L$45,9,FALSE)))</f>
        <v/>
      </c>
      <c r="AE38" s="264" t="str">
        <f>IF(AE37="","",IF(OR(AE37="常-休1",AE37="常-休2",AE37="常-休3"),IF(OR($G37="非・専",$G37="非・兼"),"-",VLOOKUP(AE37,'シフト記号表（勤務時間帯)'!$D$5:$L$45,9,FALSE)),VLOOKUP(AE37,'シフト記号表（勤務時間帯)'!$D$5:$L$45,9,FALSE)))</f>
        <v/>
      </c>
      <c r="AF38" s="264" t="str">
        <f>IF(AF37="","",IF(OR(AF37="常-休1",AF37="常-休2",AF37="常-休3"),IF(OR($G37="非・専",$G37="非・兼"),"-",VLOOKUP(AF37,'シフト記号表（勤務時間帯)'!$D$5:$L$45,9,FALSE)),VLOOKUP(AF37,'シフト記号表（勤務時間帯)'!$D$5:$L$45,9,FALSE)))</f>
        <v/>
      </c>
      <c r="AG38" s="264" t="str">
        <f>IF(AG37="","",IF(OR(AG37="常-休1",AG37="常-休2",AG37="常-休3"),IF(OR($G37="非・専",$G37="非・兼"),"-",VLOOKUP(AG37,'シフト記号表（勤務時間帯)'!$D$5:$L$45,9,FALSE)),VLOOKUP(AG37,'シフト記号表（勤務時間帯)'!$D$5:$L$45,9,FALSE)))</f>
        <v/>
      </c>
      <c r="AH38" s="265" t="str">
        <f>IF(AH37="","",IF(OR(AH37="常-休1",AH37="常-休2",AH37="常-休3"),IF(OR($G37="非・専",$G37="非・兼"),"-",VLOOKUP(AH37,'シフト記号表（勤務時間帯)'!$D$5:$L$45,9,FALSE)),VLOOKUP(AH37,'シフト記号表（勤務時間帯)'!$D$5:$L$45,9,FALSE)))</f>
        <v/>
      </c>
      <c r="AI38" s="263" t="str">
        <f>IF(AI37="","",IF(OR(AI37="常-休1",AI37="常-休2",AI37="常-休3"),IF(OR($G37="非・専",$G37="非・兼"),"-",VLOOKUP(AI37,'シフト記号表（勤務時間帯)'!$D$5:$L$45,9,FALSE)),VLOOKUP(AI37,'シフト記号表（勤務時間帯)'!$D$5:$L$45,9,FALSE)))</f>
        <v/>
      </c>
      <c r="AJ38" s="264" t="str">
        <f>IF(AJ37="","",IF(OR(AJ37="常-休1",AJ37="常-休2",AJ37="常-休3"),IF(OR($G37="非・専",$G37="非・兼"),"-",VLOOKUP(AJ37,'シフト記号表（勤務時間帯)'!$D$5:$L$45,9,FALSE)),VLOOKUP(AJ37,'シフト記号表（勤務時間帯)'!$D$5:$L$45,9,FALSE)))</f>
        <v/>
      </c>
      <c r="AK38" s="264" t="str">
        <f>IF(AK37="","",IF(OR(AK37="常-休1",AK37="常-休2",AK37="常-休3"),IF(OR($G37="非・専",$G37="非・兼"),"-",VLOOKUP(AK37,'シフト記号表（勤務時間帯)'!$D$5:$L$45,9,FALSE)),VLOOKUP(AK37,'シフト記号表（勤務時間帯)'!$D$5:$L$45,9,FALSE)))</f>
        <v/>
      </c>
      <c r="AL38" s="264" t="str">
        <f>IF(AL37="","",IF(OR(AL37="常-休1",AL37="常-休2",AL37="常-休3"),IF(OR($G37="非・専",$G37="非・兼"),"-",VLOOKUP(AL37,'シフト記号表（勤務時間帯)'!$D$5:$L$45,9,FALSE)),VLOOKUP(AL37,'シフト記号表（勤務時間帯)'!$D$5:$L$45,9,FALSE)))</f>
        <v/>
      </c>
      <c r="AM38" s="264" t="str">
        <f>IF(AM37="","",IF(OR(AM37="常-休1",AM37="常-休2",AM37="常-休3"),IF(OR($G37="非・専",$G37="非・兼"),"-",VLOOKUP(AM37,'シフト記号表（勤務時間帯)'!$D$5:$L$45,9,FALSE)),VLOOKUP(AM37,'シフト記号表（勤務時間帯)'!$D$5:$L$45,9,FALSE)))</f>
        <v/>
      </c>
      <c r="AN38" s="264" t="str">
        <f>IF(AN37="","",IF(OR(AN37="常-休1",AN37="常-休2",AN37="常-休3"),IF(OR($G37="非・専",$G37="非・兼"),"-",VLOOKUP(AN37,'シフト記号表（勤務時間帯)'!$D$5:$L$45,9,FALSE)),VLOOKUP(AN37,'シフト記号表（勤務時間帯)'!$D$5:$L$45,9,FALSE)))</f>
        <v/>
      </c>
      <c r="AO38" s="265" t="str">
        <f>IF(AO37="","",IF(OR(AO37="常-休1",AO37="常-休2",AO37="常-休3"),IF(OR($G37="非・専",$G37="非・兼"),"-",VLOOKUP(AO37,'シフト記号表（勤務時間帯)'!$D$5:$L$45,9,FALSE)),VLOOKUP(AO37,'シフト記号表（勤務時間帯)'!$D$5:$L$45,9,FALSE)))</f>
        <v/>
      </c>
      <c r="AP38" s="263" t="str">
        <f>IF(AP37="","",IF(OR(AP37="常-休1",AP37="常-休2",AP37="常-休3"),IF(OR($G37="非・専",$G37="非・兼"),"-",VLOOKUP(AP37,'シフト記号表（勤務時間帯)'!$D$5:$L$45,9,FALSE)),VLOOKUP(AP37,'シフト記号表（勤務時間帯)'!$D$5:$L$45,9,FALSE)))</f>
        <v/>
      </c>
      <c r="AQ38" s="264" t="str">
        <f>IF(AQ37="","",IF(OR(AQ37="常-休1",AQ37="常-休2",AQ37="常-休3"),IF(OR($G37="非・専",$G37="非・兼"),"-",VLOOKUP(AQ37,'シフト記号表（勤務時間帯)'!$D$5:$L$45,9,FALSE)),VLOOKUP(AQ37,'シフト記号表（勤務時間帯)'!$D$5:$L$45,9,FALSE)))</f>
        <v/>
      </c>
      <c r="AR38" s="264" t="str">
        <f>IF(AR37="","",IF(OR(AR37="常-休1",AR37="常-休2",AR37="常-休3"),IF(OR($G37="非・専",$G37="非・兼"),"-",VLOOKUP(AR37,'シフト記号表（勤務時間帯)'!$D$5:$L$45,9,FALSE)),VLOOKUP(AR37,'シフト記号表（勤務時間帯)'!$D$5:$L$45,9,FALSE)))</f>
        <v/>
      </c>
      <c r="AS38" s="264" t="str">
        <f>IF(AS37="","",IF(OR(AS37="常-休1",AS37="常-休2",AS37="常-休3"),IF(OR($G37="非・専",$G37="非・兼"),"-",VLOOKUP(AS37,'シフト記号表（勤務時間帯)'!$D$5:$L$45,9,FALSE)),VLOOKUP(AS37,'シフト記号表（勤務時間帯)'!$D$5:$L$45,9,FALSE)))</f>
        <v/>
      </c>
      <c r="AT38" s="264" t="str">
        <f>IF(AT37="","",IF(OR(AT37="常-休1",AT37="常-休2",AT37="常-休3"),IF(OR($G37="非・専",$G37="非・兼"),"-",VLOOKUP(AT37,'シフト記号表（勤務時間帯)'!$D$5:$L$45,9,FALSE)),VLOOKUP(AT37,'シフト記号表（勤務時間帯)'!$D$5:$L$45,9,FALSE)))</f>
        <v/>
      </c>
      <c r="AU38" s="264" t="str">
        <f>IF(AU37="","",IF(OR(AU37="常-休1",AU37="常-休2",AU37="常-休3"),IF(OR($G37="非・専",$G37="非・兼"),"-",VLOOKUP(AU37,'シフト記号表（勤務時間帯)'!$D$5:$L$45,9,FALSE)),VLOOKUP(AU37,'シフト記号表（勤務時間帯)'!$D$5:$L$45,9,FALSE)))</f>
        <v/>
      </c>
      <c r="AV38" s="265" t="str">
        <f>IF(AV37="","",IF(OR(AV37="常-休1",AV37="常-休2",AV37="常-休3"),IF(OR($G37="非・専",$G37="非・兼"),"-",VLOOKUP(AV37,'シフト記号表（勤務時間帯)'!$D$5:$L$45,9,FALSE)),VLOOKUP(AV37,'シフト記号表（勤務時間帯)'!$D$5:$L$45,9,FALSE)))</f>
        <v/>
      </c>
      <c r="AW38" s="263" t="str">
        <f>IF(AW37="","",IF(OR(AW37="常-休1",AW37="常-休2",AW37="常-休3"),IF(OR($G37="非・専",$G37="非・兼"),"-",VLOOKUP(AW37,'シフト記号表（勤務時間帯)'!$D$5:$L$45,9,FALSE)),VLOOKUP(AW37,'シフト記号表（勤務時間帯)'!$D$5:$L$45,9,FALSE)))</f>
        <v/>
      </c>
      <c r="AX38" s="264" t="str">
        <f>IF(AX37="","",IF(OR(AX37="常-休1",AX37="常-休2",AX37="常-休3"),IF(OR($G37="非・専",$G37="非・兼"),"-",VLOOKUP(AX37,'シフト記号表（勤務時間帯)'!$D$5:$L$45,9,FALSE)),VLOOKUP(AX37,'シフト記号表（勤務時間帯)'!$D$5:$L$45,9,FALSE)))</f>
        <v/>
      </c>
      <c r="AY38" s="265" t="str">
        <f>IF(AY37="","",IF(OR(AY37="常-休1",AY37="常-休2",AY37="常-休3"),IF(OR($G37="非・専",$G37="非・兼"),"-",VLOOKUP(AY37,'シフト記号表（勤務時間帯)'!$D$5:$L$45,9,FALSE)),VLOOKUP(AY37,'シフト記号表（勤務時間帯)'!$D$5:$L$45,9,FALSE)))</f>
        <v/>
      </c>
      <c r="AZ38" s="197">
        <f>IF($BE$3="予定",SUM(U38:AV38),IF($BE$3="実績",SUM(U38:AY38),""))</f>
        <v>0</v>
      </c>
      <c r="BA38" s="216">
        <f>AZ38-SUMIF(U39:AY39,"基準",U38:AY38)-SUMIF(U39:AY39,"医ケア",U38:AY38)-SUMIF(U39:AY39,"医連携",U38:AY38)</f>
        <v>0</v>
      </c>
      <c r="BB38" s="199">
        <f>SUMIF(U39:AY39,"基準",U38:AY38)</f>
        <v>0</v>
      </c>
      <c r="BC38" s="200" t="e">
        <f>AZ38/$BE$6</f>
        <v>#DIV/0!</v>
      </c>
      <c r="BD38" s="218" t="e">
        <f>BA38/$BE$6</f>
        <v>#DIV/0!</v>
      </c>
      <c r="BE38" s="312"/>
      <c r="BF38" s="313"/>
      <c r="BG38" s="313"/>
      <c r="BH38" s="313"/>
      <c r="BI38" s="314"/>
      <c r="BJ38" s="364"/>
    </row>
    <row r="39" spans="2:62" ht="20.25" customHeight="1" x14ac:dyDescent="0.4">
      <c r="B39" s="284"/>
      <c r="C39" s="291"/>
      <c r="D39" s="292"/>
      <c r="E39" s="293"/>
      <c r="F39" s="253"/>
      <c r="G39" s="294"/>
      <c r="H39" s="301"/>
      <c r="I39" s="302"/>
      <c r="J39" s="302"/>
      <c r="K39" s="303"/>
      <c r="L39" s="304"/>
      <c r="M39" s="305"/>
      <c r="N39" s="321"/>
      <c r="O39" s="322"/>
      <c r="P39" s="322"/>
      <c r="Q39" s="323"/>
      <c r="R39" s="324" t="str">
        <f>IF(COUNTIF(F38,"看護職員"),"基準・基準_加・医ケア基本報酬・医療連携",IF(COUNTIF(プルダウン・リスト!$C$32:$C$40,'別紙2-1　勤務体制・勤務形態一覧表（児通所）'!F38),"基準職員","－"))</f>
        <v>－</v>
      </c>
      <c r="S39" s="325"/>
      <c r="T39" s="326"/>
      <c r="U39" s="126"/>
      <c r="V39" s="127"/>
      <c r="W39" s="127"/>
      <c r="X39" s="127"/>
      <c r="Y39" s="127"/>
      <c r="Z39" s="127"/>
      <c r="AA39" s="128"/>
      <c r="AB39" s="126"/>
      <c r="AC39" s="127"/>
      <c r="AD39" s="127"/>
      <c r="AE39" s="127"/>
      <c r="AF39" s="127"/>
      <c r="AG39" s="127"/>
      <c r="AH39" s="128"/>
      <c r="AI39" s="126"/>
      <c r="AJ39" s="127"/>
      <c r="AK39" s="127"/>
      <c r="AL39" s="127"/>
      <c r="AM39" s="127"/>
      <c r="AN39" s="127"/>
      <c r="AO39" s="128"/>
      <c r="AP39" s="126"/>
      <c r="AQ39" s="127"/>
      <c r="AR39" s="127"/>
      <c r="AS39" s="127"/>
      <c r="AT39" s="127"/>
      <c r="AU39" s="127"/>
      <c r="AV39" s="128"/>
      <c r="AW39" s="126"/>
      <c r="AX39" s="127"/>
      <c r="AY39" s="128"/>
      <c r="AZ39" s="201"/>
      <c r="BA39" s="202"/>
      <c r="BB39" s="203"/>
      <c r="BC39" s="204"/>
      <c r="BD39" s="205"/>
      <c r="BE39" s="312"/>
      <c r="BF39" s="313"/>
      <c r="BG39" s="313"/>
      <c r="BH39" s="313"/>
      <c r="BI39" s="314"/>
      <c r="BJ39" s="364"/>
    </row>
    <row r="40" spans="2:62" ht="20.25" customHeight="1" x14ac:dyDescent="0.4">
      <c r="B40" s="284">
        <f t="shared" ref="B40" si="3">B37+1</f>
        <v>7</v>
      </c>
      <c r="C40" s="285"/>
      <c r="D40" s="286"/>
      <c r="E40" s="287"/>
      <c r="F40" s="251"/>
      <c r="G40" s="294"/>
      <c r="H40" s="295"/>
      <c r="I40" s="296"/>
      <c r="J40" s="296"/>
      <c r="K40" s="297"/>
      <c r="L40" s="304"/>
      <c r="M40" s="305"/>
      <c r="N40" s="306"/>
      <c r="O40" s="307"/>
      <c r="P40" s="307"/>
      <c r="Q40" s="308"/>
      <c r="R40" s="309" t="s">
        <v>30</v>
      </c>
      <c r="S40" s="310"/>
      <c r="T40" s="311"/>
      <c r="U40" s="123"/>
      <c r="V40" s="124"/>
      <c r="W40" s="124"/>
      <c r="X40" s="124"/>
      <c r="Y40" s="124"/>
      <c r="Z40" s="124"/>
      <c r="AA40" s="125"/>
      <c r="AB40" s="123"/>
      <c r="AC40" s="124"/>
      <c r="AD40" s="124"/>
      <c r="AE40" s="124"/>
      <c r="AF40" s="124"/>
      <c r="AG40" s="124"/>
      <c r="AH40" s="125"/>
      <c r="AI40" s="123"/>
      <c r="AJ40" s="124"/>
      <c r="AK40" s="124"/>
      <c r="AL40" s="124"/>
      <c r="AM40" s="124"/>
      <c r="AN40" s="124"/>
      <c r="AO40" s="125"/>
      <c r="AP40" s="123"/>
      <c r="AQ40" s="124"/>
      <c r="AR40" s="124"/>
      <c r="AS40" s="124"/>
      <c r="AT40" s="124"/>
      <c r="AU40" s="124"/>
      <c r="AV40" s="125"/>
      <c r="AW40" s="123"/>
      <c r="AX40" s="124"/>
      <c r="AY40" s="125"/>
      <c r="AZ40" s="206"/>
      <c r="BA40" s="207"/>
      <c r="BB40" s="208"/>
      <c r="BC40" s="209"/>
      <c r="BD40" s="210"/>
      <c r="BE40" s="312"/>
      <c r="BF40" s="313"/>
      <c r="BG40" s="313"/>
      <c r="BH40" s="313"/>
      <c r="BI40" s="314"/>
      <c r="BJ40" s="364"/>
    </row>
    <row r="41" spans="2:62" ht="20.25" customHeight="1" x14ac:dyDescent="0.4">
      <c r="B41" s="284"/>
      <c r="C41" s="288"/>
      <c r="D41" s="289"/>
      <c r="E41" s="290"/>
      <c r="F41" s="177">
        <f>C40</f>
        <v>0</v>
      </c>
      <c r="G41" s="294"/>
      <c r="H41" s="298"/>
      <c r="I41" s="299"/>
      <c r="J41" s="299"/>
      <c r="K41" s="300"/>
      <c r="L41" s="304"/>
      <c r="M41" s="305"/>
      <c r="N41" s="315"/>
      <c r="O41" s="316"/>
      <c r="P41" s="316"/>
      <c r="Q41" s="317"/>
      <c r="R41" s="318" t="s">
        <v>9</v>
      </c>
      <c r="S41" s="319"/>
      <c r="T41" s="320"/>
      <c r="U41" s="263" t="str">
        <f>IF(U40="","",IF(OR(U40="常-休1",U40="常-休2",U40="常-休3"),IF(OR($G40="非・専",$G40="非・兼"),"-",VLOOKUP(U40,'シフト記号表（勤務時間帯)'!$D$5:$L$45,9,FALSE)),VLOOKUP(U40,'シフト記号表（勤務時間帯)'!$D$5:$L$45,9,FALSE)))</f>
        <v/>
      </c>
      <c r="V41" s="264" t="str">
        <f>IF(V40="","",IF(OR(V40="常-休1",V40="常-休2",V40="常-休3"),IF(OR($G40="非・専",$G40="非・兼"),"-",VLOOKUP(V40,'シフト記号表（勤務時間帯)'!$D$5:$L$45,9,FALSE)),VLOOKUP(V40,'シフト記号表（勤務時間帯)'!$D$5:$L$45,9,FALSE)))</f>
        <v/>
      </c>
      <c r="W41" s="264" t="str">
        <f>IF(W40="","",IF(OR(W40="常-休1",W40="常-休2",W40="常-休3"),IF(OR($G40="非・専",$G40="非・兼"),"-",VLOOKUP(W40,'シフト記号表（勤務時間帯)'!$D$5:$L$45,9,FALSE)),VLOOKUP(W40,'シフト記号表（勤務時間帯)'!$D$5:$L$45,9,FALSE)))</f>
        <v/>
      </c>
      <c r="X41" s="264" t="str">
        <f>IF(X40="","",IF(OR(X40="常-休1",X40="常-休2",X40="常-休3"),IF(OR($G40="非・専",$G40="非・兼"),"-",VLOOKUP(X40,'シフト記号表（勤務時間帯)'!$D$5:$L$45,9,FALSE)),VLOOKUP(X40,'シフト記号表（勤務時間帯)'!$D$5:$L$45,9,FALSE)))</f>
        <v/>
      </c>
      <c r="Y41" s="264" t="str">
        <f>IF(Y40="","",IF(OR(Y40="常-休1",Y40="常-休2",Y40="常-休3"),IF(OR($G40="非・専",$G40="非・兼"),"-",VLOOKUP(Y40,'シフト記号表（勤務時間帯)'!$D$5:$L$45,9,FALSE)),VLOOKUP(Y40,'シフト記号表（勤務時間帯)'!$D$5:$L$45,9,FALSE)))</f>
        <v/>
      </c>
      <c r="Z41" s="264" t="str">
        <f>IF(Z40="","",IF(OR(Z40="常-休1",Z40="常-休2",Z40="常-休3"),IF(OR($G40="非・専",$G40="非・兼"),"-",VLOOKUP(Z40,'シフト記号表（勤務時間帯)'!$D$5:$L$45,9,FALSE)),VLOOKUP(Z40,'シフト記号表（勤務時間帯)'!$D$5:$L$45,9,FALSE)))</f>
        <v/>
      </c>
      <c r="AA41" s="265" t="str">
        <f>IF(AA40="","",IF(OR(AA40="常-休1",AA40="常-休2",AA40="常-休3"),IF(OR($G40="非・専",$G40="非・兼"),"-",VLOOKUP(AA40,'シフト記号表（勤務時間帯)'!$D$5:$L$45,9,FALSE)),VLOOKUP(AA40,'シフト記号表（勤務時間帯)'!$D$5:$L$45,9,FALSE)))</f>
        <v/>
      </c>
      <c r="AB41" s="263" t="str">
        <f>IF(AB40="","",IF(OR(AB40="常-休1",AB40="常-休2",AB40="常-休3"),IF(OR($G40="非・専",$G40="非・兼"),"-",VLOOKUP(AB40,'シフト記号表（勤務時間帯)'!$D$5:$L$45,9,FALSE)),VLOOKUP(AB40,'シフト記号表（勤務時間帯)'!$D$5:$L$45,9,FALSE)))</f>
        <v/>
      </c>
      <c r="AC41" s="264" t="str">
        <f>IF(AC40="","",IF(OR(AC40="常-休1",AC40="常-休2",AC40="常-休3"),IF(OR($G40="非・専",$G40="非・兼"),"-",VLOOKUP(AC40,'シフト記号表（勤務時間帯)'!$D$5:$L$45,9,FALSE)),VLOOKUP(AC40,'シフト記号表（勤務時間帯)'!$D$5:$L$45,9,FALSE)))</f>
        <v/>
      </c>
      <c r="AD41" s="264" t="str">
        <f>IF(AD40="","",IF(OR(AD40="常-休1",AD40="常-休2",AD40="常-休3"),IF(OR($G40="非・専",$G40="非・兼"),"-",VLOOKUP(AD40,'シフト記号表（勤務時間帯)'!$D$5:$L$45,9,FALSE)),VLOOKUP(AD40,'シフト記号表（勤務時間帯)'!$D$5:$L$45,9,FALSE)))</f>
        <v/>
      </c>
      <c r="AE41" s="264" t="str">
        <f>IF(AE40="","",IF(OR(AE40="常-休1",AE40="常-休2",AE40="常-休3"),IF(OR($G40="非・専",$G40="非・兼"),"-",VLOOKUP(AE40,'シフト記号表（勤務時間帯)'!$D$5:$L$45,9,FALSE)),VLOOKUP(AE40,'シフト記号表（勤務時間帯)'!$D$5:$L$45,9,FALSE)))</f>
        <v/>
      </c>
      <c r="AF41" s="264" t="str">
        <f>IF(AF40="","",IF(OR(AF40="常-休1",AF40="常-休2",AF40="常-休3"),IF(OR($G40="非・専",$G40="非・兼"),"-",VLOOKUP(AF40,'シフト記号表（勤務時間帯)'!$D$5:$L$45,9,FALSE)),VLOOKUP(AF40,'シフト記号表（勤務時間帯)'!$D$5:$L$45,9,FALSE)))</f>
        <v/>
      </c>
      <c r="AG41" s="264" t="str">
        <f>IF(AG40="","",IF(OR(AG40="常-休1",AG40="常-休2",AG40="常-休3"),IF(OR($G40="非・専",$G40="非・兼"),"-",VLOOKUP(AG40,'シフト記号表（勤務時間帯)'!$D$5:$L$45,9,FALSE)),VLOOKUP(AG40,'シフト記号表（勤務時間帯)'!$D$5:$L$45,9,FALSE)))</f>
        <v/>
      </c>
      <c r="AH41" s="265" t="str">
        <f>IF(AH40="","",IF(OR(AH40="常-休1",AH40="常-休2",AH40="常-休3"),IF(OR($G40="非・専",$G40="非・兼"),"-",VLOOKUP(AH40,'シフト記号表（勤務時間帯)'!$D$5:$L$45,9,FALSE)),VLOOKUP(AH40,'シフト記号表（勤務時間帯)'!$D$5:$L$45,9,FALSE)))</f>
        <v/>
      </c>
      <c r="AI41" s="263" t="str">
        <f>IF(AI40="","",IF(OR(AI40="常-休1",AI40="常-休2",AI40="常-休3"),IF(OR($G40="非・専",$G40="非・兼"),"-",VLOOKUP(AI40,'シフト記号表（勤務時間帯)'!$D$5:$L$45,9,FALSE)),VLOOKUP(AI40,'シフト記号表（勤務時間帯)'!$D$5:$L$45,9,FALSE)))</f>
        <v/>
      </c>
      <c r="AJ41" s="264" t="str">
        <f>IF(AJ40="","",IF(OR(AJ40="常-休1",AJ40="常-休2",AJ40="常-休3"),IF(OR($G40="非・専",$G40="非・兼"),"-",VLOOKUP(AJ40,'シフト記号表（勤務時間帯)'!$D$5:$L$45,9,FALSE)),VLOOKUP(AJ40,'シフト記号表（勤務時間帯)'!$D$5:$L$45,9,FALSE)))</f>
        <v/>
      </c>
      <c r="AK41" s="264" t="str">
        <f>IF(AK40="","",IF(OR(AK40="常-休1",AK40="常-休2",AK40="常-休3"),IF(OR($G40="非・専",$G40="非・兼"),"-",VLOOKUP(AK40,'シフト記号表（勤務時間帯)'!$D$5:$L$45,9,FALSE)),VLOOKUP(AK40,'シフト記号表（勤務時間帯)'!$D$5:$L$45,9,FALSE)))</f>
        <v/>
      </c>
      <c r="AL41" s="264" t="str">
        <f>IF(AL40="","",IF(OR(AL40="常-休1",AL40="常-休2",AL40="常-休3"),IF(OR($G40="非・専",$G40="非・兼"),"-",VLOOKUP(AL40,'シフト記号表（勤務時間帯)'!$D$5:$L$45,9,FALSE)),VLOOKUP(AL40,'シフト記号表（勤務時間帯)'!$D$5:$L$45,9,FALSE)))</f>
        <v/>
      </c>
      <c r="AM41" s="264" t="str">
        <f>IF(AM40="","",IF(OR(AM40="常-休1",AM40="常-休2",AM40="常-休3"),IF(OR($G40="非・専",$G40="非・兼"),"-",VLOOKUP(AM40,'シフト記号表（勤務時間帯)'!$D$5:$L$45,9,FALSE)),VLOOKUP(AM40,'シフト記号表（勤務時間帯)'!$D$5:$L$45,9,FALSE)))</f>
        <v/>
      </c>
      <c r="AN41" s="264" t="str">
        <f>IF(AN40="","",IF(OR(AN40="常-休1",AN40="常-休2",AN40="常-休3"),IF(OR($G40="非・専",$G40="非・兼"),"-",VLOOKUP(AN40,'シフト記号表（勤務時間帯)'!$D$5:$L$45,9,FALSE)),VLOOKUP(AN40,'シフト記号表（勤務時間帯)'!$D$5:$L$45,9,FALSE)))</f>
        <v/>
      </c>
      <c r="AO41" s="265" t="str">
        <f>IF(AO40="","",IF(OR(AO40="常-休1",AO40="常-休2",AO40="常-休3"),IF(OR($G40="非・専",$G40="非・兼"),"-",VLOOKUP(AO40,'シフト記号表（勤務時間帯)'!$D$5:$L$45,9,FALSE)),VLOOKUP(AO40,'シフト記号表（勤務時間帯)'!$D$5:$L$45,9,FALSE)))</f>
        <v/>
      </c>
      <c r="AP41" s="263" t="str">
        <f>IF(AP40="","",IF(OR(AP40="常-休1",AP40="常-休2",AP40="常-休3"),IF(OR($G40="非・専",$G40="非・兼"),"-",VLOOKUP(AP40,'シフト記号表（勤務時間帯)'!$D$5:$L$45,9,FALSE)),VLOOKUP(AP40,'シフト記号表（勤務時間帯)'!$D$5:$L$45,9,FALSE)))</f>
        <v/>
      </c>
      <c r="AQ41" s="264" t="str">
        <f>IF(AQ40="","",IF(OR(AQ40="常-休1",AQ40="常-休2",AQ40="常-休3"),IF(OR($G40="非・専",$G40="非・兼"),"-",VLOOKUP(AQ40,'シフト記号表（勤務時間帯)'!$D$5:$L$45,9,FALSE)),VLOOKUP(AQ40,'シフト記号表（勤務時間帯)'!$D$5:$L$45,9,FALSE)))</f>
        <v/>
      </c>
      <c r="AR41" s="264" t="str">
        <f>IF(AR40="","",IF(OR(AR40="常-休1",AR40="常-休2",AR40="常-休3"),IF(OR($G40="非・専",$G40="非・兼"),"-",VLOOKUP(AR40,'シフト記号表（勤務時間帯)'!$D$5:$L$45,9,FALSE)),VLOOKUP(AR40,'シフト記号表（勤務時間帯)'!$D$5:$L$45,9,FALSE)))</f>
        <v/>
      </c>
      <c r="AS41" s="264" t="str">
        <f>IF(AS40="","",IF(OR(AS40="常-休1",AS40="常-休2",AS40="常-休3"),IF(OR($G40="非・専",$G40="非・兼"),"-",VLOOKUP(AS40,'シフト記号表（勤務時間帯)'!$D$5:$L$45,9,FALSE)),VLOOKUP(AS40,'シフト記号表（勤務時間帯)'!$D$5:$L$45,9,FALSE)))</f>
        <v/>
      </c>
      <c r="AT41" s="264" t="str">
        <f>IF(AT40="","",IF(OR(AT40="常-休1",AT40="常-休2",AT40="常-休3"),IF(OR($G40="非・専",$G40="非・兼"),"-",VLOOKUP(AT40,'シフト記号表（勤務時間帯)'!$D$5:$L$45,9,FALSE)),VLOOKUP(AT40,'シフト記号表（勤務時間帯)'!$D$5:$L$45,9,FALSE)))</f>
        <v/>
      </c>
      <c r="AU41" s="264" t="str">
        <f>IF(AU40="","",IF(OR(AU40="常-休1",AU40="常-休2",AU40="常-休3"),IF(OR($G40="非・専",$G40="非・兼"),"-",VLOOKUP(AU40,'シフト記号表（勤務時間帯)'!$D$5:$L$45,9,FALSE)),VLOOKUP(AU40,'シフト記号表（勤務時間帯)'!$D$5:$L$45,9,FALSE)))</f>
        <v/>
      </c>
      <c r="AV41" s="265" t="str">
        <f>IF(AV40="","",IF(OR(AV40="常-休1",AV40="常-休2",AV40="常-休3"),IF(OR($G40="非・専",$G40="非・兼"),"-",VLOOKUP(AV40,'シフト記号表（勤務時間帯)'!$D$5:$L$45,9,FALSE)),VLOOKUP(AV40,'シフト記号表（勤務時間帯)'!$D$5:$L$45,9,FALSE)))</f>
        <v/>
      </c>
      <c r="AW41" s="263" t="str">
        <f>IF(AW40="","",IF(OR(AW40="常-休1",AW40="常-休2",AW40="常-休3"),IF(OR($G40="非・専",$G40="非・兼"),"-",VLOOKUP(AW40,'シフト記号表（勤務時間帯)'!$D$5:$L$45,9,FALSE)),VLOOKUP(AW40,'シフト記号表（勤務時間帯)'!$D$5:$L$45,9,FALSE)))</f>
        <v/>
      </c>
      <c r="AX41" s="264" t="str">
        <f>IF(AX40="","",IF(OR(AX40="常-休1",AX40="常-休2",AX40="常-休3"),IF(OR($G40="非・専",$G40="非・兼"),"-",VLOOKUP(AX40,'シフト記号表（勤務時間帯)'!$D$5:$L$45,9,FALSE)),VLOOKUP(AX40,'シフト記号表（勤務時間帯)'!$D$5:$L$45,9,FALSE)))</f>
        <v/>
      </c>
      <c r="AY41" s="265" t="str">
        <f>IF(AY40="","",IF(OR(AY40="常-休1",AY40="常-休2",AY40="常-休3"),IF(OR($G40="非・専",$G40="非・兼"),"-",VLOOKUP(AY40,'シフト記号表（勤務時間帯)'!$D$5:$L$45,9,FALSE)),VLOOKUP(AY40,'シフト記号表（勤務時間帯)'!$D$5:$L$45,9,FALSE)))</f>
        <v/>
      </c>
      <c r="AZ41" s="197">
        <f>IF($BE$3="予定",SUM(U41:AV41),IF($BE$3="実績",SUM(U41:AY41),""))</f>
        <v>0</v>
      </c>
      <c r="BA41" s="216">
        <f>AZ41-SUMIF(U42:AY42,"基準",U41:AY41)-SUMIF(U42:AY42,"医ケア",U41:AY41)-SUMIF(U42:AY42,"医連携",U41:AY41)</f>
        <v>0</v>
      </c>
      <c r="BB41" s="199">
        <f>SUMIF(U42:AY42,"基準",U41:AY41)</f>
        <v>0</v>
      </c>
      <c r="BC41" s="200" t="e">
        <f>AZ41/$BE$6</f>
        <v>#DIV/0!</v>
      </c>
      <c r="BD41" s="218" t="e">
        <f>BA41/$BE$6</f>
        <v>#DIV/0!</v>
      </c>
      <c r="BE41" s="312"/>
      <c r="BF41" s="313"/>
      <c r="BG41" s="313"/>
      <c r="BH41" s="313"/>
      <c r="BI41" s="314"/>
      <c r="BJ41" s="364"/>
    </row>
    <row r="42" spans="2:62" ht="20.25" customHeight="1" x14ac:dyDescent="0.4">
      <c r="B42" s="284"/>
      <c r="C42" s="291"/>
      <c r="D42" s="292"/>
      <c r="E42" s="293"/>
      <c r="F42" s="253"/>
      <c r="G42" s="294"/>
      <c r="H42" s="301"/>
      <c r="I42" s="302"/>
      <c r="J42" s="302"/>
      <c r="K42" s="303"/>
      <c r="L42" s="304"/>
      <c r="M42" s="305"/>
      <c r="N42" s="321"/>
      <c r="O42" s="322"/>
      <c r="P42" s="322"/>
      <c r="Q42" s="323"/>
      <c r="R42" s="324" t="str">
        <f>IF(COUNTIF(F41,"看護職員"),"基準・基準_加・医ケア基本報酬・医療連携",IF(COUNTIF(プルダウン・リスト!$C$32:$C$40,'別紙2-1　勤務体制・勤務形態一覧表（児通所）'!F41),"基準職員","－"))</f>
        <v>－</v>
      </c>
      <c r="S42" s="325"/>
      <c r="T42" s="326"/>
      <c r="U42" s="126"/>
      <c r="V42" s="127"/>
      <c r="W42" s="127"/>
      <c r="X42" s="127"/>
      <c r="Y42" s="127"/>
      <c r="Z42" s="127"/>
      <c r="AA42" s="128"/>
      <c r="AB42" s="126"/>
      <c r="AC42" s="127"/>
      <c r="AD42" s="127"/>
      <c r="AE42" s="127"/>
      <c r="AF42" s="127"/>
      <c r="AG42" s="127"/>
      <c r="AH42" s="128"/>
      <c r="AI42" s="126"/>
      <c r="AJ42" s="127"/>
      <c r="AK42" s="127"/>
      <c r="AL42" s="127"/>
      <c r="AM42" s="127"/>
      <c r="AN42" s="127"/>
      <c r="AO42" s="128"/>
      <c r="AP42" s="126"/>
      <c r="AQ42" s="127"/>
      <c r="AR42" s="127"/>
      <c r="AS42" s="127"/>
      <c r="AT42" s="127"/>
      <c r="AU42" s="127"/>
      <c r="AV42" s="128"/>
      <c r="AW42" s="126"/>
      <c r="AX42" s="127"/>
      <c r="AY42" s="128"/>
      <c r="AZ42" s="201"/>
      <c r="BA42" s="202"/>
      <c r="BB42" s="203"/>
      <c r="BC42" s="204"/>
      <c r="BD42" s="205"/>
      <c r="BE42" s="312"/>
      <c r="BF42" s="313"/>
      <c r="BG42" s="313"/>
      <c r="BH42" s="313"/>
      <c r="BI42" s="314"/>
      <c r="BJ42" s="364"/>
    </row>
    <row r="43" spans="2:62" ht="20.25" customHeight="1" x14ac:dyDescent="0.4">
      <c r="B43" s="284">
        <f t="shared" ref="B43" si="4">B40+1</f>
        <v>8</v>
      </c>
      <c r="C43" s="285"/>
      <c r="D43" s="286"/>
      <c r="E43" s="287"/>
      <c r="F43" s="251"/>
      <c r="G43" s="294"/>
      <c r="H43" s="295"/>
      <c r="I43" s="296"/>
      <c r="J43" s="296"/>
      <c r="K43" s="297"/>
      <c r="L43" s="304"/>
      <c r="M43" s="305"/>
      <c r="N43" s="306"/>
      <c r="O43" s="307"/>
      <c r="P43" s="307"/>
      <c r="Q43" s="308"/>
      <c r="R43" s="309" t="s">
        <v>30</v>
      </c>
      <c r="S43" s="310"/>
      <c r="T43" s="311"/>
      <c r="U43" s="123"/>
      <c r="V43" s="124"/>
      <c r="W43" s="124"/>
      <c r="X43" s="124"/>
      <c r="Y43" s="124"/>
      <c r="Z43" s="124"/>
      <c r="AA43" s="125"/>
      <c r="AB43" s="123"/>
      <c r="AC43" s="124"/>
      <c r="AD43" s="124"/>
      <c r="AE43" s="124"/>
      <c r="AF43" s="124"/>
      <c r="AG43" s="124"/>
      <c r="AH43" s="125"/>
      <c r="AI43" s="123"/>
      <c r="AJ43" s="124"/>
      <c r="AK43" s="124"/>
      <c r="AL43" s="124"/>
      <c r="AM43" s="124"/>
      <c r="AN43" s="124"/>
      <c r="AO43" s="125"/>
      <c r="AP43" s="123"/>
      <c r="AQ43" s="124"/>
      <c r="AR43" s="124"/>
      <c r="AS43" s="124"/>
      <c r="AT43" s="124"/>
      <c r="AU43" s="124"/>
      <c r="AV43" s="125"/>
      <c r="AW43" s="123"/>
      <c r="AX43" s="124"/>
      <c r="AY43" s="125"/>
      <c r="AZ43" s="206"/>
      <c r="BA43" s="207"/>
      <c r="BB43" s="208"/>
      <c r="BC43" s="209"/>
      <c r="BD43" s="210"/>
      <c r="BE43" s="312"/>
      <c r="BF43" s="313"/>
      <c r="BG43" s="313"/>
      <c r="BH43" s="313"/>
      <c r="BI43" s="314"/>
      <c r="BJ43" s="364"/>
    </row>
    <row r="44" spans="2:62" ht="20.25" customHeight="1" x14ac:dyDescent="0.4">
      <c r="B44" s="284"/>
      <c r="C44" s="288"/>
      <c r="D44" s="289"/>
      <c r="E44" s="290"/>
      <c r="F44" s="177">
        <f>C43</f>
        <v>0</v>
      </c>
      <c r="G44" s="294"/>
      <c r="H44" s="298"/>
      <c r="I44" s="299"/>
      <c r="J44" s="299"/>
      <c r="K44" s="300"/>
      <c r="L44" s="304"/>
      <c r="M44" s="305"/>
      <c r="N44" s="315"/>
      <c r="O44" s="316"/>
      <c r="P44" s="316"/>
      <c r="Q44" s="317"/>
      <c r="R44" s="318" t="s">
        <v>9</v>
      </c>
      <c r="S44" s="319"/>
      <c r="T44" s="320"/>
      <c r="U44" s="263" t="str">
        <f>IF(U43="","",IF(OR(U43="常-休1",U43="常-休2",U43="常-休3"),IF(OR($G43="非・専",$G43="非・兼"),"-",VLOOKUP(U43,'シフト記号表（勤務時間帯)'!$D$5:$L$45,9,FALSE)),VLOOKUP(U43,'シフト記号表（勤務時間帯)'!$D$5:$L$45,9,FALSE)))</f>
        <v/>
      </c>
      <c r="V44" s="264" t="str">
        <f>IF(V43="","",IF(OR(V43="常-休1",V43="常-休2",V43="常-休3"),IF(OR($G43="非・専",$G43="非・兼"),"-",VLOOKUP(V43,'シフト記号表（勤務時間帯)'!$D$5:$L$45,9,FALSE)),VLOOKUP(V43,'シフト記号表（勤務時間帯)'!$D$5:$L$45,9,FALSE)))</f>
        <v/>
      </c>
      <c r="W44" s="264" t="str">
        <f>IF(W43="","",IF(OR(W43="常-休1",W43="常-休2",W43="常-休3"),IF(OR($G43="非・専",$G43="非・兼"),"-",VLOOKUP(W43,'シフト記号表（勤務時間帯)'!$D$5:$L$45,9,FALSE)),VLOOKUP(W43,'シフト記号表（勤務時間帯)'!$D$5:$L$45,9,FALSE)))</f>
        <v/>
      </c>
      <c r="X44" s="264" t="str">
        <f>IF(X43="","",IF(OR(X43="常-休1",X43="常-休2",X43="常-休3"),IF(OR($G43="非・専",$G43="非・兼"),"-",VLOOKUP(X43,'シフト記号表（勤務時間帯)'!$D$5:$L$45,9,FALSE)),VLOOKUP(X43,'シフト記号表（勤務時間帯)'!$D$5:$L$45,9,FALSE)))</f>
        <v/>
      </c>
      <c r="Y44" s="264" t="str">
        <f>IF(Y43="","",IF(OR(Y43="常-休1",Y43="常-休2",Y43="常-休3"),IF(OR($G43="非・専",$G43="非・兼"),"-",VLOOKUP(Y43,'シフト記号表（勤務時間帯)'!$D$5:$L$45,9,FALSE)),VLOOKUP(Y43,'シフト記号表（勤務時間帯)'!$D$5:$L$45,9,FALSE)))</f>
        <v/>
      </c>
      <c r="Z44" s="264" t="str">
        <f>IF(Z43="","",IF(OR(Z43="常-休1",Z43="常-休2",Z43="常-休3"),IF(OR($G43="非・専",$G43="非・兼"),"-",VLOOKUP(Z43,'シフト記号表（勤務時間帯)'!$D$5:$L$45,9,FALSE)),VLOOKUP(Z43,'シフト記号表（勤務時間帯)'!$D$5:$L$45,9,FALSE)))</f>
        <v/>
      </c>
      <c r="AA44" s="265" t="str">
        <f>IF(AA43="","",IF(OR(AA43="常-休1",AA43="常-休2",AA43="常-休3"),IF(OR($G43="非・専",$G43="非・兼"),"-",VLOOKUP(AA43,'シフト記号表（勤務時間帯)'!$D$5:$L$45,9,FALSE)),VLOOKUP(AA43,'シフト記号表（勤務時間帯)'!$D$5:$L$45,9,FALSE)))</f>
        <v/>
      </c>
      <c r="AB44" s="263" t="str">
        <f>IF(AB43="","",IF(OR(AB43="常-休1",AB43="常-休2",AB43="常-休3"),IF(OR($G43="非・専",$G43="非・兼"),"-",VLOOKUP(AB43,'シフト記号表（勤務時間帯)'!$D$5:$L$45,9,FALSE)),VLOOKUP(AB43,'シフト記号表（勤務時間帯)'!$D$5:$L$45,9,FALSE)))</f>
        <v/>
      </c>
      <c r="AC44" s="264" t="str">
        <f>IF(AC43="","",IF(OR(AC43="常-休1",AC43="常-休2",AC43="常-休3"),IF(OR($G43="非・専",$G43="非・兼"),"-",VLOOKUP(AC43,'シフト記号表（勤務時間帯)'!$D$5:$L$45,9,FALSE)),VLOOKUP(AC43,'シフト記号表（勤務時間帯)'!$D$5:$L$45,9,FALSE)))</f>
        <v/>
      </c>
      <c r="AD44" s="264" t="str">
        <f>IF(AD43="","",IF(OR(AD43="常-休1",AD43="常-休2",AD43="常-休3"),IF(OR($G43="非・専",$G43="非・兼"),"-",VLOOKUP(AD43,'シフト記号表（勤務時間帯)'!$D$5:$L$45,9,FALSE)),VLOOKUP(AD43,'シフト記号表（勤務時間帯)'!$D$5:$L$45,9,FALSE)))</f>
        <v/>
      </c>
      <c r="AE44" s="264" t="str">
        <f>IF(AE43="","",IF(OR(AE43="常-休1",AE43="常-休2",AE43="常-休3"),IF(OR($G43="非・専",$G43="非・兼"),"-",VLOOKUP(AE43,'シフト記号表（勤務時間帯)'!$D$5:$L$45,9,FALSE)),VLOOKUP(AE43,'シフト記号表（勤務時間帯)'!$D$5:$L$45,9,FALSE)))</f>
        <v/>
      </c>
      <c r="AF44" s="264" t="str">
        <f>IF(AF43="","",IF(OR(AF43="常-休1",AF43="常-休2",AF43="常-休3"),IF(OR($G43="非・専",$G43="非・兼"),"-",VLOOKUP(AF43,'シフト記号表（勤務時間帯)'!$D$5:$L$45,9,FALSE)),VLOOKUP(AF43,'シフト記号表（勤務時間帯)'!$D$5:$L$45,9,FALSE)))</f>
        <v/>
      </c>
      <c r="AG44" s="264" t="str">
        <f>IF(AG43="","",IF(OR(AG43="常-休1",AG43="常-休2",AG43="常-休3"),IF(OR($G43="非・専",$G43="非・兼"),"-",VLOOKUP(AG43,'シフト記号表（勤務時間帯)'!$D$5:$L$45,9,FALSE)),VLOOKUP(AG43,'シフト記号表（勤務時間帯)'!$D$5:$L$45,9,FALSE)))</f>
        <v/>
      </c>
      <c r="AH44" s="265" t="str">
        <f>IF(AH43="","",IF(OR(AH43="常-休1",AH43="常-休2",AH43="常-休3"),IF(OR($G43="非・専",$G43="非・兼"),"-",VLOOKUP(AH43,'シフト記号表（勤務時間帯)'!$D$5:$L$45,9,FALSE)),VLOOKUP(AH43,'シフト記号表（勤務時間帯)'!$D$5:$L$45,9,FALSE)))</f>
        <v/>
      </c>
      <c r="AI44" s="263" t="str">
        <f>IF(AI43="","",IF(OR(AI43="常-休1",AI43="常-休2",AI43="常-休3"),IF(OR($G43="非・専",$G43="非・兼"),"-",VLOOKUP(AI43,'シフト記号表（勤務時間帯)'!$D$5:$L$45,9,FALSE)),VLOOKUP(AI43,'シフト記号表（勤務時間帯)'!$D$5:$L$45,9,FALSE)))</f>
        <v/>
      </c>
      <c r="AJ44" s="264" t="str">
        <f>IF(AJ43="","",IF(OR(AJ43="常-休1",AJ43="常-休2",AJ43="常-休3"),IF(OR($G43="非・専",$G43="非・兼"),"-",VLOOKUP(AJ43,'シフト記号表（勤務時間帯)'!$D$5:$L$45,9,FALSE)),VLOOKUP(AJ43,'シフト記号表（勤務時間帯)'!$D$5:$L$45,9,FALSE)))</f>
        <v/>
      </c>
      <c r="AK44" s="264" t="str">
        <f>IF(AK43="","",IF(OR(AK43="常-休1",AK43="常-休2",AK43="常-休3"),IF(OR($G43="非・専",$G43="非・兼"),"-",VLOOKUP(AK43,'シフト記号表（勤務時間帯)'!$D$5:$L$45,9,FALSE)),VLOOKUP(AK43,'シフト記号表（勤務時間帯)'!$D$5:$L$45,9,FALSE)))</f>
        <v/>
      </c>
      <c r="AL44" s="264" t="str">
        <f>IF(AL43="","",IF(OR(AL43="常-休1",AL43="常-休2",AL43="常-休3"),IF(OR($G43="非・専",$G43="非・兼"),"-",VLOOKUP(AL43,'シフト記号表（勤務時間帯)'!$D$5:$L$45,9,FALSE)),VLOOKUP(AL43,'シフト記号表（勤務時間帯)'!$D$5:$L$45,9,FALSE)))</f>
        <v/>
      </c>
      <c r="AM44" s="264" t="str">
        <f>IF(AM43="","",IF(OR(AM43="常-休1",AM43="常-休2",AM43="常-休3"),IF(OR($G43="非・専",$G43="非・兼"),"-",VLOOKUP(AM43,'シフト記号表（勤務時間帯)'!$D$5:$L$45,9,FALSE)),VLOOKUP(AM43,'シフト記号表（勤務時間帯)'!$D$5:$L$45,9,FALSE)))</f>
        <v/>
      </c>
      <c r="AN44" s="264" t="str">
        <f>IF(AN43="","",IF(OR(AN43="常-休1",AN43="常-休2",AN43="常-休3"),IF(OR($G43="非・専",$G43="非・兼"),"-",VLOOKUP(AN43,'シフト記号表（勤務時間帯)'!$D$5:$L$45,9,FALSE)),VLOOKUP(AN43,'シフト記号表（勤務時間帯)'!$D$5:$L$45,9,FALSE)))</f>
        <v/>
      </c>
      <c r="AO44" s="265" t="str">
        <f>IF(AO43="","",IF(OR(AO43="常-休1",AO43="常-休2",AO43="常-休3"),IF(OR($G43="非・専",$G43="非・兼"),"-",VLOOKUP(AO43,'シフト記号表（勤務時間帯)'!$D$5:$L$45,9,FALSE)),VLOOKUP(AO43,'シフト記号表（勤務時間帯)'!$D$5:$L$45,9,FALSE)))</f>
        <v/>
      </c>
      <c r="AP44" s="263" t="str">
        <f>IF(AP43="","",IF(OR(AP43="常-休1",AP43="常-休2",AP43="常-休3"),IF(OR($G43="非・専",$G43="非・兼"),"-",VLOOKUP(AP43,'シフト記号表（勤務時間帯)'!$D$5:$L$45,9,FALSE)),VLOOKUP(AP43,'シフト記号表（勤務時間帯)'!$D$5:$L$45,9,FALSE)))</f>
        <v/>
      </c>
      <c r="AQ44" s="264" t="str">
        <f>IF(AQ43="","",IF(OR(AQ43="常-休1",AQ43="常-休2",AQ43="常-休3"),IF(OR($G43="非・専",$G43="非・兼"),"-",VLOOKUP(AQ43,'シフト記号表（勤務時間帯)'!$D$5:$L$45,9,FALSE)),VLOOKUP(AQ43,'シフト記号表（勤務時間帯)'!$D$5:$L$45,9,FALSE)))</f>
        <v/>
      </c>
      <c r="AR44" s="264" t="str">
        <f>IF(AR43="","",IF(OR(AR43="常-休1",AR43="常-休2",AR43="常-休3"),IF(OR($G43="非・専",$G43="非・兼"),"-",VLOOKUP(AR43,'シフト記号表（勤務時間帯)'!$D$5:$L$45,9,FALSE)),VLOOKUP(AR43,'シフト記号表（勤務時間帯)'!$D$5:$L$45,9,FALSE)))</f>
        <v/>
      </c>
      <c r="AS44" s="264" t="str">
        <f>IF(AS43="","",IF(OR(AS43="常-休1",AS43="常-休2",AS43="常-休3"),IF(OR($G43="非・専",$G43="非・兼"),"-",VLOOKUP(AS43,'シフト記号表（勤務時間帯)'!$D$5:$L$45,9,FALSE)),VLOOKUP(AS43,'シフト記号表（勤務時間帯)'!$D$5:$L$45,9,FALSE)))</f>
        <v/>
      </c>
      <c r="AT44" s="264" t="str">
        <f>IF(AT43="","",IF(OR(AT43="常-休1",AT43="常-休2",AT43="常-休3"),IF(OR($G43="非・専",$G43="非・兼"),"-",VLOOKUP(AT43,'シフト記号表（勤務時間帯)'!$D$5:$L$45,9,FALSE)),VLOOKUP(AT43,'シフト記号表（勤務時間帯)'!$D$5:$L$45,9,FALSE)))</f>
        <v/>
      </c>
      <c r="AU44" s="264" t="str">
        <f>IF(AU43="","",IF(OR(AU43="常-休1",AU43="常-休2",AU43="常-休3"),IF(OR($G43="非・専",$G43="非・兼"),"-",VLOOKUP(AU43,'シフト記号表（勤務時間帯)'!$D$5:$L$45,9,FALSE)),VLOOKUP(AU43,'シフト記号表（勤務時間帯)'!$D$5:$L$45,9,FALSE)))</f>
        <v/>
      </c>
      <c r="AV44" s="265" t="str">
        <f>IF(AV43="","",IF(OR(AV43="常-休1",AV43="常-休2",AV43="常-休3"),IF(OR($G43="非・専",$G43="非・兼"),"-",VLOOKUP(AV43,'シフト記号表（勤務時間帯)'!$D$5:$L$45,9,FALSE)),VLOOKUP(AV43,'シフト記号表（勤務時間帯)'!$D$5:$L$45,9,FALSE)))</f>
        <v/>
      </c>
      <c r="AW44" s="263" t="str">
        <f>IF(AW43="","",IF(OR(AW43="常-休1",AW43="常-休2",AW43="常-休3"),IF(OR($G43="非・専",$G43="非・兼"),"-",VLOOKUP(AW43,'シフト記号表（勤務時間帯)'!$D$5:$L$45,9,FALSE)),VLOOKUP(AW43,'シフト記号表（勤務時間帯)'!$D$5:$L$45,9,FALSE)))</f>
        <v/>
      </c>
      <c r="AX44" s="264" t="str">
        <f>IF(AX43="","",IF(OR(AX43="常-休1",AX43="常-休2",AX43="常-休3"),IF(OR($G43="非・専",$G43="非・兼"),"-",VLOOKUP(AX43,'シフト記号表（勤務時間帯)'!$D$5:$L$45,9,FALSE)),VLOOKUP(AX43,'シフト記号表（勤務時間帯)'!$D$5:$L$45,9,FALSE)))</f>
        <v/>
      </c>
      <c r="AY44" s="265" t="str">
        <f>IF(AY43="","",IF(OR(AY43="常-休1",AY43="常-休2",AY43="常-休3"),IF(OR($G43="非・専",$G43="非・兼"),"-",VLOOKUP(AY43,'シフト記号表（勤務時間帯)'!$D$5:$L$45,9,FALSE)),VLOOKUP(AY43,'シフト記号表（勤務時間帯)'!$D$5:$L$45,9,FALSE)))</f>
        <v/>
      </c>
      <c r="AZ44" s="197">
        <f>IF($BE$3="予定",SUM(U44:AV44),IF($BE$3="実績",SUM(U44:AY44),""))</f>
        <v>0</v>
      </c>
      <c r="BA44" s="216">
        <f>AZ44-SUMIF(U45:AY45,"基準",U44:AY44)-SUMIF(U45:AY45,"医ケア",U44:AY44)-SUMIF(U45:AY45,"医連携",U44:AY44)</f>
        <v>0</v>
      </c>
      <c r="BB44" s="199">
        <f>SUMIF(U45:AY45,"基準",U44:AY44)</f>
        <v>0</v>
      </c>
      <c r="BC44" s="200" t="e">
        <f>AZ44/$BE$6</f>
        <v>#DIV/0!</v>
      </c>
      <c r="BD44" s="218" t="e">
        <f>BA44/$BE$6</f>
        <v>#DIV/0!</v>
      </c>
      <c r="BE44" s="312"/>
      <c r="BF44" s="313"/>
      <c r="BG44" s="313"/>
      <c r="BH44" s="313"/>
      <c r="BI44" s="314"/>
      <c r="BJ44" s="364"/>
    </row>
    <row r="45" spans="2:62" ht="20.25" customHeight="1" x14ac:dyDescent="0.4">
      <c r="B45" s="284"/>
      <c r="C45" s="291"/>
      <c r="D45" s="292"/>
      <c r="E45" s="293"/>
      <c r="F45" s="253"/>
      <c r="G45" s="294"/>
      <c r="H45" s="301"/>
      <c r="I45" s="302"/>
      <c r="J45" s="302"/>
      <c r="K45" s="303"/>
      <c r="L45" s="304"/>
      <c r="M45" s="305"/>
      <c r="N45" s="321"/>
      <c r="O45" s="322"/>
      <c r="P45" s="322"/>
      <c r="Q45" s="323"/>
      <c r="R45" s="324" t="str">
        <f>IF(COUNTIF(F44,"看護職員"),"基準・基準_加・医ケア基本報酬・医療連携",IF(COUNTIF(プルダウン・リスト!$C$32:$C$40,'別紙2-1　勤務体制・勤務形態一覧表（児通所）'!F44),"基準職員","－"))</f>
        <v>－</v>
      </c>
      <c r="S45" s="325"/>
      <c r="T45" s="326"/>
      <c r="U45" s="126"/>
      <c r="V45" s="127"/>
      <c r="W45" s="127"/>
      <c r="X45" s="127"/>
      <c r="Y45" s="127"/>
      <c r="Z45" s="127"/>
      <c r="AA45" s="128"/>
      <c r="AB45" s="126"/>
      <c r="AC45" s="127"/>
      <c r="AD45" s="127"/>
      <c r="AE45" s="127"/>
      <c r="AF45" s="127"/>
      <c r="AG45" s="127"/>
      <c r="AH45" s="128"/>
      <c r="AI45" s="126"/>
      <c r="AJ45" s="127"/>
      <c r="AK45" s="127"/>
      <c r="AL45" s="127"/>
      <c r="AM45" s="127"/>
      <c r="AN45" s="127"/>
      <c r="AO45" s="128"/>
      <c r="AP45" s="126"/>
      <c r="AQ45" s="127"/>
      <c r="AR45" s="127"/>
      <c r="AS45" s="127"/>
      <c r="AT45" s="127"/>
      <c r="AU45" s="127"/>
      <c r="AV45" s="128"/>
      <c r="AW45" s="126"/>
      <c r="AX45" s="127"/>
      <c r="AY45" s="128"/>
      <c r="AZ45" s="201"/>
      <c r="BA45" s="202"/>
      <c r="BB45" s="203"/>
      <c r="BC45" s="204"/>
      <c r="BD45" s="205"/>
      <c r="BE45" s="312"/>
      <c r="BF45" s="313"/>
      <c r="BG45" s="313"/>
      <c r="BH45" s="313"/>
      <c r="BI45" s="314"/>
      <c r="BJ45" s="364"/>
    </row>
    <row r="46" spans="2:62" ht="20.25" customHeight="1" x14ac:dyDescent="0.4">
      <c r="B46" s="284">
        <f t="shared" ref="B46" si="5">B43+1</f>
        <v>9</v>
      </c>
      <c r="C46" s="285"/>
      <c r="D46" s="286"/>
      <c r="E46" s="287"/>
      <c r="F46" s="251"/>
      <c r="G46" s="294"/>
      <c r="H46" s="295"/>
      <c r="I46" s="296"/>
      <c r="J46" s="296"/>
      <c r="K46" s="297"/>
      <c r="L46" s="304"/>
      <c r="M46" s="305"/>
      <c r="N46" s="306"/>
      <c r="O46" s="307"/>
      <c r="P46" s="307"/>
      <c r="Q46" s="308"/>
      <c r="R46" s="309" t="s">
        <v>30</v>
      </c>
      <c r="S46" s="310"/>
      <c r="T46" s="311"/>
      <c r="U46" s="123"/>
      <c r="V46" s="124"/>
      <c r="W46" s="124"/>
      <c r="X46" s="124"/>
      <c r="Y46" s="124"/>
      <c r="Z46" s="124"/>
      <c r="AA46" s="125"/>
      <c r="AB46" s="123"/>
      <c r="AC46" s="124"/>
      <c r="AD46" s="124"/>
      <c r="AE46" s="124"/>
      <c r="AF46" s="124"/>
      <c r="AG46" s="124"/>
      <c r="AH46" s="125"/>
      <c r="AI46" s="123"/>
      <c r="AJ46" s="124"/>
      <c r="AK46" s="124"/>
      <c r="AL46" s="124"/>
      <c r="AM46" s="124"/>
      <c r="AN46" s="124"/>
      <c r="AO46" s="125"/>
      <c r="AP46" s="123"/>
      <c r="AQ46" s="124"/>
      <c r="AR46" s="124"/>
      <c r="AS46" s="124"/>
      <c r="AT46" s="124"/>
      <c r="AU46" s="124"/>
      <c r="AV46" s="125"/>
      <c r="AW46" s="123"/>
      <c r="AX46" s="124"/>
      <c r="AY46" s="125"/>
      <c r="AZ46" s="206"/>
      <c r="BA46" s="207"/>
      <c r="BB46" s="208"/>
      <c r="BC46" s="209"/>
      <c r="BD46" s="210"/>
      <c r="BE46" s="312"/>
      <c r="BF46" s="313"/>
      <c r="BG46" s="313"/>
      <c r="BH46" s="313"/>
      <c r="BI46" s="314"/>
      <c r="BJ46" s="364"/>
    </row>
    <row r="47" spans="2:62" ht="20.25" customHeight="1" x14ac:dyDescent="0.4">
      <c r="B47" s="284"/>
      <c r="C47" s="288"/>
      <c r="D47" s="289"/>
      <c r="E47" s="290"/>
      <c r="F47" s="177">
        <f>C46</f>
        <v>0</v>
      </c>
      <c r="G47" s="294"/>
      <c r="H47" s="298"/>
      <c r="I47" s="299"/>
      <c r="J47" s="299"/>
      <c r="K47" s="300"/>
      <c r="L47" s="304"/>
      <c r="M47" s="305"/>
      <c r="N47" s="315"/>
      <c r="O47" s="316"/>
      <c r="P47" s="316"/>
      <c r="Q47" s="317"/>
      <c r="R47" s="318" t="s">
        <v>9</v>
      </c>
      <c r="S47" s="319"/>
      <c r="T47" s="320"/>
      <c r="U47" s="263" t="str">
        <f>IF(U46="","",IF(OR(U46="常-休1",U46="常-休2",U46="常-休3"),IF(OR($G46="非・専",$G46="非・兼"),"-",VLOOKUP(U46,'シフト記号表（勤務時間帯)'!$D$5:$L$45,9,FALSE)),VLOOKUP(U46,'シフト記号表（勤務時間帯)'!$D$5:$L$45,9,FALSE)))</f>
        <v/>
      </c>
      <c r="V47" s="264" t="str">
        <f>IF(V46="","",IF(OR(V46="常-休1",V46="常-休2",V46="常-休3"),IF(OR($G46="非・専",$G46="非・兼"),"-",VLOOKUP(V46,'シフト記号表（勤務時間帯)'!$D$5:$L$45,9,FALSE)),VLOOKUP(V46,'シフト記号表（勤務時間帯)'!$D$5:$L$45,9,FALSE)))</f>
        <v/>
      </c>
      <c r="W47" s="264" t="str">
        <f>IF(W46="","",IF(OR(W46="常-休1",W46="常-休2",W46="常-休3"),IF(OR($G46="非・専",$G46="非・兼"),"-",VLOOKUP(W46,'シフト記号表（勤務時間帯)'!$D$5:$L$45,9,FALSE)),VLOOKUP(W46,'シフト記号表（勤務時間帯)'!$D$5:$L$45,9,FALSE)))</f>
        <v/>
      </c>
      <c r="X47" s="264" t="str">
        <f>IF(X46="","",IF(OR(X46="常-休1",X46="常-休2",X46="常-休3"),IF(OR($G46="非・専",$G46="非・兼"),"-",VLOOKUP(X46,'シフト記号表（勤務時間帯)'!$D$5:$L$45,9,FALSE)),VLOOKUP(X46,'シフト記号表（勤務時間帯)'!$D$5:$L$45,9,FALSE)))</f>
        <v/>
      </c>
      <c r="Y47" s="264" t="str">
        <f>IF(Y46="","",IF(OR(Y46="常-休1",Y46="常-休2",Y46="常-休3"),IF(OR($G46="非・専",$G46="非・兼"),"-",VLOOKUP(Y46,'シフト記号表（勤務時間帯)'!$D$5:$L$45,9,FALSE)),VLOOKUP(Y46,'シフト記号表（勤務時間帯)'!$D$5:$L$45,9,FALSE)))</f>
        <v/>
      </c>
      <c r="Z47" s="264" t="str">
        <f>IF(Z46="","",IF(OR(Z46="常-休1",Z46="常-休2",Z46="常-休3"),IF(OR($G46="非・専",$G46="非・兼"),"-",VLOOKUP(Z46,'シフト記号表（勤務時間帯)'!$D$5:$L$45,9,FALSE)),VLOOKUP(Z46,'シフト記号表（勤務時間帯)'!$D$5:$L$45,9,FALSE)))</f>
        <v/>
      </c>
      <c r="AA47" s="265" t="str">
        <f>IF(AA46="","",IF(OR(AA46="常-休1",AA46="常-休2",AA46="常-休3"),IF(OR($G46="非・専",$G46="非・兼"),"-",VLOOKUP(AA46,'シフト記号表（勤務時間帯)'!$D$5:$L$45,9,FALSE)),VLOOKUP(AA46,'シフト記号表（勤務時間帯)'!$D$5:$L$45,9,FALSE)))</f>
        <v/>
      </c>
      <c r="AB47" s="263" t="str">
        <f>IF(AB46="","",IF(OR(AB46="常-休1",AB46="常-休2",AB46="常-休3"),IF(OR($G46="非・専",$G46="非・兼"),"-",VLOOKUP(AB46,'シフト記号表（勤務時間帯)'!$D$5:$L$45,9,FALSE)),VLOOKUP(AB46,'シフト記号表（勤務時間帯)'!$D$5:$L$45,9,FALSE)))</f>
        <v/>
      </c>
      <c r="AC47" s="264" t="str">
        <f>IF(AC46="","",IF(OR(AC46="常-休1",AC46="常-休2",AC46="常-休3"),IF(OR($G46="非・専",$G46="非・兼"),"-",VLOOKUP(AC46,'シフト記号表（勤務時間帯)'!$D$5:$L$45,9,FALSE)),VLOOKUP(AC46,'シフト記号表（勤務時間帯)'!$D$5:$L$45,9,FALSE)))</f>
        <v/>
      </c>
      <c r="AD47" s="264" t="str">
        <f>IF(AD46="","",IF(OR(AD46="常-休1",AD46="常-休2",AD46="常-休3"),IF(OR($G46="非・専",$G46="非・兼"),"-",VLOOKUP(AD46,'シフト記号表（勤務時間帯)'!$D$5:$L$45,9,FALSE)),VLOOKUP(AD46,'シフト記号表（勤務時間帯)'!$D$5:$L$45,9,FALSE)))</f>
        <v/>
      </c>
      <c r="AE47" s="264" t="str">
        <f>IF(AE46="","",IF(OR(AE46="常-休1",AE46="常-休2",AE46="常-休3"),IF(OR($G46="非・専",$G46="非・兼"),"-",VLOOKUP(AE46,'シフト記号表（勤務時間帯)'!$D$5:$L$45,9,FALSE)),VLOOKUP(AE46,'シフト記号表（勤務時間帯)'!$D$5:$L$45,9,FALSE)))</f>
        <v/>
      </c>
      <c r="AF47" s="264" t="str">
        <f>IF(AF46="","",IF(OR(AF46="常-休1",AF46="常-休2",AF46="常-休3"),IF(OR($G46="非・専",$G46="非・兼"),"-",VLOOKUP(AF46,'シフト記号表（勤務時間帯)'!$D$5:$L$45,9,FALSE)),VLOOKUP(AF46,'シフト記号表（勤務時間帯)'!$D$5:$L$45,9,FALSE)))</f>
        <v/>
      </c>
      <c r="AG47" s="264" t="str">
        <f>IF(AG46="","",IF(OR(AG46="常-休1",AG46="常-休2",AG46="常-休3"),IF(OR($G46="非・専",$G46="非・兼"),"-",VLOOKUP(AG46,'シフト記号表（勤務時間帯)'!$D$5:$L$45,9,FALSE)),VLOOKUP(AG46,'シフト記号表（勤務時間帯)'!$D$5:$L$45,9,FALSE)))</f>
        <v/>
      </c>
      <c r="AH47" s="265" t="str">
        <f>IF(AH46="","",IF(OR(AH46="常-休1",AH46="常-休2",AH46="常-休3"),IF(OR($G46="非・専",$G46="非・兼"),"-",VLOOKUP(AH46,'シフト記号表（勤務時間帯)'!$D$5:$L$45,9,FALSE)),VLOOKUP(AH46,'シフト記号表（勤務時間帯)'!$D$5:$L$45,9,FALSE)))</f>
        <v/>
      </c>
      <c r="AI47" s="263" t="str">
        <f>IF(AI46="","",IF(OR(AI46="常-休1",AI46="常-休2",AI46="常-休3"),IF(OR($G46="非・専",$G46="非・兼"),"-",VLOOKUP(AI46,'シフト記号表（勤務時間帯)'!$D$5:$L$45,9,FALSE)),VLOOKUP(AI46,'シフト記号表（勤務時間帯)'!$D$5:$L$45,9,FALSE)))</f>
        <v/>
      </c>
      <c r="AJ47" s="264" t="str">
        <f>IF(AJ46="","",IF(OR(AJ46="常-休1",AJ46="常-休2",AJ46="常-休3"),IF(OR($G46="非・専",$G46="非・兼"),"-",VLOOKUP(AJ46,'シフト記号表（勤務時間帯)'!$D$5:$L$45,9,FALSE)),VLOOKUP(AJ46,'シフト記号表（勤務時間帯)'!$D$5:$L$45,9,FALSE)))</f>
        <v/>
      </c>
      <c r="AK47" s="264" t="str">
        <f>IF(AK46="","",IF(OR(AK46="常-休1",AK46="常-休2",AK46="常-休3"),IF(OR($G46="非・専",$G46="非・兼"),"-",VLOOKUP(AK46,'シフト記号表（勤務時間帯)'!$D$5:$L$45,9,FALSE)),VLOOKUP(AK46,'シフト記号表（勤務時間帯)'!$D$5:$L$45,9,FALSE)))</f>
        <v/>
      </c>
      <c r="AL47" s="264" t="str">
        <f>IF(AL46="","",IF(OR(AL46="常-休1",AL46="常-休2",AL46="常-休3"),IF(OR($G46="非・専",$G46="非・兼"),"-",VLOOKUP(AL46,'シフト記号表（勤務時間帯)'!$D$5:$L$45,9,FALSE)),VLOOKUP(AL46,'シフト記号表（勤務時間帯)'!$D$5:$L$45,9,FALSE)))</f>
        <v/>
      </c>
      <c r="AM47" s="264" t="str">
        <f>IF(AM46="","",IF(OR(AM46="常-休1",AM46="常-休2",AM46="常-休3"),IF(OR($G46="非・専",$G46="非・兼"),"-",VLOOKUP(AM46,'シフト記号表（勤務時間帯)'!$D$5:$L$45,9,FALSE)),VLOOKUP(AM46,'シフト記号表（勤務時間帯)'!$D$5:$L$45,9,FALSE)))</f>
        <v/>
      </c>
      <c r="AN47" s="264" t="str">
        <f>IF(AN46="","",IF(OR(AN46="常-休1",AN46="常-休2",AN46="常-休3"),IF(OR($G46="非・専",$G46="非・兼"),"-",VLOOKUP(AN46,'シフト記号表（勤務時間帯)'!$D$5:$L$45,9,FALSE)),VLOOKUP(AN46,'シフト記号表（勤務時間帯)'!$D$5:$L$45,9,FALSE)))</f>
        <v/>
      </c>
      <c r="AO47" s="265" t="str">
        <f>IF(AO46="","",IF(OR(AO46="常-休1",AO46="常-休2",AO46="常-休3"),IF(OR($G46="非・専",$G46="非・兼"),"-",VLOOKUP(AO46,'シフト記号表（勤務時間帯)'!$D$5:$L$45,9,FALSE)),VLOOKUP(AO46,'シフト記号表（勤務時間帯)'!$D$5:$L$45,9,FALSE)))</f>
        <v/>
      </c>
      <c r="AP47" s="263" t="str">
        <f>IF(AP46="","",IF(OR(AP46="常-休1",AP46="常-休2",AP46="常-休3"),IF(OR($G46="非・専",$G46="非・兼"),"-",VLOOKUP(AP46,'シフト記号表（勤務時間帯)'!$D$5:$L$45,9,FALSE)),VLOOKUP(AP46,'シフト記号表（勤務時間帯)'!$D$5:$L$45,9,FALSE)))</f>
        <v/>
      </c>
      <c r="AQ47" s="264" t="str">
        <f>IF(AQ46="","",IF(OR(AQ46="常-休1",AQ46="常-休2",AQ46="常-休3"),IF(OR($G46="非・専",$G46="非・兼"),"-",VLOOKUP(AQ46,'シフト記号表（勤務時間帯)'!$D$5:$L$45,9,FALSE)),VLOOKUP(AQ46,'シフト記号表（勤務時間帯)'!$D$5:$L$45,9,FALSE)))</f>
        <v/>
      </c>
      <c r="AR47" s="264" t="str">
        <f>IF(AR46="","",IF(OR(AR46="常-休1",AR46="常-休2",AR46="常-休3"),IF(OR($G46="非・専",$G46="非・兼"),"-",VLOOKUP(AR46,'シフト記号表（勤務時間帯)'!$D$5:$L$45,9,FALSE)),VLOOKUP(AR46,'シフト記号表（勤務時間帯)'!$D$5:$L$45,9,FALSE)))</f>
        <v/>
      </c>
      <c r="AS47" s="264" t="str">
        <f>IF(AS46="","",IF(OR(AS46="常-休1",AS46="常-休2",AS46="常-休3"),IF(OR($G46="非・専",$G46="非・兼"),"-",VLOOKUP(AS46,'シフト記号表（勤務時間帯)'!$D$5:$L$45,9,FALSE)),VLOOKUP(AS46,'シフト記号表（勤務時間帯)'!$D$5:$L$45,9,FALSE)))</f>
        <v/>
      </c>
      <c r="AT47" s="264" t="str">
        <f>IF(AT46="","",IF(OR(AT46="常-休1",AT46="常-休2",AT46="常-休3"),IF(OR($G46="非・専",$G46="非・兼"),"-",VLOOKUP(AT46,'シフト記号表（勤務時間帯)'!$D$5:$L$45,9,FALSE)),VLOOKUP(AT46,'シフト記号表（勤務時間帯)'!$D$5:$L$45,9,FALSE)))</f>
        <v/>
      </c>
      <c r="AU47" s="264" t="str">
        <f>IF(AU46="","",IF(OR(AU46="常-休1",AU46="常-休2",AU46="常-休3"),IF(OR($G46="非・専",$G46="非・兼"),"-",VLOOKUP(AU46,'シフト記号表（勤務時間帯)'!$D$5:$L$45,9,FALSE)),VLOOKUP(AU46,'シフト記号表（勤務時間帯)'!$D$5:$L$45,9,FALSE)))</f>
        <v/>
      </c>
      <c r="AV47" s="265" t="str">
        <f>IF(AV46="","",IF(OR(AV46="常-休1",AV46="常-休2",AV46="常-休3"),IF(OR($G46="非・専",$G46="非・兼"),"-",VLOOKUP(AV46,'シフト記号表（勤務時間帯)'!$D$5:$L$45,9,FALSE)),VLOOKUP(AV46,'シフト記号表（勤務時間帯)'!$D$5:$L$45,9,FALSE)))</f>
        <v/>
      </c>
      <c r="AW47" s="263" t="str">
        <f>IF(AW46="","",IF(OR(AW46="常-休1",AW46="常-休2",AW46="常-休3"),IF(OR($G46="非・専",$G46="非・兼"),"-",VLOOKUP(AW46,'シフト記号表（勤務時間帯)'!$D$5:$L$45,9,FALSE)),VLOOKUP(AW46,'シフト記号表（勤務時間帯)'!$D$5:$L$45,9,FALSE)))</f>
        <v/>
      </c>
      <c r="AX47" s="264" t="str">
        <f>IF(AX46="","",IF(OR(AX46="常-休1",AX46="常-休2",AX46="常-休3"),IF(OR($G46="非・専",$G46="非・兼"),"-",VLOOKUP(AX46,'シフト記号表（勤務時間帯)'!$D$5:$L$45,9,FALSE)),VLOOKUP(AX46,'シフト記号表（勤務時間帯)'!$D$5:$L$45,9,FALSE)))</f>
        <v/>
      </c>
      <c r="AY47" s="265" t="str">
        <f>IF(AY46="","",IF(OR(AY46="常-休1",AY46="常-休2",AY46="常-休3"),IF(OR($G46="非・専",$G46="非・兼"),"-",VLOOKUP(AY46,'シフト記号表（勤務時間帯)'!$D$5:$L$45,9,FALSE)),VLOOKUP(AY46,'シフト記号表（勤務時間帯)'!$D$5:$L$45,9,FALSE)))</f>
        <v/>
      </c>
      <c r="AZ47" s="197">
        <f>IF($BE$3="予定",SUM(U47:AV47),IF($BE$3="実績",SUM(U47:AY47),""))</f>
        <v>0</v>
      </c>
      <c r="BA47" s="216">
        <f>AZ47-SUMIF(U48:AY48,"基準",U47:AY47)-SUMIF(U48:AY48,"医ケア",U47:AY47)-SUMIF(U48:AY48,"医連携",U47:AY47)</f>
        <v>0</v>
      </c>
      <c r="BB47" s="199">
        <f>SUMIF(U48:AY48,"基準",U47:AY47)</f>
        <v>0</v>
      </c>
      <c r="BC47" s="200" t="e">
        <f>AZ47/$BE$6</f>
        <v>#DIV/0!</v>
      </c>
      <c r="BD47" s="218" t="e">
        <f>BA47/$BE$6</f>
        <v>#DIV/0!</v>
      </c>
      <c r="BE47" s="312"/>
      <c r="BF47" s="313"/>
      <c r="BG47" s="313"/>
      <c r="BH47" s="313"/>
      <c r="BI47" s="314"/>
      <c r="BJ47" s="364"/>
    </row>
    <row r="48" spans="2:62" ht="20.25" customHeight="1" x14ac:dyDescent="0.4">
      <c r="B48" s="284"/>
      <c r="C48" s="291"/>
      <c r="D48" s="292"/>
      <c r="E48" s="293"/>
      <c r="F48" s="253"/>
      <c r="G48" s="294"/>
      <c r="H48" s="301"/>
      <c r="I48" s="302"/>
      <c r="J48" s="302"/>
      <c r="K48" s="303"/>
      <c r="L48" s="304"/>
      <c r="M48" s="305"/>
      <c r="N48" s="321"/>
      <c r="O48" s="322"/>
      <c r="P48" s="322"/>
      <c r="Q48" s="323"/>
      <c r="R48" s="324" t="str">
        <f>IF(COUNTIF(F47,"看護職員"),"基準・基準_加・医ケア基本報酬・医療連携",IF(COUNTIF(プルダウン・リスト!$C$32:$C$40,'別紙2-1　勤務体制・勤務形態一覧表（児通所）'!F47),"基準職員","－"))</f>
        <v>－</v>
      </c>
      <c r="S48" s="325"/>
      <c r="T48" s="326"/>
      <c r="U48" s="126"/>
      <c r="V48" s="127"/>
      <c r="W48" s="127"/>
      <c r="X48" s="127"/>
      <c r="Y48" s="127"/>
      <c r="Z48" s="127"/>
      <c r="AA48" s="128"/>
      <c r="AB48" s="126"/>
      <c r="AC48" s="127"/>
      <c r="AD48" s="127"/>
      <c r="AE48" s="127"/>
      <c r="AF48" s="127"/>
      <c r="AG48" s="127"/>
      <c r="AH48" s="128"/>
      <c r="AI48" s="126"/>
      <c r="AJ48" s="127"/>
      <c r="AK48" s="127"/>
      <c r="AL48" s="127"/>
      <c r="AM48" s="127"/>
      <c r="AN48" s="127"/>
      <c r="AO48" s="128"/>
      <c r="AP48" s="126"/>
      <c r="AQ48" s="127"/>
      <c r="AR48" s="127"/>
      <c r="AS48" s="127"/>
      <c r="AT48" s="127"/>
      <c r="AU48" s="127"/>
      <c r="AV48" s="128"/>
      <c r="AW48" s="126"/>
      <c r="AX48" s="127"/>
      <c r="AY48" s="128"/>
      <c r="AZ48" s="201"/>
      <c r="BA48" s="202"/>
      <c r="BB48" s="203"/>
      <c r="BC48" s="204"/>
      <c r="BD48" s="205"/>
      <c r="BE48" s="312"/>
      <c r="BF48" s="313"/>
      <c r="BG48" s="313"/>
      <c r="BH48" s="313"/>
      <c r="BI48" s="314"/>
      <c r="BJ48" s="364"/>
    </row>
    <row r="49" spans="2:62" ht="20.25" customHeight="1" x14ac:dyDescent="0.4">
      <c r="B49" s="284">
        <f t="shared" ref="B49" si="6">B46+1</f>
        <v>10</v>
      </c>
      <c r="C49" s="285"/>
      <c r="D49" s="286"/>
      <c r="E49" s="287"/>
      <c r="F49" s="251"/>
      <c r="G49" s="294"/>
      <c r="H49" s="295"/>
      <c r="I49" s="296"/>
      <c r="J49" s="296"/>
      <c r="K49" s="297"/>
      <c r="L49" s="304"/>
      <c r="M49" s="305"/>
      <c r="N49" s="306"/>
      <c r="O49" s="307"/>
      <c r="P49" s="307"/>
      <c r="Q49" s="308"/>
      <c r="R49" s="309" t="s">
        <v>30</v>
      </c>
      <c r="S49" s="310"/>
      <c r="T49" s="311"/>
      <c r="U49" s="123"/>
      <c r="V49" s="124"/>
      <c r="W49" s="124"/>
      <c r="X49" s="124"/>
      <c r="Y49" s="124"/>
      <c r="Z49" s="124"/>
      <c r="AA49" s="125"/>
      <c r="AB49" s="123"/>
      <c r="AC49" s="124"/>
      <c r="AD49" s="124"/>
      <c r="AE49" s="124"/>
      <c r="AF49" s="124"/>
      <c r="AG49" s="124"/>
      <c r="AH49" s="125"/>
      <c r="AI49" s="123"/>
      <c r="AJ49" s="124"/>
      <c r="AK49" s="124"/>
      <c r="AL49" s="124"/>
      <c r="AM49" s="124"/>
      <c r="AN49" s="124"/>
      <c r="AO49" s="125"/>
      <c r="AP49" s="123"/>
      <c r="AQ49" s="124"/>
      <c r="AR49" s="124"/>
      <c r="AS49" s="124"/>
      <c r="AT49" s="124"/>
      <c r="AU49" s="124"/>
      <c r="AV49" s="125"/>
      <c r="AW49" s="123"/>
      <c r="AX49" s="124"/>
      <c r="AY49" s="125"/>
      <c r="AZ49" s="206"/>
      <c r="BA49" s="207"/>
      <c r="BB49" s="208"/>
      <c r="BC49" s="209"/>
      <c r="BD49" s="210"/>
      <c r="BE49" s="312"/>
      <c r="BF49" s="313"/>
      <c r="BG49" s="313"/>
      <c r="BH49" s="313"/>
      <c r="BI49" s="314"/>
      <c r="BJ49" s="364"/>
    </row>
    <row r="50" spans="2:62" ht="20.25" customHeight="1" x14ac:dyDescent="0.4">
      <c r="B50" s="284"/>
      <c r="C50" s="288"/>
      <c r="D50" s="289"/>
      <c r="E50" s="290"/>
      <c r="F50" s="177">
        <f>C49</f>
        <v>0</v>
      </c>
      <c r="G50" s="294"/>
      <c r="H50" s="298"/>
      <c r="I50" s="299"/>
      <c r="J50" s="299"/>
      <c r="K50" s="300"/>
      <c r="L50" s="304"/>
      <c r="M50" s="305"/>
      <c r="N50" s="315"/>
      <c r="O50" s="316"/>
      <c r="P50" s="316"/>
      <c r="Q50" s="317"/>
      <c r="R50" s="318" t="s">
        <v>9</v>
      </c>
      <c r="S50" s="319"/>
      <c r="T50" s="320"/>
      <c r="U50" s="263" t="str">
        <f>IF(U49="","",IF(OR(U49="常-休1",U49="常-休2",U49="常-休3"),IF(OR($G49="非・専",$G49="非・兼"),"-",VLOOKUP(U49,'シフト記号表（勤務時間帯)'!$D$5:$L$45,9,FALSE)),VLOOKUP(U49,'シフト記号表（勤務時間帯)'!$D$5:$L$45,9,FALSE)))</f>
        <v/>
      </c>
      <c r="V50" s="264" t="str">
        <f>IF(V49="","",IF(OR(V49="常-休1",V49="常-休2",V49="常-休3"),IF(OR($G49="非・専",$G49="非・兼"),"-",VLOOKUP(V49,'シフト記号表（勤務時間帯)'!$D$5:$L$45,9,FALSE)),VLOOKUP(V49,'シフト記号表（勤務時間帯)'!$D$5:$L$45,9,FALSE)))</f>
        <v/>
      </c>
      <c r="W50" s="264" t="str">
        <f>IF(W49="","",IF(OR(W49="常-休1",W49="常-休2",W49="常-休3"),IF(OR($G49="非・専",$G49="非・兼"),"-",VLOOKUP(W49,'シフト記号表（勤務時間帯)'!$D$5:$L$45,9,FALSE)),VLOOKUP(W49,'シフト記号表（勤務時間帯)'!$D$5:$L$45,9,FALSE)))</f>
        <v/>
      </c>
      <c r="X50" s="264" t="str">
        <f>IF(X49="","",IF(OR(X49="常-休1",X49="常-休2",X49="常-休3"),IF(OR($G49="非・専",$G49="非・兼"),"-",VLOOKUP(X49,'シフト記号表（勤務時間帯)'!$D$5:$L$45,9,FALSE)),VLOOKUP(X49,'シフト記号表（勤務時間帯)'!$D$5:$L$45,9,FALSE)))</f>
        <v/>
      </c>
      <c r="Y50" s="264" t="str">
        <f>IF(Y49="","",IF(OR(Y49="常-休1",Y49="常-休2",Y49="常-休3"),IF(OR($G49="非・専",$G49="非・兼"),"-",VLOOKUP(Y49,'シフト記号表（勤務時間帯)'!$D$5:$L$45,9,FALSE)),VLOOKUP(Y49,'シフト記号表（勤務時間帯)'!$D$5:$L$45,9,FALSE)))</f>
        <v/>
      </c>
      <c r="Z50" s="264" t="str">
        <f>IF(Z49="","",IF(OR(Z49="常-休1",Z49="常-休2",Z49="常-休3"),IF(OR($G49="非・専",$G49="非・兼"),"-",VLOOKUP(Z49,'シフト記号表（勤務時間帯)'!$D$5:$L$45,9,FALSE)),VLOOKUP(Z49,'シフト記号表（勤務時間帯)'!$D$5:$L$45,9,FALSE)))</f>
        <v/>
      </c>
      <c r="AA50" s="265" t="str">
        <f>IF(AA49="","",IF(OR(AA49="常-休1",AA49="常-休2",AA49="常-休3"),IF(OR($G49="非・専",$G49="非・兼"),"-",VLOOKUP(AA49,'シフト記号表（勤務時間帯)'!$D$5:$L$45,9,FALSE)),VLOOKUP(AA49,'シフト記号表（勤務時間帯)'!$D$5:$L$45,9,FALSE)))</f>
        <v/>
      </c>
      <c r="AB50" s="263" t="str">
        <f>IF(AB49="","",IF(OR(AB49="常-休1",AB49="常-休2",AB49="常-休3"),IF(OR($G49="非・専",$G49="非・兼"),"-",VLOOKUP(AB49,'シフト記号表（勤務時間帯)'!$D$5:$L$45,9,FALSE)),VLOOKUP(AB49,'シフト記号表（勤務時間帯)'!$D$5:$L$45,9,FALSE)))</f>
        <v/>
      </c>
      <c r="AC50" s="264" t="str">
        <f>IF(AC49="","",IF(OR(AC49="常-休1",AC49="常-休2",AC49="常-休3"),IF(OR($G49="非・専",$G49="非・兼"),"-",VLOOKUP(AC49,'シフト記号表（勤務時間帯)'!$D$5:$L$45,9,FALSE)),VLOOKUP(AC49,'シフト記号表（勤務時間帯)'!$D$5:$L$45,9,FALSE)))</f>
        <v/>
      </c>
      <c r="AD50" s="264" t="str">
        <f>IF(AD49="","",IF(OR(AD49="常-休1",AD49="常-休2",AD49="常-休3"),IF(OR($G49="非・専",$G49="非・兼"),"-",VLOOKUP(AD49,'シフト記号表（勤務時間帯)'!$D$5:$L$45,9,FALSE)),VLOOKUP(AD49,'シフト記号表（勤務時間帯)'!$D$5:$L$45,9,FALSE)))</f>
        <v/>
      </c>
      <c r="AE50" s="264" t="str">
        <f>IF(AE49="","",IF(OR(AE49="常-休1",AE49="常-休2",AE49="常-休3"),IF(OR($G49="非・専",$G49="非・兼"),"-",VLOOKUP(AE49,'シフト記号表（勤務時間帯)'!$D$5:$L$45,9,FALSE)),VLOOKUP(AE49,'シフト記号表（勤務時間帯)'!$D$5:$L$45,9,FALSE)))</f>
        <v/>
      </c>
      <c r="AF50" s="264" t="str">
        <f>IF(AF49="","",IF(OR(AF49="常-休1",AF49="常-休2",AF49="常-休3"),IF(OR($G49="非・専",$G49="非・兼"),"-",VLOOKUP(AF49,'シフト記号表（勤務時間帯)'!$D$5:$L$45,9,FALSE)),VLOOKUP(AF49,'シフト記号表（勤務時間帯)'!$D$5:$L$45,9,FALSE)))</f>
        <v/>
      </c>
      <c r="AG50" s="264" t="str">
        <f>IF(AG49="","",IF(OR(AG49="常-休1",AG49="常-休2",AG49="常-休3"),IF(OR($G49="非・専",$G49="非・兼"),"-",VLOOKUP(AG49,'シフト記号表（勤務時間帯)'!$D$5:$L$45,9,FALSE)),VLOOKUP(AG49,'シフト記号表（勤務時間帯)'!$D$5:$L$45,9,FALSE)))</f>
        <v/>
      </c>
      <c r="AH50" s="265" t="str">
        <f>IF(AH49="","",IF(OR(AH49="常-休1",AH49="常-休2",AH49="常-休3"),IF(OR($G49="非・専",$G49="非・兼"),"-",VLOOKUP(AH49,'シフト記号表（勤務時間帯)'!$D$5:$L$45,9,FALSE)),VLOOKUP(AH49,'シフト記号表（勤務時間帯)'!$D$5:$L$45,9,FALSE)))</f>
        <v/>
      </c>
      <c r="AI50" s="263" t="str">
        <f>IF(AI49="","",IF(OR(AI49="常-休1",AI49="常-休2",AI49="常-休3"),IF(OR($G49="非・専",$G49="非・兼"),"-",VLOOKUP(AI49,'シフト記号表（勤務時間帯)'!$D$5:$L$45,9,FALSE)),VLOOKUP(AI49,'シフト記号表（勤務時間帯)'!$D$5:$L$45,9,FALSE)))</f>
        <v/>
      </c>
      <c r="AJ50" s="264" t="str">
        <f>IF(AJ49="","",IF(OR(AJ49="常-休1",AJ49="常-休2",AJ49="常-休3"),IF(OR($G49="非・専",$G49="非・兼"),"-",VLOOKUP(AJ49,'シフト記号表（勤務時間帯)'!$D$5:$L$45,9,FALSE)),VLOOKUP(AJ49,'シフト記号表（勤務時間帯)'!$D$5:$L$45,9,FALSE)))</f>
        <v/>
      </c>
      <c r="AK50" s="264" t="str">
        <f>IF(AK49="","",IF(OR(AK49="常-休1",AK49="常-休2",AK49="常-休3"),IF(OR($G49="非・専",$G49="非・兼"),"-",VLOOKUP(AK49,'シフト記号表（勤務時間帯)'!$D$5:$L$45,9,FALSE)),VLOOKUP(AK49,'シフト記号表（勤務時間帯)'!$D$5:$L$45,9,FALSE)))</f>
        <v/>
      </c>
      <c r="AL50" s="264" t="str">
        <f>IF(AL49="","",IF(OR(AL49="常-休1",AL49="常-休2",AL49="常-休3"),IF(OR($G49="非・専",$G49="非・兼"),"-",VLOOKUP(AL49,'シフト記号表（勤務時間帯)'!$D$5:$L$45,9,FALSE)),VLOOKUP(AL49,'シフト記号表（勤務時間帯)'!$D$5:$L$45,9,FALSE)))</f>
        <v/>
      </c>
      <c r="AM50" s="264" t="str">
        <f>IF(AM49="","",IF(OR(AM49="常-休1",AM49="常-休2",AM49="常-休3"),IF(OR($G49="非・専",$G49="非・兼"),"-",VLOOKUP(AM49,'シフト記号表（勤務時間帯)'!$D$5:$L$45,9,FALSE)),VLOOKUP(AM49,'シフト記号表（勤務時間帯)'!$D$5:$L$45,9,FALSE)))</f>
        <v/>
      </c>
      <c r="AN50" s="264" t="str">
        <f>IF(AN49="","",IF(OR(AN49="常-休1",AN49="常-休2",AN49="常-休3"),IF(OR($G49="非・専",$G49="非・兼"),"-",VLOOKUP(AN49,'シフト記号表（勤務時間帯)'!$D$5:$L$45,9,FALSE)),VLOOKUP(AN49,'シフト記号表（勤務時間帯)'!$D$5:$L$45,9,FALSE)))</f>
        <v/>
      </c>
      <c r="AO50" s="265" t="str">
        <f>IF(AO49="","",IF(OR(AO49="常-休1",AO49="常-休2",AO49="常-休3"),IF(OR($G49="非・専",$G49="非・兼"),"-",VLOOKUP(AO49,'シフト記号表（勤務時間帯)'!$D$5:$L$45,9,FALSE)),VLOOKUP(AO49,'シフト記号表（勤務時間帯)'!$D$5:$L$45,9,FALSE)))</f>
        <v/>
      </c>
      <c r="AP50" s="263" t="str">
        <f>IF(AP49="","",IF(OR(AP49="常-休1",AP49="常-休2",AP49="常-休3"),IF(OR($G49="非・専",$G49="非・兼"),"-",VLOOKUP(AP49,'シフト記号表（勤務時間帯)'!$D$5:$L$45,9,FALSE)),VLOOKUP(AP49,'シフト記号表（勤務時間帯)'!$D$5:$L$45,9,FALSE)))</f>
        <v/>
      </c>
      <c r="AQ50" s="264" t="str">
        <f>IF(AQ49="","",IF(OR(AQ49="常-休1",AQ49="常-休2",AQ49="常-休3"),IF(OR($G49="非・専",$G49="非・兼"),"-",VLOOKUP(AQ49,'シフト記号表（勤務時間帯)'!$D$5:$L$45,9,FALSE)),VLOOKUP(AQ49,'シフト記号表（勤務時間帯)'!$D$5:$L$45,9,FALSE)))</f>
        <v/>
      </c>
      <c r="AR50" s="264" t="str">
        <f>IF(AR49="","",IF(OR(AR49="常-休1",AR49="常-休2",AR49="常-休3"),IF(OR($G49="非・専",$G49="非・兼"),"-",VLOOKUP(AR49,'シフト記号表（勤務時間帯)'!$D$5:$L$45,9,FALSE)),VLOOKUP(AR49,'シフト記号表（勤務時間帯)'!$D$5:$L$45,9,FALSE)))</f>
        <v/>
      </c>
      <c r="AS50" s="264" t="str">
        <f>IF(AS49="","",IF(OR(AS49="常-休1",AS49="常-休2",AS49="常-休3"),IF(OR($G49="非・専",$G49="非・兼"),"-",VLOOKUP(AS49,'シフト記号表（勤務時間帯)'!$D$5:$L$45,9,FALSE)),VLOOKUP(AS49,'シフト記号表（勤務時間帯)'!$D$5:$L$45,9,FALSE)))</f>
        <v/>
      </c>
      <c r="AT50" s="264" t="str">
        <f>IF(AT49="","",IF(OR(AT49="常-休1",AT49="常-休2",AT49="常-休3"),IF(OR($G49="非・専",$G49="非・兼"),"-",VLOOKUP(AT49,'シフト記号表（勤務時間帯)'!$D$5:$L$45,9,FALSE)),VLOOKUP(AT49,'シフト記号表（勤務時間帯)'!$D$5:$L$45,9,FALSE)))</f>
        <v/>
      </c>
      <c r="AU50" s="264" t="str">
        <f>IF(AU49="","",IF(OR(AU49="常-休1",AU49="常-休2",AU49="常-休3"),IF(OR($G49="非・専",$G49="非・兼"),"-",VLOOKUP(AU49,'シフト記号表（勤務時間帯)'!$D$5:$L$45,9,FALSE)),VLOOKUP(AU49,'シフト記号表（勤務時間帯)'!$D$5:$L$45,9,FALSE)))</f>
        <v/>
      </c>
      <c r="AV50" s="265" t="str">
        <f>IF(AV49="","",IF(OR(AV49="常-休1",AV49="常-休2",AV49="常-休3"),IF(OR($G49="非・専",$G49="非・兼"),"-",VLOOKUP(AV49,'シフト記号表（勤務時間帯)'!$D$5:$L$45,9,FALSE)),VLOOKUP(AV49,'シフト記号表（勤務時間帯)'!$D$5:$L$45,9,FALSE)))</f>
        <v/>
      </c>
      <c r="AW50" s="263" t="str">
        <f>IF(AW49="","",IF(OR(AW49="常-休1",AW49="常-休2",AW49="常-休3"),IF(OR($G49="非・専",$G49="非・兼"),"-",VLOOKUP(AW49,'シフト記号表（勤務時間帯)'!$D$5:$L$45,9,FALSE)),VLOOKUP(AW49,'シフト記号表（勤務時間帯)'!$D$5:$L$45,9,FALSE)))</f>
        <v/>
      </c>
      <c r="AX50" s="264" t="str">
        <f>IF(AX49="","",IF(OR(AX49="常-休1",AX49="常-休2",AX49="常-休3"),IF(OR($G49="非・専",$G49="非・兼"),"-",VLOOKUP(AX49,'シフト記号表（勤務時間帯)'!$D$5:$L$45,9,FALSE)),VLOOKUP(AX49,'シフト記号表（勤務時間帯)'!$D$5:$L$45,9,FALSE)))</f>
        <v/>
      </c>
      <c r="AY50" s="265" t="str">
        <f>IF(AY49="","",IF(OR(AY49="常-休1",AY49="常-休2",AY49="常-休3"),IF(OR($G49="非・専",$G49="非・兼"),"-",VLOOKUP(AY49,'シフト記号表（勤務時間帯)'!$D$5:$L$45,9,FALSE)),VLOOKUP(AY49,'シフト記号表（勤務時間帯)'!$D$5:$L$45,9,FALSE)))</f>
        <v/>
      </c>
      <c r="AZ50" s="197">
        <f>IF($BE$3="予定",SUM(U50:AV50),IF($BE$3="実績",SUM(U50:AY50),""))</f>
        <v>0</v>
      </c>
      <c r="BA50" s="216">
        <f>AZ50-SUMIF(U51:AY51,"基準",U50:AY50)-SUMIF(U51:AY51,"医ケア",U50:AY50)-SUMIF(U51:AY51,"医連携",U50:AY50)</f>
        <v>0</v>
      </c>
      <c r="BB50" s="199">
        <f>SUMIF(U51:AY51,"基準",U50:AY50)</f>
        <v>0</v>
      </c>
      <c r="BC50" s="200" t="e">
        <f>AZ50/$BE$6</f>
        <v>#DIV/0!</v>
      </c>
      <c r="BD50" s="218" t="e">
        <f>BA50/$BE$6</f>
        <v>#DIV/0!</v>
      </c>
      <c r="BE50" s="312"/>
      <c r="BF50" s="313"/>
      <c r="BG50" s="313"/>
      <c r="BH50" s="313"/>
      <c r="BI50" s="314"/>
      <c r="BJ50" s="364"/>
    </row>
    <row r="51" spans="2:62" ht="20.25" customHeight="1" x14ac:dyDescent="0.4">
      <c r="B51" s="284"/>
      <c r="C51" s="291"/>
      <c r="D51" s="292"/>
      <c r="E51" s="293"/>
      <c r="F51" s="253"/>
      <c r="G51" s="294"/>
      <c r="H51" s="301"/>
      <c r="I51" s="302"/>
      <c r="J51" s="302"/>
      <c r="K51" s="303"/>
      <c r="L51" s="304"/>
      <c r="M51" s="305"/>
      <c r="N51" s="321"/>
      <c r="O51" s="322"/>
      <c r="P51" s="322"/>
      <c r="Q51" s="323"/>
      <c r="R51" s="324" t="str">
        <f>IF(COUNTIF(F50,"看護職員"),"基準・基準_加・医ケア基本報酬・医療連携",IF(COUNTIF(プルダウン・リスト!$C$32:$C$40,'別紙2-1　勤務体制・勤務形態一覧表（児通所）'!F50),"基準職員","－"))</f>
        <v>－</v>
      </c>
      <c r="S51" s="325"/>
      <c r="T51" s="326"/>
      <c r="U51" s="126"/>
      <c r="V51" s="127"/>
      <c r="W51" s="127"/>
      <c r="X51" s="127"/>
      <c r="Y51" s="127"/>
      <c r="Z51" s="127"/>
      <c r="AA51" s="128"/>
      <c r="AB51" s="126"/>
      <c r="AC51" s="127"/>
      <c r="AD51" s="127"/>
      <c r="AE51" s="127"/>
      <c r="AF51" s="127"/>
      <c r="AG51" s="127"/>
      <c r="AH51" s="128"/>
      <c r="AI51" s="126"/>
      <c r="AJ51" s="127"/>
      <c r="AK51" s="127"/>
      <c r="AL51" s="127"/>
      <c r="AM51" s="127"/>
      <c r="AN51" s="127"/>
      <c r="AO51" s="128"/>
      <c r="AP51" s="126"/>
      <c r="AQ51" s="127"/>
      <c r="AR51" s="127"/>
      <c r="AS51" s="127"/>
      <c r="AT51" s="127"/>
      <c r="AU51" s="127"/>
      <c r="AV51" s="128"/>
      <c r="AW51" s="126"/>
      <c r="AX51" s="127"/>
      <c r="AY51" s="128"/>
      <c r="AZ51" s="201"/>
      <c r="BA51" s="202"/>
      <c r="BB51" s="203"/>
      <c r="BC51" s="204"/>
      <c r="BD51" s="205"/>
      <c r="BE51" s="312"/>
      <c r="BF51" s="313"/>
      <c r="BG51" s="313"/>
      <c r="BH51" s="313"/>
      <c r="BI51" s="314"/>
      <c r="BJ51" s="364"/>
    </row>
    <row r="52" spans="2:62" ht="20.25" customHeight="1" x14ac:dyDescent="0.4">
      <c r="B52" s="284">
        <f t="shared" ref="B52" si="7">B49+1</f>
        <v>11</v>
      </c>
      <c r="C52" s="285"/>
      <c r="D52" s="286"/>
      <c r="E52" s="287"/>
      <c r="F52" s="251"/>
      <c r="G52" s="294"/>
      <c r="H52" s="295"/>
      <c r="I52" s="296"/>
      <c r="J52" s="296"/>
      <c r="K52" s="297"/>
      <c r="L52" s="304"/>
      <c r="M52" s="305"/>
      <c r="N52" s="306"/>
      <c r="O52" s="307"/>
      <c r="P52" s="307"/>
      <c r="Q52" s="308"/>
      <c r="R52" s="309" t="s">
        <v>30</v>
      </c>
      <c r="S52" s="310"/>
      <c r="T52" s="311"/>
      <c r="U52" s="123"/>
      <c r="V52" s="124"/>
      <c r="W52" s="124"/>
      <c r="X52" s="124"/>
      <c r="Y52" s="124"/>
      <c r="Z52" s="124"/>
      <c r="AA52" s="125"/>
      <c r="AB52" s="123"/>
      <c r="AC52" s="124"/>
      <c r="AD52" s="124"/>
      <c r="AE52" s="124"/>
      <c r="AF52" s="124"/>
      <c r="AG52" s="124"/>
      <c r="AH52" s="125"/>
      <c r="AI52" s="123"/>
      <c r="AJ52" s="124"/>
      <c r="AK52" s="124"/>
      <c r="AL52" s="124"/>
      <c r="AM52" s="124"/>
      <c r="AN52" s="124"/>
      <c r="AO52" s="125"/>
      <c r="AP52" s="123"/>
      <c r="AQ52" s="124"/>
      <c r="AR52" s="124"/>
      <c r="AS52" s="124"/>
      <c r="AT52" s="124"/>
      <c r="AU52" s="124"/>
      <c r="AV52" s="125"/>
      <c r="AW52" s="123"/>
      <c r="AX52" s="124"/>
      <c r="AY52" s="125"/>
      <c r="AZ52" s="206"/>
      <c r="BA52" s="207"/>
      <c r="BB52" s="208"/>
      <c r="BC52" s="209"/>
      <c r="BD52" s="210"/>
      <c r="BE52" s="312"/>
      <c r="BF52" s="313"/>
      <c r="BG52" s="313"/>
      <c r="BH52" s="313"/>
      <c r="BI52" s="314"/>
      <c r="BJ52" s="364"/>
    </row>
    <row r="53" spans="2:62" ht="20.25" customHeight="1" x14ac:dyDescent="0.4">
      <c r="B53" s="284"/>
      <c r="C53" s="288"/>
      <c r="D53" s="289"/>
      <c r="E53" s="290"/>
      <c r="F53" s="177">
        <f>C52</f>
        <v>0</v>
      </c>
      <c r="G53" s="294"/>
      <c r="H53" s="298"/>
      <c r="I53" s="299"/>
      <c r="J53" s="299"/>
      <c r="K53" s="300"/>
      <c r="L53" s="304"/>
      <c r="M53" s="305"/>
      <c r="N53" s="315"/>
      <c r="O53" s="316"/>
      <c r="P53" s="316"/>
      <c r="Q53" s="317"/>
      <c r="R53" s="318" t="s">
        <v>9</v>
      </c>
      <c r="S53" s="319"/>
      <c r="T53" s="320"/>
      <c r="U53" s="263" t="str">
        <f>IF(U52="","",IF(OR(U52="常-休1",U52="常-休2",U52="常-休3"),IF(OR($G52="非・専",$G52="非・兼"),"-",VLOOKUP(U52,'シフト記号表（勤務時間帯)'!$D$5:$L$45,9,FALSE)),VLOOKUP(U52,'シフト記号表（勤務時間帯)'!$D$5:$L$45,9,FALSE)))</f>
        <v/>
      </c>
      <c r="V53" s="264" t="str">
        <f>IF(V52="","",IF(OR(V52="常-休1",V52="常-休2",V52="常-休3"),IF(OR($G52="非・専",$G52="非・兼"),"-",VLOOKUP(V52,'シフト記号表（勤務時間帯)'!$D$5:$L$45,9,FALSE)),VLOOKUP(V52,'シフト記号表（勤務時間帯)'!$D$5:$L$45,9,FALSE)))</f>
        <v/>
      </c>
      <c r="W53" s="264" t="str">
        <f>IF(W52="","",IF(OR(W52="常-休1",W52="常-休2",W52="常-休3"),IF(OR($G52="非・専",$G52="非・兼"),"-",VLOOKUP(W52,'シフト記号表（勤務時間帯)'!$D$5:$L$45,9,FALSE)),VLOOKUP(W52,'シフト記号表（勤務時間帯)'!$D$5:$L$45,9,FALSE)))</f>
        <v/>
      </c>
      <c r="X53" s="264" t="str">
        <f>IF(X52="","",IF(OR(X52="常-休1",X52="常-休2",X52="常-休3"),IF(OR($G52="非・専",$G52="非・兼"),"-",VLOOKUP(X52,'シフト記号表（勤務時間帯)'!$D$5:$L$45,9,FALSE)),VLOOKUP(X52,'シフト記号表（勤務時間帯)'!$D$5:$L$45,9,FALSE)))</f>
        <v/>
      </c>
      <c r="Y53" s="264" t="str">
        <f>IF(Y52="","",IF(OR(Y52="常-休1",Y52="常-休2",Y52="常-休3"),IF(OR($G52="非・専",$G52="非・兼"),"-",VLOOKUP(Y52,'シフト記号表（勤務時間帯)'!$D$5:$L$45,9,FALSE)),VLOOKUP(Y52,'シフト記号表（勤務時間帯)'!$D$5:$L$45,9,FALSE)))</f>
        <v/>
      </c>
      <c r="Z53" s="264" t="str">
        <f>IF(Z52="","",IF(OR(Z52="常-休1",Z52="常-休2",Z52="常-休3"),IF(OR($G52="非・専",$G52="非・兼"),"-",VLOOKUP(Z52,'シフト記号表（勤務時間帯)'!$D$5:$L$45,9,FALSE)),VLOOKUP(Z52,'シフト記号表（勤務時間帯)'!$D$5:$L$45,9,FALSE)))</f>
        <v/>
      </c>
      <c r="AA53" s="265" t="str">
        <f>IF(AA52="","",IF(OR(AA52="常-休1",AA52="常-休2",AA52="常-休3"),IF(OR($G52="非・専",$G52="非・兼"),"-",VLOOKUP(AA52,'シフト記号表（勤務時間帯)'!$D$5:$L$45,9,FALSE)),VLOOKUP(AA52,'シフト記号表（勤務時間帯)'!$D$5:$L$45,9,FALSE)))</f>
        <v/>
      </c>
      <c r="AB53" s="263" t="str">
        <f>IF(AB52="","",IF(OR(AB52="常-休1",AB52="常-休2",AB52="常-休3"),IF(OR($G52="非・専",$G52="非・兼"),"-",VLOOKUP(AB52,'シフト記号表（勤務時間帯)'!$D$5:$L$45,9,FALSE)),VLOOKUP(AB52,'シフト記号表（勤務時間帯)'!$D$5:$L$45,9,FALSE)))</f>
        <v/>
      </c>
      <c r="AC53" s="264" t="str">
        <f>IF(AC52="","",IF(OR(AC52="常-休1",AC52="常-休2",AC52="常-休3"),IF(OR($G52="非・専",$G52="非・兼"),"-",VLOOKUP(AC52,'シフト記号表（勤務時間帯)'!$D$5:$L$45,9,FALSE)),VLOOKUP(AC52,'シフト記号表（勤務時間帯)'!$D$5:$L$45,9,FALSE)))</f>
        <v/>
      </c>
      <c r="AD53" s="264" t="str">
        <f>IF(AD52="","",IF(OR(AD52="常-休1",AD52="常-休2",AD52="常-休3"),IF(OR($G52="非・専",$G52="非・兼"),"-",VLOOKUP(AD52,'シフト記号表（勤務時間帯)'!$D$5:$L$45,9,FALSE)),VLOOKUP(AD52,'シフト記号表（勤務時間帯)'!$D$5:$L$45,9,FALSE)))</f>
        <v/>
      </c>
      <c r="AE53" s="264" t="str">
        <f>IF(AE52="","",IF(OR(AE52="常-休1",AE52="常-休2",AE52="常-休3"),IF(OR($G52="非・専",$G52="非・兼"),"-",VLOOKUP(AE52,'シフト記号表（勤務時間帯)'!$D$5:$L$45,9,FALSE)),VLOOKUP(AE52,'シフト記号表（勤務時間帯)'!$D$5:$L$45,9,FALSE)))</f>
        <v/>
      </c>
      <c r="AF53" s="264" t="str">
        <f>IF(AF52="","",IF(OR(AF52="常-休1",AF52="常-休2",AF52="常-休3"),IF(OR($G52="非・専",$G52="非・兼"),"-",VLOOKUP(AF52,'シフト記号表（勤務時間帯)'!$D$5:$L$45,9,FALSE)),VLOOKUP(AF52,'シフト記号表（勤務時間帯)'!$D$5:$L$45,9,FALSE)))</f>
        <v/>
      </c>
      <c r="AG53" s="264" t="str">
        <f>IF(AG52="","",IF(OR(AG52="常-休1",AG52="常-休2",AG52="常-休3"),IF(OR($G52="非・専",$G52="非・兼"),"-",VLOOKUP(AG52,'シフト記号表（勤務時間帯)'!$D$5:$L$45,9,FALSE)),VLOOKUP(AG52,'シフト記号表（勤務時間帯)'!$D$5:$L$45,9,FALSE)))</f>
        <v/>
      </c>
      <c r="AH53" s="265" t="str">
        <f>IF(AH52="","",IF(OR(AH52="常-休1",AH52="常-休2",AH52="常-休3"),IF(OR($G52="非・専",$G52="非・兼"),"-",VLOOKUP(AH52,'シフト記号表（勤務時間帯)'!$D$5:$L$45,9,FALSE)),VLOOKUP(AH52,'シフト記号表（勤務時間帯)'!$D$5:$L$45,9,FALSE)))</f>
        <v/>
      </c>
      <c r="AI53" s="263" t="str">
        <f>IF(AI52="","",IF(OR(AI52="常-休1",AI52="常-休2",AI52="常-休3"),IF(OR($G52="非・専",$G52="非・兼"),"-",VLOOKUP(AI52,'シフト記号表（勤務時間帯)'!$D$5:$L$45,9,FALSE)),VLOOKUP(AI52,'シフト記号表（勤務時間帯)'!$D$5:$L$45,9,FALSE)))</f>
        <v/>
      </c>
      <c r="AJ53" s="264" t="str">
        <f>IF(AJ52="","",IF(OR(AJ52="常-休1",AJ52="常-休2",AJ52="常-休3"),IF(OR($G52="非・専",$G52="非・兼"),"-",VLOOKUP(AJ52,'シフト記号表（勤務時間帯)'!$D$5:$L$45,9,FALSE)),VLOOKUP(AJ52,'シフト記号表（勤務時間帯)'!$D$5:$L$45,9,FALSE)))</f>
        <v/>
      </c>
      <c r="AK53" s="264" t="str">
        <f>IF(AK52="","",IF(OR(AK52="常-休1",AK52="常-休2",AK52="常-休3"),IF(OR($G52="非・専",$G52="非・兼"),"-",VLOOKUP(AK52,'シフト記号表（勤務時間帯)'!$D$5:$L$45,9,FALSE)),VLOOKUP(AK52,'シフト記号表（勤務時間帯)'!$D$5:$L$45,9,FALSE)))</f>
        <v/>
      </c>
      <c r="AL53" s="264" t="str">
        <f>IF(AL52="","",IF(OR(AL52="常-休1",AL52="常-休2",AL52="常-休3"),IF(OR($G52="非・専",$G52="非・兼"),"-",VLOOKUP(AL52,'シフト記号表（勤務時間帯)'!$D$5:$L$45,9,FALSE)),VLOOKUP(AL52,'シフト記号表（勤務時間帯)'!$D$5:$L$45,9,FALSE)))</f>
        <v/>
      </c>
      <c r="AM53" s="264" t="str">
        <f>IF(AM52="","",IF(OR(AM52="常-休1",AM52="常-休2",AM52="常-休3"),IF(OR($G52="非・専",$G52="非・兼"),"-",VLOOKUP(AM52,'シフト記号表（勤務時間帯)'!$D$5:$L$45,9,FALSE)),VLOOKUP(AM52,'シフト記号表（勤務時間帯)'!$D$5:$L$45,9,FALSE)))</f>
        <v/>
      </c>
      <c r="AN53" s="264" t="str">
        <f>IF(AN52="","",IF(OR(AN52="常-休1",AN52="常-休2",AN52="常-休3"),IF(OR($G52="非・専",$G52="非・兼"),"-",VLOOKUP(AN52,'シフト記号表（勤務時間帯)'!$D$5:$L$45,9,FALSE)),VLOOKUP(AN52,'シフト記号表（勤務時間帯)'!$D$5:$L$45,9,FALSE)))</f>
        <v/>
      </c>
      <c r="AO53" s="265" t="str">
        <f>IF(AO52="","",IF(OR(AO52="常-休1",AO52="常-休2",AO52="常-休3"),IF(OR($G52="非・専",$G52="非・兼"),"-",VLOOKUP(AO52,'シフト記号表（勤務時間帯)'!$D$5:$L$45,9,FALSE)),VLOOKUP(AO52,'シフト記号表（勤務時間帯)'!$D$5:$L$45,9,FALSE)))</f>
        <v/>
      </c>
      <c r="AP53" s="263" t="str">
        <f>IF(AP52="","",IF(OR(AP52="常-休1",AP52="常-休2",AP52="常-休3"),IF(OR($G52="非・専",$G52="非・兼"),"-",VLOOKUP(AP52,'シフト記号表（勤務時間帯)'!$D$5:$L$45,9,FALSE)),VLOOKUP(AP52,'シフト記号表（勤務時間帯)'!$D$5:$L$45,9,FALSE)))</f>
        <v/>
      </c>
      <c r="AQ53" s="264" t="str">
        <f>IF(AQ52="","",IF(OR(AQ52="常-休1",AQ52="常-休2",AQ52="常-休3"),IF(OR($G52="非・専",$G52="非・兼"),"-",VLOOKUP(AQ52,'シフト記号表（勤務時間帯)'!$D$5:$L$45,9,FALSE)),VLOOKUP(AQ52,'シフト記号表（勤務時間帯)'!$D$5:$L$45,9,FALSE)))</f>
        <v/>
      </c>
      <c r="AR53" s="264" t="str">
        <f>IF(AR52="","",IF(OR(AR52="常-休1",AR52="常-休2",AR52="常-休3"),IF(OR($G52="非・専",$G52="非・兼"),"-",VLOOKUP(AR52,'シフト記号表（勤務時間帯)'!$D$5:$L$45,9,FALSE)),VLOOKUP(AR52,'シフト記号表（勤務時間帯)'!$D$5:$L$45,9,FALSE)))</f>
        <v/>
      </c>
      <c r="AS53" s="264" t="str">
        <f>IF(AS52="","",IF(OR(AS52="常-休1",AS52="常-休2",AS52="常-休3"),IF(OR($G52="非・専",$G52="非・兼"),"-",VLOOKUP(AS52,'シフト記号表（勤務時間帯)'!$D$5:$L$45,9,FALSE)),VLOOKUP(AS52,'シフト記号表（勤務時間帯)'!$D$5:$L$45,9,FALSE)))</f>
        <v/>
      </c>
      <c r="AT53" s="264" t="str">
        <f>IF(AT52="","",IF(OR(AT52="常-休1",AT52="常-休2",AT52="常-休3"),IF(OR($G52="非・専",$G52="非・兼"),"-",VLOOKUP(AT52,'シフト記号表（勤務時間帯)'!$D$5:$L$45,9,FALSE)),VLOOKUP(AT52,'シフト記号表（勤務時間帯)'!$D$5:$L$45,9,FALSE)))</f>
        <v/>
      </c>
      <c r="AU53" s="264" t="str">
        <f>IF(AU52="","",IF(OR(AU52="常-休1",AU52="常-休2",AU52="常-休3"),IF(OR($G52="非・専",$G52="非・兼"),"-",VLOOKUP(AU52,'シフト記号表（勤務時間帯)'!$D$5:$L$45,9,FALSE)),VLOOKUP(AU52,'シフト記号表（勤務時間帯)'!$D$5:$L$45,9,FALSE)))</f>
        <v/>
      </c>
      <c r="AV53" s="265" t="str">
        <f>IF(AV52="","",IF(OR(AV52="常-休1",AV52="常-休2",AV52="常-休3"),IF(OR($G52="非・専",$G52="非・兼"),"-",VLOOKUP(AV52,'シフト記号表（勤務時間帯)'!$D$5:$L$45,9,FALSE)),VLOOKUP(AV52,'シフト記号表（勤務時間帯)'!$D$5:$L$45,9,FALSE)))</f>
        <v/>
      </c>
      <c r="AW53" s="263" t="str">
        <f>IF(AW52="","",IF(OR(AW52="常-休1",AW52="常-休2",AW52="常-休3"),IF(OR($G52="非・専",$G52="非・兼"),"-",VLOOKUP(AW52,'シフト記号表（勤務時間帯)'!$D$5:$L$45,9,FALSE)),VLOOKUP(AW52,'シフト記号表（勤務時間帯)'!$D$5:$L$45,9,FALSE)))</f>
        <v/>
      </c>
      <c r="AX53" s="264" t="str">
        <f>IF(AX52="","",IF(OR(AX52="常-休1",AX52="常-休2",AX52="常-休3"),IF(OR($G52="非・専",$G52="非・兼"),"-",VLOOKUP(AX52,'シフト記号表（勤務時間帯)'!$D$5:$L$45,9,FALSE)),VLOOKUP(AX52,'シフト記号表（勤務時間帯)'!$D$5:$L$45,9,FALSE)))</f>
        <v/>
      </c>
      <c r="AY53" s="265" t="str">
        <f>IF(AY52="","",IF(OR(AY52="常-休1",AY52="常-休2",AY52="常-休3"),IF(OR($G52="非・専",$G52="非・兼"),"-",VLOOKUP(AY52,'シフト記号表（勤務時間帯)'!$D$5:$L$45,9,FALSE)),VLOOKUP(AY52,'シフト記号表（勤務時間帯)'!$D$5:$L$45,9,FALSE)))</f>
        <v/>
      </c>
      <c r="AZ53" s="197">
        <f>IF($BE$3="予定",SUM(U53:AV53),IF($BE$3="実績",SUM(U53:AY53),""))</f>
        <v>0</v>
      </c>
      <c r="BA53" s="216">
        <f>AZ53-SUMIF(U54:AY54,"基準",U53:AY53)-SUMIF(U54:AY54,"医ケア",U53:AY53)-SUMIF(U54:AY54,"医連携",U53:AY53)</f>
        <v>0</v>
      </c>
      <c r="BB53" s="199">
        <f>SUMIF(U54:AY54,"基準",U53:AY53)</f>
        <v>0</v>
      </c>
      <c r="BC53" s="200" t="e">
        <f>AZ53/$BE$6</f>
        <v>#DIV/0!</v>
      </c>
      <c r="BD53" s="218" t="e">
        <f>BA53/$BE$6</f>
        <v>#DIV/0!</v>
      </c>
      <c r="BE53" s="312"/>
      <c r="BF53" s="313"/>
      <c r="BG53" s="313"/>
      <c r="BH53" s="313"/>
      <c r="BI53" s="314"/>
      <c r="BJ53" s="364"/>
    </row>
    <row r="54" spans="2:62" ht="20.25" customHeight="1" x14ac:dyDescent="0.4">
      <c r="B54" s="284"/>
      <c r="C54" s="291"/>
      <c r="D54" s="292"/>
      <c r="E54" s="293"/>
      <c r="F54" s="253"/>
      <c r="G54" s="294"/>
      <c r="H54" s="301"/>
      <c r="I54" s="302"/>
      <c r="J54" s="302"/>
      <c r="K54" s="303"/>
      <c r="L54" s="304"/>
      <c r="M54" s="305"/>
      <c r="N54" s="321"/>
      <c r="O54" s="322"/>
      <c r="P54" s="322"/>
      <c r="Q54" s="323"/>
      <c r="R54" s="324" t="str">
        <f>IF(COUNTIF(F53,"看護職員"),"基準・基準_加・医ケア基本報酬・医療連携",IF(COUNTIF(プルダウン・リスト!$C$32:$C$40,'別紙2-1　勤務体制・勤務形態一覧表（児通所）'!F53),"基準職員","－"))</f>
        <v>－</v>
      </c>
      <c r="S54" s="325"/>
      <c r="T54" s="326"/>
      <c r="U54" s="126"/>
      <c r="V54" s="127"/>
      <c r="W54" s="127"/>
      <c r="X54" s="127"/>
      <c r="Y54" s="127"/>
      <c r="Z54" s="127"/>
      <c r="AA54" s="128"/>
      <c r="AB54" s="126"/>
      <c r="AC54" s="127"/>
      <c r="AD54" s="127"/>
      <c r="AE54" s="127"/>
      <c r="AF54" s="127"/>
      <c r="AG54" s="127"/>
      <c r="AH54" s="128"/>
      <c r="AI54" s="126"/>
      <c r="AJ54" s="127"/>
      <c r="AK54" s="127"/>
      <c r="AL54" s="127"/>
      <c r="AM54" s="127"/>
      <c r="AN54" s="127"/>
      <c r="AO54" s="128"/>
      <c r="AP54" s="126"/>
      <c r="AQ54" s="127"/>
      <c r="AR54" s="127"/>
      <c r="AS54" s="127"/>
      <c r="AT54" s="127"/>
      <c r="AU54" s="127"/>
      <c r="AV54" s="128"/>
      <c r="AW54" s="126"/>
      <c r="AX54" s="127"/>
      <c r="AY54" s="128"/>
      <c r="AZ54" s="201"/>
      <c r="BA54" s="219"/>
      <c r="BB54" s="220"/>
      <c r="BC54" s="204"/>
      <c r="BD54" s="205"/>
      <c r="BE54" s="312"/>
      <c r="BF54" s="313"/>
      <c r="BG54" s="313"/>
      <c r="BH54" s="313"/>
      <c r="BI54" s="314"/>
      <c r="BJ54" s="364"/>
    </row>
    <row r="55" spans="2:62" ht="20.25" customHeight="1" x14ac:dyDescent="0.4">
      <c r="B55" s="284">
        <f t="shared" ref="B55" si="8">B52+1</f>
        <v>12</v>
      </c>
      <c r="C55" s="285"/>
      <c r="D55" s="286"/>
      <c r="E55" s="287"/>
      <c r="F55" s="251"/>
      <c r="G55" s="294"/>
      <c r="H55" s="295"/>
      <c r="I55" s="296"/>
      <c r="J55" s="296"/>
      <c r="K55" s="297"/>
      <c r="L55" s="304"/>
      <c r="M55" s="305"/>
      <c r="N55" s="306"/>
      <c r="O55" s="307"/>
      <c r="P55" s="307"/>
      <c r="Q55" s="308"/>
      <c r="R55" s="309" t="s">
        <v>30</v>
      </c>
      <c r="S55" s="310"/>
      <c r="T55" s="311"/>
      <c r="U55" s="123"/>
      <c r="V55" s="124"/>
      <c r="W55" s="124"/>
      <c r="X55" s="124"/>
      <c r="Y55" s="124"/>
      <c r="Z55" s="124"/>
      <c r="AA55" s="125"/>
      <c r="AB55" s="123"/>
      <c r="AC55" s="124"/>
      <c r="AD55" s="124"/>
      <c r="AE55" s="124"/>
      <c r="AF55" s="124"/>
      <c r="AG55" s="124"/>
      <c r="AH55" s="125"/>
      <c r="AI55" s="123"/>
      <c r="AJ55" s="124"/>
      <c r="AK55" s="124"/>
      <c r="AL55" s="124"/>
      <c r="AM55" s="124"/>
      <c r="AN55" s="124"/>
      <c r="AO55" s="125"/>
      <c r="AP55" s="123"/>
      <c r="AQ55" s="124"/>
      <c r="AR55" s="124"/>
      <c r="AS55" s="124"/>
      <c r="AT55" s="124"/>
      <c r="AU55" s="124"/>
      <c r="AV55" s="125"/>
      <c r="AW55" s="123"/>
      <c r="AX55" s="124"/>
      <c r="AY55" s="125"/>
      <c r="AZ55" s="206"/>
      <c r="BA55" s="207"/>
      <c r="BB55" s="208"/>
      <c r="BC55" s="209"/>
      <c r="BD55" s="210"/>
      <c r="BE55" s="312"/>
      <c r="BF55" s="313"/>
      <c r="BG55" s="313"/>
      <c r="BH55" s="313"/>
      <c r="BI55" s="314"/>
      <c r="BJ55" s="364"/>
    </row>
    <row r="56" spans="2:62" ht="20.25" customHeight="1" x14ac:dyDescent="0.4">
      <c r="B56" s="284"/>
      <c r="C56" s="288"/>
      <c r="D56" s="289"/>
      <c r="E56" s="290"/>
      <c r="F56" s="177">
        <f>C55</f>
        <v>0</v>
      </c>
      <c r="G56" s="294"/>
      <c r="H56" s="298"/>
      <c r="I56" s="299"/>
      <c r="J56" s="299"/>
      <c r="K56" s="300"/>
      <c r="L56" s="304"/>
      <c r="M56" s="305"/>
      <c r="N56" s="315"/>
      <c r="O56" s="316"/>
      <c r="P56" s="316"/>
      <c r="Q56" s="317"/>
      <c r="R56" s="318" t="s">
        <v>9</v>
      </c>
      <c r="S56" s="319"/>
      <c r="T56" s="320"/>
      <c r="U56" s="263" t="str">
        <f>IF(U55="","",IF(OR(U55="常-休1",U55="常-休2",U55="常-休3"),IF(OR($G55="非・専",$G55="非・兼"),"-",VLOOKUP(U55,'シフト記号表（勤務時間帯)'!$D$5:$L$45,9,FALSE)),VLOOKUP(U55,'シフト記号表（勤務時間帯)'!$D$5:$L$45,9,FALSE)))</f>
        <v/>
      </c>
      <c r="V56" s="264" t="str">
        <f>IF(V55="","",IF(OR(V55="常-休1",V55="常-休2",V55="常-休3"),IF(OR($G55="非・専",$G55="非・兼"),"-",VLOOKUP(V55,'シフト記号表（勤務時間帯)'!$D$5:$L$45,9,FALSE)),VLOOKUP(V55,'シフト記号表（勤務時間帯)'!$D$5:$L$45,9,FALSE)))</f>
        <v/>
      </c>
      <c r="W56" s="264" t="str">
        <f>IF(W55="","",IF(OR(W55="常-休1",W55="常-休2",W55="常-休3"),IF(OR($G55="非・専",$G55="非・兼"),"-",VLOOKUP(W55,'シフト記号表（勤務時間帯)'!$D$5:$L$45,9,FALSE)),VLOOKUP(W55,'シフト記号表（勤務時間帯)'!$D$5:$L$45,9,FALSE)))</f>
        <v/>
      </c>
      <c r="X56" s="264" t="str">
        <f>IF(X55="","",IF(OR(X55="常-休1",X55="常-休2",X55="常-休3"),IF(OR($G55="非・専",$G55="非・兼"),"-",VLOOKUP(X55,'シフト記号表（勤務時間帯)'!$D$5:$L$45,9,FALSE)),VLOOKUP(X55,'シフト記号表（勤務時間帯)'!$D$5:$L$45,9,FALSE)))</f>
        <v/>
      </c>
      <c r="Y56" s="264" t="str">
        <f>IF(Y55="","",IF(OR(Y55="常-休1",Y55="常-休2",Y55="常-休3"),IF(OR($G55="非・専",$G55="非・兼"),"-",VLOOKUP(Y55,'シフト記号表（勤務時間帯)'!$D$5:$L$45,9,FALSE)),VLOOKUP(Y55,'シフト記号表（勤務時間帯)'!$D$5:$L$45,9,FALSE)))</f>
        <v/>
      </c>
      <c r="Z56" s="264" t="str">
        <f>IF(Z55="","",IF(OR(Z55="常-休1",Z55="常-休2",Z55="常-休3"),IF(OR($G55="非・専",$G55="非・兼"),"-",VLOOKUP(Z55,'シフト記号表（勤務時間帯)'!$D$5:$L$45,9,FALSE)),VLOOKUP(Z55,'シフト記号表（勤務時間帯)'!$D$5:$L$45,9,FALSE)))</f>
        <v/>
      </c>
      <c r="AA56" s="265" t="str">
        <f>IF(AA55="","",IF(OR(AA55="常-休1",AA55="常-休2",AA55="常-休3"),IF(OR($G55="非・専",$G55="非・兼"),"-",VLOOKUP(AA55,'シフト記号表（勤務時間帯)'!$D$5:$L$45,9,FALSE)),VLOOKUP(AA55,'シフト記号表（勤務時間帯)'!$D$5:$L$45,9,FALSE)))</f>
        <v/>
      </c>
      <c r="AB56" s="263" t="str">
        <f>IF(AB55="","",IF(OR(AB55="常-休1",AB55="常-休2",AB55="常-休3"),IF(OR($G55="非・専",$G55="非・兼"),"-",VLOOKUP(AB55,'シフト記号表（勤務時間帯)'!$D$5:$L$45,9,FALSE)),VLOOKUP(AB55,'シフト記号表（勤務時間帯)'!$D$5:$L$45,9,FALSE)))</f>
        <v/>
      </c>
      <c r="AC56" s="264" t="str">
        <f>IF(AC55="","",IF(OR(AC55="常-休1",AC55="常-休2",AC55="常-休3"),IF(OR($G55="非・専",$G55="非・兼"),"-",VLOOKUP(AC55,'シフト記号表（勤務時間帯)'!$D$5:$L$45,9,FALSE)),VLOOKUP(AC55,'シフト記号表（勤務時間帯)'!$D$5:$L$45,9,FALSE)))</f>
        <v/>
      </c>
      <c r="AD56" s="264" t="str">
        <f>IF(AD55="","",IF(OR(AD55="常-休1",AD55="常-休2",AD55="常-休3"),IF(OR($G55="非・専",$G55="非・兼"),"-",VLOOKUP(AD55,'シフト記号表（勤務時間帯)'!$D$5:$L$45,9,FALSE)),VLOOKUP(AD55,'シフト記号表（勤務時間帯)'!$D$5:$L$45,9,FALSE)))</f>
        <v/>
      </c>
      <c r="AE56" s="264" t="str">
        <f>IF(AE55="","",IF(OR(AE55="常-休1",AE55="常-休2",AE55="常-休3"),IF(OR($G55="非・専",$G55="非・兼"),"-",VLOOKUP(AE55,'シフト記号表（勤務時間帯)'!$D$5:$L$45,9,FALSE)),VLOOKUP(AE55,'シフト記号表（勤務時間帯)'!$D$5:$L$45,9,FALSE)))</f>
        <v/>
      </c>
      <c r="AF56" s="264" t="str">
        <f>IF(AF55="","",IF(OR(AF55="常-休1",AF55="常-休2",AF55="常-休3"),IF(OR($G55="非・専",$G55="非・兼"),"-",VLOOKUP(AF55,'シフト記号表（勤務時間帯)'!$D$5:$L$45,9,FALSE)),VLOOKUP(AF55,'シフト記号表（勤務時間帯)'!$D$5:$L$45,9,FALSE)))</f>
        <v/>
      </c>
      <c r="AG56" s="264" t="str">
        <f>IF(AG55="","",IF(OR(AG55="常-休1",AG55="常-休2",AG55="常-休3"),IF(OR($G55="非・専",$G55="非・兼"),"-",VLOOKUP(AG55,'シフト記号表（勤務時間帯)'!$D$5:$L$45,9,FALSE)),VLOOKUP(AG55,'シフト記号表（勤務時間帯)'!$D$5:$L$45,9,FALSE)))</f>
        <v/>
      </c>
      <c r="AH56" s="265" t="str">
        <f>IF(AH55="","",IF(OR(AH55="常-休1",AH55="常-休2",AH55="常-休3"),IF(OR($G55="非・専",$G55="非・兼"),"-",VLOOKUP(AH55,'シフト記号表（勤務時間帯)'!$D$5:$L$45,9,FALSE)),VLOOKUP(AH55,'シフト記号表（勤務時間帯)'!$D$5:$L$45,9,FALSE)))</f>
        <v/>
      </c>
      <c r="AI56" s="263" t="str">
        <f>IF(AI55="","",IF(OR(AI55="常-休1",AI55="常-休2",AI55="常-休3"),IF(OR($G55="非・専",$G55="非・兼"),"-",VLOOKUP(AI55,'シフト記号表（勤務時間帯)'!$D$5:$L$45,9,FALSE)),VLOOKUP(AI55,'シフト記号表（勤務時間帯)'!$D$5:$L$45,9,FALSE)))</f>
        <v/>
      </c>
      <c r="AJ56" s="264" t="str">
        <f>IF(AJ55="","",IF(OR(AJ55="常-休1",AJ55="常-休2",AJ55="常-休3"),IF(OR($G55="非・専",$G55="非・兼"),"-",VLOOKUP(AJ55,'シフト記号表（勤務時間帯)'!$D$5:$L$45,9,FALSE)),VLOOKUP(AJ55,'シフト記号表（勤務時間帯)'!$D$5:$L$45,9,FALSE)))</f>
        <v/>
      </c>
      <c r="AK56" s="264" t="str">
        <f>IF(AK55="","",IF(OR(AK55="常-休1",AK55="常-休2",AK55="常-休3"),IF(OR($G55="非・専",$G55="非・兼"),"-",VLOOKUP(AK55,'シフト記号表（勤務時間帯)'!$D$5:$L$45,9,FALSE)),VLOOKUP(AK55,'シフト記号表（勤務時間帯)'!$D$5:$L$45,9,FALSE)))</f>
        <v/>
      </c>
      <c r="AL56" s="264" t="str">
        <f>IF(AL55="","",IF(OR(AL55="常-休1",AL55="常-休2",AL55="常-休3"),IF(OR($G55="非・専",$G55="非・兼"),"-",VLOOKUP(AL55,'シフト記号表（勤務時間帯)'!$D$5:$L$45,9,FALSE)),VLOOKUP(AL55,'シフト記号表（勤務時間帯)'!$D$5:$L$45,9,FALSE)))</f>
        <v/>
      </c>
      <c r="AM56" s="264" t="str">
        <f>IF(AM55="","",IF(OR(AM55="常-休1",AM55="常-休2",AM55="常-休3"),IF(OR($G55="非・専",$G55="非・兼"),"-",VLOOKUP(AM55,'シフト記号表（勤務時間帯)'!$D$5:$L$45,9,FALSE)),VLOOKUP(AM55,'シフト記号表（勤務時間帯)'!$D$5:$L$45,9,FALSE)))</f>
        <v/>
      </c>
      <c r="AN56" s="264" t="str">
        <f>IF(AN55="","",IF(OR(AN55="常-休1",AN55="常-休2",AN55="常-休3"),IF(OR($G55="非・専",$G55="非・兼"),"-",VLOOKUP(AN55,'シフト記号表（勤務時間帯)'!$D$5:$L$45,9,FALSE)),VLOOKUP(AN55,'シフト記号表（勤務時間帯)'!$D$5:$L$45,9,FALSE)))</f>
        <v/>
      </c>
      <c r="AO56" s="265" t="str">
        <f>IF(AO55="","",IF(OR(AO55="常-休1",AO55="常-休2",AO55="常-休3"),IF(OR($G55="非・専",$G55="非・兼"),"-",VLOOKUP(AO55,'シフト記号表（勤務時間帯)'!$D$5:$L$45,9,FALSE)),VLOOKUP(AO55,'シフト記号表（勤務時間帯)'!$D$5:$L$45,9,FALSE)))</f>
        <v/>
      </c>
      <c r="AP56" s="263" t="str">
        <f>IF(AP55="","",IF(OR(AP55="常-休1",AP55="常-休2",AP55="常-休3"),IF(OR($G55="非・専",$G55="非・兼"),"-",VLOOKUP(AP55,'シフト記号表（勤務時間帯)'!$D$5:$L$45,9,FALSE)),VLOOKUP(AP55,'シフト記号表（勤務時間帯)'!$D$5:$L$45,9,FALSE)))</f>
        <v/>
      </c>
      <c r="AQ56" s="264" t="str">
        <f>IF(AQ55="","",IF(OR(AQ55="常-休1",AQ55="常-休2",AQ55="常-休3"),IF(OR($G55="非・専",$G55="非・兼"),"-",VLOOKUP(AQ55,'シフト記号表（勤務時間帯)'!$D$5:$L$45,9,FALSE)),VLOOKUP(AQ55,'シフト記号表（勤務時間帯)'!$D$5:$L$45,9,FALSE)))</f>
        <v/>
      </c>
      <c r="AR56" s="264" t="str">
        <f>IF(AR55="","",IF(OR(AR55="常-休1",AR55="常-休2",AR55="常-休3"),IF(OR($G55="非・専",$G55="非・兼"),"-",VLOOKUP(AR55,'シフト記号表（勤務時間帯)'!$D$5:$L$45,9,FALSE)),VLOOKUP(AR55,'シフト記号表（勤務時間帯)'!$D$5:$L$45,9,FALSE)))</f>
        <v/>
      </c>
      <c r="AS56" s="264" t="str">
        <f>IF(AS55="","",IF(OR(AS55="常-休1",AS55="常-休2",AS55="常-休3"),IF(OR($G55="非・専",$G55="非・兼"),"-",VLOOKUP(AS55,'シフト記号表（勤務時間帯)'!$D$5:$L$45,9,FALSE)),VLOOKUP(AS55,'シフト記号表（勤務時間帯)'!$D$5:$L$45,9,FALSE)))</f>
        <v/>
      </c>
      <c r="AT56" s="264" t="str">
        <f>IF(AT55="","",IF(OR(AT55="常-休1",AT55="常-休2",AT55="常-休3"),IF(OR($G55="非・専",$G55="非・兼"),"-",VLOOKUP(AT55,'シフト記号表（勤務時間帯)'!$D$5:$L$45,9,FALSE)),VLOOKUP(AT55,'シフト記号表（勤務時間帯)'!$D$5:$L$45,9,FALSE)))</f>
        <v/>
      </c>
      <c r="AU56" s="264" t="str">
        <f>IF(AU55="","",IF(OR(AU55="常-休1",AU55="常-休2",AU55="常-休3"),IF(OR($G55="非・専",$G55="非・兼"),"-",VLOOKUP(AU55,'シフト記号表（勤務時間帯)'!$D$5:$L$45,9,FALSE)),VLOOKUP(AU55,'シフト記号表（勤務時間帯)'!$D$5:$L$45,9,FALSE)))</f>
        <v/>
      </c>
      <c r="AV56" s="265" t="str">
        <f>IF(AV55="","",IF(OR(AV55="常-休1",AV55="常-休2",AV55="常-休3"),IF(OR($G55="非・専",$G55="非・兼"),"-",VLOOKUP(AV55,'シフト記号表（勤務時間帯)'!$D$5:$L$45,9,FALSE)),VLOOKUP(AV55,'シフト記号表（勤務時間帯)'!$D$5:$L$45,9,FALSE)))</f>
        <v/>
      </c>
      <c r="AW56" s="263" t="str">
        <f>IF(AW55="","",IF(OR(AW55="常-休1",AW55="常-休2",AW55="常-休3"),IF(OR($G55="非・専",$G55="非・兼"),"-",VLOOKUP(AW55,'シフト記号表（勤務時間帯)'!$D$5:$L$45,9,FALSE)),VLOOKUP(AW55,'シフト記号表（勤務時間帯)'!$D$5:$L$45,9,FALSE)))</f>
        <v/>
      </c>
      <c r="AX56" s="264" t="str">
        <f>IF(AX55="","",IF(OR(AX55="常-休1",AX55="常-休2",AX55="常-休3"),IF(OR($G55="非・専",$G55="非・兼"),"-",VLOOKUP(AX55,'シフト記号表（勤務時間帯)'!$D$5:$L$45,9,FALSE)),VLOOKUP(AX55,'シフト記号表（勤務時間帯)'!$D$5:$L$45,9,FALSE)))</f>
        <v/>
      </c>
      <c r="AY56" s="265" t="str">
        <f>IF(AY55="","",IF(OR(AY55="常-休1",AY55="常-休2",AY55="常-休3"),IF(OR($G55="非・専",$G55="非・兼"),"-",VLOOKUP(AY55,'シフト記号表（勤務時間帯)'!$D$5:$L$45,9,FALSE)),VLOOKUP(AY55,'シフト記号表（勤務時間帯)'!$D$5:$L$45,9,FALSE)))</f>
        <v/>
      </c>
      <c r="AZ56" s="197">
        <f>IF($BE$3="予定",SUM(U56:AV56),IF($BE$3="実績",SUM(U56:AY56),""))</f>
        <v>0</v>
      </c>
      <c r="BA56" s="216">
        <f>AZ56-SUMIF(U57:AY57,"基準",U56:AY56)-SUMIF(U57:AY57,"医ケア",U56:AY56)-SUMIF(U57:AY57,"医連携",U56:AY56)</f>
        <v>0</v>
      </c>
      <c r="BB56" s="199">
        <f>SUMIF(U57:AY57,"基準",U56:AY56)</f>
        <v>0</v>
      </c>
      <c r="BC56" s="200" t="e">
        <f>AZ56/$BE$6</f>
        <v>#DIV/0!</v>
      </c>
      <c r="BD56" s="218" t="e">
        <f>BA56/$BE$6</f>
        <v>#DIV/0!</v>
      </c>
      <c r="BE56" s="312"/>
      <c r="BF56" s="313"/>
      <c r="BG56" s="313"/>
      <c r="BH56" s="313"/>
      <c r="BI56" s="314"/>
      <c r="BJ56" s="364"/>
    </row>
    <row r="57" spans="2:62" ht="20.25" customHeight="1" x14ac:dyDescent="0.4">
      <c r="B57" s="284"/>
      <c r="C57" s="291"/>
      <c r="D57" s="292"/>
      <c r="E57" s="293"/>
      <c r="F57" s="253"/>
      <c r="G57" s="294"/>
      <c r="H57" s="301"/>
      <c r="I57" s="302"/>
      <c r="J57" s="302"/>
      <c r="K57" s="303"/>
      <c r="L57" s="304"/>
      <c r="M57" s="305"/>
      <c r="N57" s="321"/>
      <c r="O57" s="322"/>
      <c r="P57" s="322"/>
      <c r="Q57" s="323"/>
      <c r="R57" s="324" t="str">
        <f>IF(COUNTIF(F56,"看護職員"),"基準・基準_加・医ケア基本報酬・医療連携",IF(COUNTIF(プルダウン・リスト!$C$32:$C$40,'別紙2-1　勤務体制・勤務形態一覧表（児通所）'!F56),"基準職員","－"))</f>
        <v>－</v>
      </c>
      <c r="S57" s="325"/>
      <c r="T57" s="326"/>
      <c r="U57" s="126"/>
      <c r="V57" s="127"/>
      <c r="W57" s="127"/>
      <c r="X57" s="127"/>
      <c r="Y57" s="127"/>
      <c r="Z57" s="127"/>
      <c r="AA57" s="128"/>
      <c r="AB57" s="126"/>
      <c r="AC57" s="127"/>
      <c r="AD57" s="127"/>
      <c r="AE57" s="127"/>
      <c r="AF57" s="127"/>
      <c r="AG57" s="127"/>
      <c r="AH57" s="128"/>
      <c r="AI57" s="126"/>
      <c r="AJ57" s="127"/>
      <c r="AK57" s="127"/>
      <c r="AL57" s="127"/>
      <c r="AM57" s="127"/>
      <c r="AN57" s="127"/>
      <c r="AO57" s="128"/>
      <c r="AP57" s="126"/>
      <c r="AQ57" s="127"/>
      <c r="AR57" s="127"/>
      <c r="AS57" s="127"/>
      <c r="AT57" s="127"/>
      <c r="AU57" s="127"/>
      <c r="AV57" s="128"/>
      <c r="AW57" s="126"/>
      <c r="AX57" s="127"/>
      <c r="AY57" s="128"/>
      <c r="AZ57" s="201"/>
      <c r="BA57" s="219"/>
      <c r="BB57" s="220"/>
      <c r="BC57" s="204"/>
      <c r="BD57" s="205"/>
      <c r="BE57" s="312"/>
      <c r="BF57" s="313"/>
      <c r="BG57" s="313"/>
      <c r="BH57" s="313"/>
      <c r="BI57" s="314"/>
      <c r="BJ57" s="364"/>
    </row>
    <row r="58" spans="2:62" ht="20.25" customHeight="1" x14ac:dyDescent="0.4">
      <c r="B58" s="284">
        <f t="shared" ref="B58" si="9">B55+1</f>
        <v>13</v>
      </c>
      <c r="C58" s="285"/>
      <c r="D58" s="286"/>
      <c r="E58" s="287"/>
      <c r="F58" s="251"/>
      <c r="G58" s="294"/>
      <c r="H58" s="295"/>
      <c r="I58" s="296"/>
      <c r="J58" s="296"/>
      <c r="K58" s="297"/>
      <c r="L58" s="304"/>
      <c r="M58" s="305"/>
      <c r="N58" s="306"/>
      <c r="O58" s="307"/>
      <c r="P58" s="307"/>
      <c r="Q58" s="308"/>
      <c r="R58" s="309" t="s">
        <v>30</v>
      </c>
      <c r="S58" s="310"/>
      <c r="T58" s="311"/>
      <c r="U58" s="123"/>
      <c r="V58" s="124"/>
      <c r="W58" s="124"/>
      <c r="X58" s="124"/>
      <c r="Y58" s="124"/>
      <c r="Z58" s="124"/>
      <c r="AA58" s="125"/>
      <c r="AB58" s="123"/>
      <c r="AC58" s="124"/>
      <c r="AD58" s="124"/>
      <c r="AE58" s="124"/>
      <c r="AF58" s="124"/>
      <c r="AG58" s="124"/>
      <c r="AH58" s="125"/>
      <c r="AI58" s="123"/>
      <c r="AJ58" s="124"/>
      <c r="AK58" s="124"/>
      <c r="AL58" s="124"/>
      <c r="AM58" s="124"/>
      <c r="AN58" s="124"/>
      <c r="AO58" s="125"/>
      <c r="AP58" s="123"/>
      <c r="AQ58" s="124"/>
      <c r="AR58" s="124"/>
      <c r="AS58" s="124"/>
      <c r="AT58" s="124"/>
      <c r="AU58" s="124"/>
      <c r="AV58" s="125"/>
      <c r="AW58" s="123"/>
      <c r="AX58" s="124"/>
      <c r="AY58" s="125"/>
      <c r="AZ58" s="206"/>
      <c r="BA58" s="207"/>
      <c r="BB58" s="208"/>
      <c r="BC58" s="209"/>
      <c r="BD58" s="210"/>
      <c r="BE58" s="312"/>
      <c r="BF58" s="313"/>
      <c r="BG58" s="313"/>
      <c r="BH58" s="313"/>
      <c r="BI58" s="314"/>
      <c r="BJ58" s="364"/>
    </row>
    <row r="59" spans="2:62" ht="20.25" customHeight="1" x14ac:dyDescent="0.4">
      <c r="B59" s="284"/>
      <c r="C59" s="288"/>
      <c r="D59" s="289"/>
      <c r="E59" s="290"/>
      <c r="F59" s="177">
        <f>C58</f>
        <v>0</v>
      </c>
      <c r="G59" s="294"/>
      <c r="H59" s="298"/>
      <c r="I59" s="299"/>
      <c r="J59" s="299"/>
      <c r="K59" s="300"/>
      <c r="L59" s="304"/>
      <c r="M59" s="305"/>
      <c r="N59" s="315"/>
      <c r="O59" s="316"/>
      <c r="P59" s="316"/>
      <c r="Q59" s="317"/>
      <c r="R59" s="318" t="s">
        <v>9</v>
      </c>
      <c r="S59" s="319"/>
      <c r="T59" s="320"/>
      <c r="U59" s="263" t="str">
        <f>IF(U58="","",IF(OR(U58="常-休1",U58="常-休2",U58="常-休3"),IF(OR($G58="非・専",$G58="非・兼"),"-",VLOOKUP(U58,'シフト記号表（勤務時間帯)'!$D$5:$L$45,9,FALSE)),VLOOKUP(U58,'シフト記号表（勤務時間帯)'!$D$5:$L$45,9,FALSE)))</f>
        <v/>
      </c>
      <c r="V59" s="264" t="str">
        <f>IF(V58="","",IF(OR(V58="常-休1",V58="常-休2",V58="常-休3"),IF(OR($G58="非・専",$G58="非・兼"),"-",VLOOKUP(V58,'シフト記号表（勤務時間帯)'!$D$5:$L$45,9,FALSE)),VLOOKUP(V58,'シフト記号表（勤務時間帯)'!$D$5:$L$45,9,FALSE)))</f>
        <v/>
      </c>
      <c r="W59" s="264" t="str">
        <f>IF(W58="","",IF(OR(W58="常-休1",W58="常-休2",W58="常-休3"),IF(OR($G58="非・専",$G58="非・兼"),"-",VLOOKUP(W58,'シフト記号表（勤務時間帯)'!$D$5:$L$45,9,FALSE)),VLOOKUP(W58,'シフト記号表（勤務時間帯)'!$D$5:$L$45,9,FALSE)))</f>
        <v/>
      </c>
      <c r="X59" s="264" t="str">
        <f>IF(X58="","",IF(OR(X58="常-休1",X58="常-休2",X58="常-休3"),IF(OR($G58="非・専",$G58="非・兼"),"-",VLOOKUP(X58,'シフト記号表（勤務時間帯)'!$D$5:$L$45,9,FALSE)),VLOOKUP(X58,'シフト記号表（勤務時間帯)'!$D$5:$L$45,9,FALSE)))</f>
        <v/>
      </c>
      <c r="Y59" s="264" t="str">
        <f>IF(Y58="","",IF(OR(Y58="常-休1",Y58="常-休2",Y58="常-休3"),IF(OR($G58="非・専",$G58="非・兼"),"-",VLOOKUP(Y58,'シフト記号表（勤務時間帯)'!$D$5:$L$45,9,FALSE)),VLOOKUP(Y58,'シフト記号表（勤務時間帯)'!$D$5:$L$45,9,FALSE)))</f>
        <v/>
      </c>
      <c r="Z59" s="264" t="str">
        <f>IF(Z58="","",IF(OR(Z58="常-休1",Z58="常-休2",Z58="常-休3"),IF(OR($G58="非・専",$G58="非・兼"),"-",VLOOKUP(Z58,'シフト記号表（勤務時間帯)'!$D$5:$L$45,9,FALSE)),VLOOKUP(Z58,'シフト記号表（勤務時間帯)'!$D$5:$L$45,9,FALSE)))</f>
        <v/>
      </c>
      <c r="AA59" s="265" t="str">
        <f>IF(AA58="","",IF(OR(AA58="常-休1",AA58="常-休2",AA58="常-休3"),IF(OR($G58="非・専",$G58="非・兼"),"-",VLOOKUP(AA58,'シフト記号表（勤務時間帯)'!$D$5:$L$45,9,FALSE)),VLOOKUP(AA58,'シフト記号表（勤務時間帯)'!$D$5:$L$45,9,FALSE)))</f>
        <v/>
      </c>
      <c r="AB59" s="263" t="str">
        <f>IF(AB58="","",IF(OR(AB58="常-休1",AB58="常-休2",AB58="常-休3"),IF(OR($G58="非・専",$G58="非・兼"),"-",VLOOKUP(AB58,'シフト記号表（勤務時間帯)'!$D$5:$L$45,9,FALSE)),VLOOKUP(AB58,'シフト記号表（勤務時間帯)'!$D$5:$L$45,9,FALSE)))</f>
        <v/>
      </c>
      <c r="AC59" s="264" t="str">
        <f>IF(AC58="","",IF(OR(AC58="常-休1",AC58="常-休2",AC58="常-休3"),IF(OR($G58="非・専",$G58="非・兼"),"-",VLOOKUP(AC58,'シフト記号表（勤務時間帯)'!$D$5:$L$45,9,FALSE)),VLOOKUP(AC58,'シフト記号表（勤務時間帯)'!$D$5:$L$45,9,FALSE)))</f>
        <v/>
      </c>
      <c r="AD59" s="264" t="str">
        <f>IF(AD58="","",IF(OR(AD58="常-休1",AD58="常-休2",AD58="常-休3"),IF(OR($G58="非・専",$G58="非・兼"),"-",VLOOKUP(AD58,'シフト記号表（勤務時間帯)'!$D$5:$L$45,9,FALSE)),VLOOKUP(AD58,'シフト記号表（勤務時間帯)'!$D$5:$L$45,9,FALSE)))</f>
        <v/>
      </c>
      <c r="AE59" s="264" t="str">
        <f>IF(AE58="","",IF(OR(AE58="常-休1",AE58="常-休2",AE58="常-休3"),IF(OR($G58="非・専",$G58="非・兼"),"-",VLOOKUP(AE58,'シフト記号表（勤務時間帯)'!$D$5:$L$45,9,FALSE)),VLOOKUP(AE58,'シフト記号表（勤務時間帯)'!$D$5:$L$45,9,FALSE)))</f>
        <v/>
      </c>
      <c r="AF59" s="264" t="str">
        <f>IF(AF58="","",IF(OR(AF58="常-休1",AF58="常-休2",AF58="常-休3"),IF(OR($G58="非・専",$G58="非・兼"),"-",VLOOKUP(AF58,'シフト記号表（勤務時間帯)'!$D$5:$L$45,9,FALSE)),VLOOKUP(AF58,'シフト記号表（勤務時間帯)'!$D$5:$L$45,9,FALSE)))</f>
        <v/>
      </c>
      <c r="AG59" s="264" t="str">
        <f>IF(AG58="","",IF(OR(AG58="常-休1",AG58="常-休2",AG58="常-休3"),IF(OR($G58="非・専",$G58="非・兼"),"-",VLOOKUP(AG58,'シフト記号表（勤務時間帯)'!$D$5:$L$45,9,FALSE)),VLOOKUP(AG58,'シフト記号表（勤務時間帯)'!$D$5:$L$45,9,FALSE)))</f>
        <v/>
      </c>
      <c r="AH59" s="265" t="str">
        <f>IF(AH58="","",IF(OR(AH58="常-休1",AH58="常-休2",AH58="常-休3"),IF(OR($G58="非・専",$G58="非・兼"),"-",VLOOKUP(AH58,'シフト記号表（勤務時間帯)'!$D$5:$L$45,9,FALSE)),VLOOKUP(AH58,'シフト記号表（勤務時間帯)'!$D$5:$L$45,9,FALSE)))</f>
        <v/>
      </c>
      <c r="AI59" s="263" t="str">
        <f>IF(AI58="","",IF(OR(AI58="常-休1",AI58="常-休2",AI58="常-休3"),IF(OR($G58="非・専",$G58="非・兼"),"-",VLOOKUP(AI58,'シフト記号表（勤務時間帯)'!$D$5:$L$45,9,FALSE)),VLOOKUP(AI58,'シフト記号表（勤務時間帯)'!$D$5:$L$45,9,FALSE)))</f>
        <v/>
      </c>
      <c r="AJ59" s="264" t="str">
        <f>IF(AJ58="","",IF(OR(AJ58="常-休1",AJ58="常-休2",AJ58="常-休3"),IF(OR($G58="非・専",$G58="非・兼"),"-",VLOOKUP(AJ58,'シフト記号表（勤務時間帯)'!$D$5:$L$45,9,FALSE)),VLOOKUP(AJ58,'シフト記号表（勤務時間帯)'!$D$5:$L$45,9,FALSE)))</f>
        <v/>
      </c>
      <c r="AK59" s="264" t="str">
        <f>IF(AK58="","",IF(OR(AK58="常-休1",AK58="常-休2",AK58="常-休3"),IF(OR($G58="非・専",$G58="非・兼"),"-",VLOOKUP(AK58,'シフト記号表（勤務時間帯)'!$D$5:$L$45,9,FALSE)),VLOOKUP(AK58,'シフト記号表（勤務時間帯)'!$D$5:$L$45,9,FALSE)))</f>
        <v/>
      </c>
      <c r="AL59" s="264" t="str">
        <f>IF(AL58="","",IF(OR(AL58="常-休1",AL58="常-休2",AL58="常-休3"),IF(OR($G58="非・専",$G58="非・兼"),"-",VLOOKUP(AL58,'シフト記号表（勤務時間帯)'!$D$5:$L$45,9,FALSE)),VLOOKUP(AL58,'シフト記号表（勤務時間帯)'!$D$5:$L$45,9,FALSE)))</f>
        <v/>
      </c>
      <c r="AM59" s="264" t="str">
        <f>IF(AM58="","",IF(OR(AM58="常-休1",AM58="常-休2",AM58="常-休3"),IF(OR($G58="非・専",$G58="非・兼"),"-",VLOOKUP(AM58,'シフト記号表（勤務時間帯)'!$D$5:$L$45,9,FALSE)),VLOOKUP(AM58,'シフト記号表（勤務時間帯)'!$D$5:$L$45,9,FALSE)))</f>
        <v/>
      </c>
      <c r="AN59" s="264" t="str">
        <f>IF(AN58="","",IF(OR(AN58="常-休1",AN58="常-休2",AN58="常-休3"),IF(OR($G58="非・専",$G58="非・兼"),"-",VLOOKUP(AN58,'シフト記号表（勤務時間帯)'!$D$5:$L$45,9,FALSE)),VLOOKUP(AN58,'シフト記号表（勤務時間帯)'!$D$5:$L$45,9,FALSE)))</f>
        <v/>
      </c>
      <c r="AO59" s="265" t="str">
        <f>IF(AO58="","",IF(OR(AO58="常-休1",AO58="常-休2",AO58="常-休3"),IF(OR($G58="非・専",$G58="非・兼"),"-",VLOOKUP(AO58,'シフト記号表（勤務時間帯)'!$D$5:$L$45,9,FALSE)),VLOOKUP(AO58,'シフト記号表（勤務時間帯)'!$D$5:$L$45,9,FALSE)))</f>
        <v/>
      </c>
      <c r="AP59" s="263" t="str">
        <f>IF(AP58="","",IF(OR(AP58="常-休1",AP58="常-休2",AP58="常-休3"),IF(OR($G58="非・専",$G58="非・兼"),"-",VLOOKUP(AP58,'シフト記号表（勤務時間帯)'!$D$5:$L$45,9,FALSE)),VLOOKUP(AP58,'シフト記号表（勤務時間帯)'!$D$5:$L$45,9,FALSE)))</f>
        <v/>
      </c>
      <c r="AQ59" s="264" t="str">
        <f>IF(AQ58="","",IF(OR(AQ58="常-休1",AQ58="常-休2",AQ58="常-休3"),IF(OR($G58="非・専",$G58="非・兼"),"-",VLOOKUP(AQ58,'シフト記号表（勤務時間帯)'!$D$5:$L$45,9,FALSE)),VLOOKUP(AQ58,'シフト記号表（勤務時間帯)'!$D$5:$L$45,9,FALSE)))</f>
        <v/>
      </c>
      <c r="AR59" s="264" t="str">
        <f>IF(AR58="","",IF(OR(AR58="常-休1",AR58="常-休2",AR58="常-休3"),IF(OR($G58="非・専",$G58="非・兼"),"-",VLOOKUP(AR58,'シフト記号表（勤務時間帯)'!$D$5:$L$45,9,FALSE)),VLOOKUP(AR58,'シフト記号表（勤務時間帯)'!$D$5:$L$45,9,FALSE)))</f>
        <v/>
      </c>
      <c r="AS59" s="264" t="str">
        <f>IF(AS58="","",IF(OR(AS58="常-休1",AS58="常-休2",AS58="常-休3"),IF(OR($G58="非・専",$G58="非・兼"),"-",VLOOKUP(AS58,'シフト記号表（勤務時間帯)'!$D$5:$L$45,9,FALSE)),VLOOKUP(AS58,'シフト記号表（勤務時間帯)'!$D$5:$L$45,9,FALSE)))</f>
        <v/>
      </c>
      <c r="AT59" s="264" t="str">
        <f>IF(AT58="","",IF(OR(AT58="常-休1",AT58="常-休2",AT58="常-休3"),IF(OR($G58="非・専",$G58="非・兼"),"-",VLOOKUP(AT58,'シフト記号表（勤務時間帯)'!$D$5:$L$45,9,FALSE)),VLOOKUP(AT58,'シフト記号表（勤務時間帯)'!$D$5:$L$45,9,FALSE)))</f>
        <v/>
      </c>
      <c r="AU59" s="264" t="str">
        <f>IF(AU58="","",IF(OR(AU58="常-休1",AU58="常-休2",AU58="常-休3"),IF(OR($G58="非・専",$G58="非・兼"),"-",VLOOKUP(AU58,'シフト記号表（勤務時間帯)'!$D$5:$L$45,9,FALSE)),VLOOKUP(AU58,'シフト記号表（勤務時間帯)'!$D$5:$L$45,9,FALSE)))</f>
        <v/>
      </c>
      <c r="AV59" s="265" t="str">
        <f>IF(AV58="","",IF(OR(AV58="常-休1",AV58="常-休2",AV58="常-休3"),IF(OR($G58="非・専",$G58="非・兼"),"-",VLOOKUP(AV58,'シフト記号表（勤務時間帯)'!$D$5:$L$45,9,FALSE)),VLOOKUP(AV58,'シフト記号表（勤務時間帯)'!$D$5:$L$45,9,FALSE)))</f>
        <v/>
      </c>
      <c r="AW59" s="263" t="str">
        <f>IF(AW58="","",IF(OR(AW58="常-休1",AW58="常-休2",AW58="常-休3"),IF(OR($G58="非・専",$G58="非・兼"),"-",VLOOKUP(AW58,'シフト記号表（勤務時間帯)'!$D$5:$L$45,9,FALSE)),VLOOKUP(AW58,'シフト記号表（勤務時間帯)'!$D$5:$L$45,9,FALSE)))</f>
        <v/>
      </c>
      <c r="AX59" s="264" t="str">
        <f>IF(AX58="","",IF(OR(AX58="常-休1",AX58="常-休2",AX58="常-休3"),IF(OR($G58="非・専",$G58="非・兼"),"-",VLOOKUP(AX58,'シフト記号表（勤務時間帯)'!$D$5:$L$45,9,FALSE)),VLOOKUP(AX58,'シフト記号表（勤務時間帯)'!$D$5:$L$45,9,FALSE)))</f>
        <v/>
      </c>
      <c r="AY59" s="265" t="str">
        <f>IF(AY58="","",IF(OR(AY58="常-休1",AY58="常-休2",AY58="常-休3"),IF(OR($G58="非・専",$G58="非・兼"),"-",VLOOKUP(AY58,'シフト記号表（勤務時間帯)'!$D$5:$L$45,9,FALSE)),VLOOKUP(AY58,'シフト記号表（勤務時間帯)'!$D$5:$L$45,9,FALSE)))</f>
        <v/>
      </c>
      <c r="AZ59" s="197">
        <f>IF($BE$3="予定",SUM(U59:AV59),IF($BE$3="実績",SUM(U59:AY59),""))</f>
        <v>0</v>
      </c>
      <c r="BA59" s="216">
        <f>AZ59-SUMIF(U60:AY60,"基準",U59:AY59)-SUMIF(U60:AY60,"医ケア",U59:AY59)-SUMIF(U60:AY60,"医連携",U59:AY59)</f>
        <v>0</v>
      </c>
      <c r="BB59" s="199">
        <f>SUMIF(U60:AY60,"基準",U59:AY59)</f>
        <v>0</v>
      </c>
      <c r="BC59" s="200" t="e">
        <f>AZ59/$BE$6</f>
        <v>#DIV/0!</v>
      </c>
      <c r="BD59" s="218" t="e">
        <f>BA59/$BE$6</f>
        <v>#DIV/0!</v>
      </c>
      <c r="BE59" s="312"/>
      <c r="BF59" s="313"/>
      <c r="BG59" s="313"/>
      <c r="BH59" s="313"/>
      <c r="BI59" s="314"/>
      <c r="BJ59" s="364"/>
    </row>
    <row r="60" spans="2:62" ht="20.25" customHeight="1" x14ac:dyDescent="0.4">
      <c r="B60" s="284"/>
      <c r="C60" s="291"/>
      <c r="D60" s="292"/>
      <c r="E60" s="293"/>
      <c r="F60" s="253"/>
      <c r="G60" s="294"/>
      <c r="H60" s="301"/>
      <c r="I60" s="302"/>
      <c r="J60" s="302"/>
      <c r="K60" s="303"/>
      <c r="L60" s="304"/>
      <c r="M60" s="305"/>
      <c r="N60" s="321"/>
      <c r="O60" s="322"/>
      <c r="P60" s="322"/>
      <c r="Q60" s="323"/>
      <c r="R60" s="324" t="str">
        <f>IF(COUNTIF(F59,"看護職員"),"基準・基準_加・医ケア基本報酬・医療連携",IF(COUNTIF(プルダウン・リスト!$C$32:$C$40,'別紙2-1　勤務体制・勤務形態一覧表（児通所）'!F59),"基準職員","－"))</f>
        <v>－</v>
      </c>
      <c r="S60" s="325"/>
      <c r="T60" s="326"/>
      <c r="U60" s="126"/>
      <c r="V60" s="127"/>
      <c r="W60" s="127"/>
      <c r="X60" s="127"/>
      <c r="Y60" s="127"/>
      <c r="Z60" s="127"/>
      <c r="AA60" s="128"/>
      <c r="AB60" s="126"/>
      <c r="AC60" s="127"/>
      <c r="AD60" s="127"/>
      <c r="AE60" s="127"/>
      <c r="AF60" s="127"/>
      <c r="AG60" s="127"/>
      <c r="AH60" s="128"/>
      <c r="AI60" s="126"/>
      <c r="AJ60" s="127"/>
      <c r="AK60" s="127"/>
      <c r="AL60" s="127"/>
      <c r="AM60" s="127"/>
      <c r="AN60" s="127"/>
      <c r="AO60" s="128"/>
      <c r="AP60" s="126"/>
      <c r="AQ60" s="127"/>
      <c r="AR60" s="127"/>
      <c r="AS60" s="127"/>
      <c r="AT60" s="127"/>
      <c r="AU60" s="127"/>
      <c r="AV60" s="128"/>
      <c r="AW60" s="126"/>
      <c r="AX60" s="127"/>
      <c r="AY60" s="128"/>
      <c r="AZ60" s="201"/>
      <c r="BA60" s="202"/>
      <c r="BB60" s="203"/>
      <c r="BC60" s="204"/>
      <c r="BD60" s="205"/>
      <c r="BE60" s="312"/>
      <c r="BF60" s="313"/>
      <c r="BG60" s="313"/>
      <c r="BH60" s="313"/>
      <c r="BI60" s="314"/>
      <c r="BJ60" s="364"/>
    </row>
    <row r="61" spans="2:62" ht="20.25" customHeight="1" x14ac:dyDescent="0.4">
      <c r="B61" s="284">
        <f t="shared" ref="B61" si="10">B58+1</f>
        <v>14</v>
      </c>
      <c r="C61" s="285"/>
      <c r="D61" s="286"/>
      <c r="E61" s="287"/>
      <c r="F61" s="251"/>
      <c r="G61" s="294"/>
      <c r="H61" s="295"/>
      <c r="I61" s="296"/>
      <c r="J61" s="296"/>
      <c r="K61" s="297"/>
      <c r="L61" s="304"/>
      <c r="M61" s="305"/>
      <c r="N61" s="306"/>
      <c r="O61" s="307"/>
      <c r="P61" s="307"/>
      <c r="Q61" s="308"/>
      <c r="R61" s="309" t="s">
        <v>30</v>
      </c>
      <c r="S61" s="310"/>
      <c r="T61" s="311"/>
      <c r="U61" s="123"/>
      <c r="V61" s="124"/>
      <c r="W61" s="124"/>
      <c r="X61" s="124"/>
      <c r="Y61" s="124"/>
      <c r="Z61" s="124"/>
      <c r="AA61" s="125"/>
      <c r="AB61" s="123"/>
      <c r="AC61" s="124"/>
      <c r="AD61" s="124"/>
      <c r="AE61" s="124"/>
      <c r="AF61" s="124"/>
      <c r="AG61" s="124"/>
      <c r="AH61" s="125"/>
      <c r="AI61" s="123"/>
      <c r="AJ61" s="124"/>
      <c r="AK61" s="124"/>
      <c r="AL61" s="124"/>
      <c r="AM61" s="124"/>
      <c r="AN61" s="124"/>
      <c r="AO61" s="125"/>
      <c r="AP61" s="123"/>
      <c r="AQ61" s="124"/>
      <c r="AR61" s="124"/>
      <c r="AS61" s="124"/>
      <c r="AT61" s="124"/>
      <c r="AU61" s="124"/>
      <c r="AV61" s="125"/>
      <c r="AW61" s="123"/>
      <c r="AX61" s="124"/>
      <c r="AY61" s="125"/>
      <c r="AZ61" s="206"/>
      <c r="BA61" s="207"/>
      <c r="BB61" s="208"/>
      <c r="BC61" s="209"/>
      <c r="BD61" s="210"/>
      <c r="BE61" s="312"/>
      <c r="BF61" s="313"/>
      <c r="BG61" s="313"/>
      <c r="BH61" s="313"/>
      <c r="BI61" s="314"/>
      <c r="BJ61" s="364"/>
    </row>
    <row r="62" spans="2:62" ht="20.25" customHeight="1" x14ac:dyDescent="0.4">
      <c r="B62" s="284"/>
      <c r="C62" s="288"/>
      <c r="D62" s="289"/>
      <c r="E62" s="290"/>
      <c r="F62" s="177">
        <f>C61</f>
        <v>0</v>
      </c>
      <c r="G62" s="294"/>
      <c r="H62" s="298"/>
      <c r="I62" s="299"/>
      <c r="J62" s="299"/>
      <c r="K62" s="300"/>
      <c r="L62" s="304"/>
      <c r="M62" s="305"/>
      <c r="N62" s="315"/>
      <c r="O62" s="316"/>
      <c r="P62" s="316"/>
      <c r="Q62" s="317"/>
      <c r="R62" s="318" t="s">
        <v>9</v>
      </c>
      <c r="S62" s="319"/>
      <c r="T62" s="320"/>
      <c r="U62" s="263" t="str">
        <f>IF(U61="","",IF(OR(U61="常-休1",U61="常-休2",U61="常-休3"),IF(OR($G61="非・専",$G61="非・兼"),"-",VLOOKUP(U61,'シフト記号表（勤務時間帯)'!$D$5:$L$45,9,FALSE)),VLOOKUP(U61,'シフト記号表（勤務時間帯)'!$D$5:$L$45,9,FALSE)))</f>
        <v/>
      </c>
      <c r="V62" s="264" t="str">
        <f>IF(V61="","",IF(OR(V61="常-休1",V61="常-休2",V61="常-休3"),IF(OR($G61="非・専",$G61="非・兼"),"-",VLOOKUP(V61,'シフト記号表（勤務時間帯)'!$D$5:$L$45,9,FALSE)),VLOOKUP(V61,'シフト記号表（勤務時間帯)'!$D$5:$L$45,9,FALSE)))</f>
        <v/>
      </c>
      <c r="W62" s="264" t="str">
        <f>IF(W61="","",IF(OR(W61="常-休1",W61="常-休2",W61="常-休3"),IF(OR($G61="非・専",$G61="非・兼"),"-",VLOOKUP(W61,'シフト記号表（勤務時間帯)'!$D$5:$L$45,9,FALSE)),VLOOKUP(W61,'シフト記号表（勤務時間帯)'!$D$5:$L$45,9,FALSE)))</f>
        <v/>
      </c>
      <c r="X62" s="264" t="str">
        <f>IF(X61="","",IF(OR(X61="常-休1",X61="常-休2",X61="常-休3"),IF(OR($G61="非・専",$G61="非・兼"),"-",VLOOKUP(X61,'シフト記号表（勤務時間帯)'!$D$5:$L$45,9,FALSE)),VLOOKUP(X61,'シフト記号表（勤務時間帯)'!$D$5:$L$45,9,FALSE)))</f>
        <v/>
      </c>
      <c r="Y62" s="264" t="str">
        <f>IF(Y61="","",IF(OR(Y61="常-休1",Y61="常-休2",Y61="常-休3"),IF(OR($G61="非・専",$G61="非・兼"),"-",VLOOKUP(Y61,'シフト記号表（勤務時間帯)'!$D$5:$L$45,9,FALSE)),VLOOKUP(Y61,'シフト記号表（勤務時間帯)'!$D$5:$L$45,9,FALSE)))</f>
        <v/>
      </c>
      <c r="Z62" s="264" t="str">
        <f>IF(Z61="","",IF(OR(Z61="常-休1",Z61="常-休2",Z61="常-休3"),IF(OR($G61="非・専",$G61="非・兼"),"-",VLOOKUP(Z61,'シフト記号表（勤務時間帯)'!$D$5:$L$45,9,FALSE)),VLOOKUP(Z61,'シフト記号表（勤務時間帯)'!$D$5:$L$45,9,FALSE)))</f>
        <v/>
      </c>
      <c r="AA62" s="265" t="str">
        <f>IF(AA61="","",IF(OR(AA61="常-休1",AA61="常-休2",AA61="常-休3"),IF(OR($G61="非・専",$G61="非・兼"),"-",VLOOKUP(AA61,'シフト記号表（勤務時間帯)'!$D$5:$L$45,9,FALSE)),VLOOKUP(AA61,'シフト記号表（勤務時間帯)'!$D$5:$L$45,9,FALSE)))</f>
        <v/>
      </c>
      <c r="AB62" s="263" t="str">
        <f>IF(AB61="","",IF(OR(AB61="常-休1",AB61="常-休2",AB61="常-休3"),IF(OR($G61="非・専",$G61="非・兼"),"-",VLOOKUP(AB61,'シフト記号表（勤務時間帯)'!$D$5:$L$45,9,FALSE)),VLOOKUP(AB61,'シフト記号表（勤務時間帯)'!$D$5:$L$45,9,FALSE)))</f>
        <v/>
      </c>
      <c r="AC62" s="264" t="str">
        <f>IF(AC61="","",IF(OR(AC61="常-休1",AC61="常-休2",AC61="常-休3"),IF(OR($G61="非・専",$G61="非・兼"),"-",VLOOKUP(AC61,'シフト記号表（勤務時間帯)'!$D$5:$L$45,9,FALSE)),VLOOKUP(AC61,'シフト記号表（勤務時間帯)'!$D$5:$L$45,9,FALSE)))</f>
        <v/>
      </c>
      <c r="AD62" s="264" t="str">
        <f>IF(AD61="","",IF(OR(AD61="常-休1",AD61="常-休2",AD61="常-休3"),IF(OR($G61="非・専",$G61="非・兼"),"-",VLOOKUP(AD61,'シフト記号表（勤務時間帯)'!$D$5:$L$45,9,FALSE)),VLOOKUP(AD61,'シフト記号表（勤務時間帯)'!$D$5:$L$45,9,FALSE)))</f>
        <v/>
      </c>
      <c r="AE62" s="264" t="str">
        <f>IF(AE61="","",IF(OR(AE61="常-休1",AE61="常-休2",AE61="常-休3"),IF(OR($G61="非・専",$G61="非・兼"),"-",VLOOKUP(AE61,'シフト記号表（勤務時間帯)'!$D$5:$L$45,9,FALSE)),VLOOKUP(AE61,'シフト記号表（勤務時間帯)'!$D$5:$L$45,9,FALSE)))</f>
        <v/>
      </c>
      <c r="AF62" s="264" t="str">
        <f>IF(AF61="","",IF(OR(AF61="常-休1",AF61="常-休2",AF61="常-休3"),IF(OR($G61="非・専",$G61="非・兼"),"-",VLOOKUP(AF61,'シフト記号表（勤務時間帯)'!$D$5:$L$45,9,FALSE)),VLOOKUP(AF61,'シフト記号表（勤務時間帯)'!$D$5:$L$45,9,FALSE)))</f>
        <v/>
      </c>
      <c r="AG62" s="264" t="str">
        <f>IF(AG61="","",IF(OR(AG61="常-休1",AG61="常-休2",AG61="常-休3"),IF(OR($G61="非・専",$G61="非・兼"),"-",VLOOKUP(AG61,'シフト記号表（勤務時間帯)'!$D$5:$L$45,9,FALSE)),VLOOKUP(AG61,'シフト記号表（勤務時間帯)'!$D$5:$L$45,9,FALSE)))</f>
        <v/>
      </c>
      <c r="AH62" s="265" t="str">
        <f>IF(AH61="","",IF(OR(AH61="常-休1",AH61="常-休2",AH61="常-休3"),IF(OR($G61="非・専",$G61="非・兼"),"-",VLOOKUP(AH61,'シフト記号表（勤務時間帯)'!$D$5:$L$45,9,FALSE)),VLOOKUP(AH61,'シフト記号表（勤務時間帯)'!$D$5:$L$45,9,FALSE)))</f>
        <v/>
      </c>
      <c r="AI62" s="263" t="str">
        <f>IF(AI61="","",IF(OR(AI61="常-休1",AI61="常-休2",AI61="常-休3"),IF(OR($G61="非・専",$G61="非・兼"),"-",VLOOKUP(AI61,'シフト記号表（勤務時間帯)'!$D$5:$L$45,9,FALSE)),VLOOKUP(AI61,'シフト記号表（勤務時間帯)'!$D$5:$L$45,9,FALSE)))</f>
        <v/>
      </c>
      <c r="AJ62" s="264" t="str">
        <f>IF(AJ61="","",IF(OR(AJ61="常-休1",AJ61="常-休2",AJ61="常-休3"),IF(OR($G61="非・専",$G61="非・兼"),"-",VLOOKUP(AJ61,'シフト記号表（勤務時間帯)'!$D$5:$L$45,9,FALSE)),VLOOKUP(AJ61,'シフト記号表（勤務時間帯)'!$D$5:$L$45,9,FALSE)))</f>
        <v/>
      </c>
      <c r="AK62" s="264" t="str">
        <f>IF(AK61="","",IF(OR(AK61="常-休1",AK61="常-休2",AK61="常-休3"),IF(OR($G61="非・専",$G61="非・兼"),"-",VLOOKUP(AK61,'シフト記号表（勤務時間帯)'!$D$5:$L$45,9,FALSE)),VLOOKUP(AK61,'シフト記号表（勤務時間帯)'!$D$5:$L$45,9,FALSE)))</f>
        <v/>
      </c>
      <c r="AL62" s="264" t="str">
        <f>IF(AL61="","",IF(OR(AL61="常-休1",AL61="常-休2",AL61="常-休3"),IF(OR($G61="非・専",$G61="非・兼"),"-",VLOOKUP(AL61,'シフト記号表（勤務時間帯)'!$D$5:$L$45,9,FALSE)),VLOOKUP(AL61,'シフト記号表（勤務時間帯)'!$D$5:$L$45,9,FALSE)))</f>
        <v/>
      </c>
      <c r="AM62" s="264" t="str">
        <f>IF(AM61="","",IF(OR(AM61="常-休1",AM61="常-休2",AM61="常-休3"),IF(OR($G61="非・専",$G61="非・兼"),"-",VLOOKUP(AM61,'シフト記号表（勤務時間帯)'!$D$5:$L$45,9,FALSE)),VLOOKUP(AM61,'シフト記号表（勤務時間帯)'!$D$5:$L$45,9,FALSE)))</f>
        <v/>
      </c>
      <c r="AN62" s="264" t="str">
        <f>IF(AN61="","",IF(OR(AN61="常-休1",AN61="常-休2",AN61="常-休3"),IF(OR($G61="非・専",$G61="非・兼"),"-",VLOOKUP(AN61,'シフト記号表（勤務時間帯)'!$D$5:$L$45,9,FALSE)),VLOOKUP(AN61,'シフト記号表（勤務時間帯)'!$D$5:$L$45,9,FALSE)))</f>
        <v/>
      </c>
      <c r="AO62" s="265" t="str">
        <f>IF(AO61="","",IF(OR(AO61="常-休1",AO61="常-休2",AO61="常-休3"),IF(OR($G61="非・専",$G61="非・兼"),"-",VLOOKUP(AO61,'シフト記号表（勤務時間帯)'!$D$5:$L$45,9,FALSE)),VLOOKUP(AO61,'シフト記号表（勤務時間帯)'!$D$5:$L$45,9,FALSE)))</f>
        <v/>
      </c>
      <c r="AP62" s="263" t="str">
        <f>IF(AP61="","",IF(OR(AP61="常-休1",AP61="常-休2",AP61="常-休3"),IF(OR($G61="非・専",$G61="非・兼"),"-",VLOOKUP(AP61,'シフト記号表（勤務時間帯)'!$D$5:$L$45,9,FALSE)),VLOOKUP(AP61,'シフト記号表（勤務時間帯)'!$D$5:$L$45,9,FALSE)))</f>
        <v/>
      </c>
      <c r="AQ62" s="264" t="str">
        <f>IF(AQ61="","",IF(OR(AQ61="常-休1",AQ61="常-休2",AQ61="常-休3"),IF(OR($G61="非・専",$G61="非・兼"),"-",VLOOKUP(AQ61,'シフト記号表（勤務時間帯)'!$D$5:$L$45,9,FALSE)),VLOOKUP(AQ61,'シフト記号表（勤務時間帯)'!$D$5:$L$45,9,FALSE)))</f>
        <v/>
      </c>
      <c r="AR62" s="264" t="str">
        <f>IF(AR61="","",IF(OR(AR61="常-休1",AR61="常-休2",AR61="常-休3"),IF(OR($G61="非・専",$G61="非・兼"),"-",VLOOKUP(AR61,'シフト記号表（勤務時間帯)'!$D$5:$L$45,9,FALSE)),VLOOKUP(AR61,'シフト記号表（勤務時間帯)'!$D$5:$L$45,9,FALSE)))</f>
        <v/>
      </c>
      <c r="AS62" s="264" t="str">
        <f>IF(AS61="","",IF(OR(AS61="常-休1",AS61="常-休2",AS61="常-休3"),IF(OR($G61="非・専",$G61="非・兼"),"-",VLOOKUP(AS61,'シフト記号表（勤務時間帯)'!$D$5:$L$45,9,FALSE)),VLOOKUP(AS61,'シフト記号表（勤務時間帯)'!$D$5:$L$45,9,FALSE)))</f>
        <v/>
      </c>
      <c r="AT62" s="264" t="str">
        <f>IF(AT61="","",IF(OR(AT61="常-休1",AT61="常-休2",AT61="常-休3"),IF(OR($G61="非・専",$G61="非・兼"),"-",VLOOKUP(AT61,'シフト記号表（勤務時間帯)'!$D$5:$L$45,9,FALSE)),VLOOKUP(AT61,'シフト記号表（勤務時間帯)'!$D$5:$L$45,9,FALSE)))</f>
        <v/>
      </c>
      <c r="AU62" s="264" t="str">
        <f>IF(AU61="","",IF(OR(AU61="常-休1",AU61="常-休2",AU61="常-休3"),IF(OR($G61="非・専",$G61="非・兼"),"-",VLOOKUP(AU61,'シフト記号表（勤務時間帯)'!$D$5:$L$45,9,FALSE)),VLOOKUP(AU61,'シフト記号表（勤務時間帯)'!$D$5:$L$45,9,FALSE)))</f>
        <v/>
      </c>
      <c r="AV62" s="265" t="str">
        <f>IF(AV61="","",IF(OR(AV61="常-休1",AV61="常-休2",AV61="常-休3"),IF(OR($G61="非・専",$G61="非・兼"),"-",VLOOKUP(AV61,'シフト記号表（勤務時間帯)'!$D$5:$L$45,9,FALSE)),VLOOKUP(AV61,'シフト記号表（勤務時間帯)'!$D$5:$L$45,9,FALSE)))</f>
        <v/>
      </c>
      <c r="AW62" s="263" t="str">
        <f>IF(AW61="","",IF(OR(AW61="常-休1",AW61="常-休2",AW61="常-休3"),IF(OR($G61="非・専",$G61="非・兼"),"-",VLOOKUP(AW61,'シフト記号表（勤務時間帯)'!$D$5:$L$45,9,FALSE)),VLOOKUP(AW61,'シフト記号表（勤務時間帯)'!$D$5:$L$45,9,FALSE)))</f>
        <v/>
      </c>
      <c r="AX62" s="264" t="str">
        <f>IF(AX61="","",IF(OR(AX61="常-休1",AX61="常-休2",AX61="常-休3"),IF(OR($G61="非・専",$G61="非・兼"),"-",VLOOKUP(AX61,'シフト記号表（勤務時間帯)'!$D$5:$L$45,9,FALSE)),VLOOKUP(AX61,'シフト記号表（勤務時間帯)'!$D$5:$L$45,9,FALSE)))</f>
        <v/>
      </c>
      <c r="AY62" s="265" t="str">
        <f>IF(AY61="","",IF(OR(AY61="常-休1",AY61="常-休2",AY61="常-休3"),IF(OR($G61="非・専",$G61="非・兼"),"-",VLOOKUP(AY61,'シフト記号表（勤務時間帯)'!$D$5:$L$45,9,FALSE)),VLOOKUP(AY61,'シフト記号表（勤務時間帯)'!$D$5:$L$45,9,FALSE)))</f>
        <v/>
      </c>
      <c r="AZ62" s="197">
        <f>IF($BE$3="予定",SUM(U62:AV62),IF($BE$3="実績",SUM(U62:AY62),""))</f>
        <v>0</v>
      </c>
      <c r="BA62" s="216">
        <f>AZ62-SUMIF(U63:AY63,"基準",U62:AY62)-SUMIF(U63:AY63,"医ケア",U62:AY62)-SUMIF(U63:AY63,"医連携",U62:AY62)</f>
        <v>0</v>
      </c>
      <c r="BB62" s="199">
        <f>SUMIF(U63:AY63,"基準",U62:AY62)</f>
        <v>0</v>
      </c>
      <c r="BC62" s="200" t="e">
        <f>AZ62/$BE$6</f>
        <v>#DIV/0!</v>
      </c>
      <c r="BD62" s="218" t="e">
        <f>BA62/$BE$6</f>
        <v>#DIV/0!</v>
      </c>
      <c r="BE62" s="312"/>
      <c r="BF62" s="313"/>
      <c r="BG62" s="313"/>
      <c r="BH62" s="313"/>
      <c r="BI62" s="314"/>
      <c r="BJ62" s="364"/>
    </row>
    <row r="63" spans="2:62" ht="20.25" customHeight="1" x14ac:dyDescent="0.4">
      <c r="B63" s="284"/>
      <c r="C63" s="291"/>
      <c r="D63" s="292"/>
      <c r="E63" s="293"/>
      <c r="F63" s="253"/>
      <c r="G63" s="294"/>
      <c r="H63" s="301"/>
      <c r="I63" s="302"/>
      <c r="J63" s="302"/>
      <c r="K63" s="303"/>
      <c r="L63" s="304"/>
      <c r="M63" s="305"/>
      <c r="N63" s="321"/>
      <c r="O63" s="322"/>
      <c r="P63" s="322"/>
      <c r="Q63" s="323"/>
      <c r="R63" s="324" t="str">
        <f>IF(COUNTIF(F62,"看護職員"),"基準・基準_加・医ケア基本報酬・医療連携",IF(COUNTIF(プルダウン・リスト!$C$32:$C$40,'別紙2-1　勤務体制・勤務形態一覧表（児通所）'!F62),"基準職員","－"))</f>
        <v>－</v>
      </c>
      <c r="S63" s="325"/>
      <c r="T63" s="326"/>
      <c r="U63" s="126"/>
      <c r="V63" s="127"/>
      <c r="W63" s="127"/>
      <c r="X63" s="127"/>
      <c r="Y63" s="127"/>
      <c r="Z63" s="127"/>
      <c r="AA63" s="128"/>
      <c r="AB63" s="126"/>
      <c r="AC63" s="127"/>
      <c r="AD63" s="127"/>
      <c r="AE63" s="127"/>
      <c r="AF63" s="127"/>
      <c r="AG63" s="127"/>
      <c r="AH63" s="128"/>
      <c r="AI63" s="126"/>
      <c r="AJ63" s="127"/>
      <c r="AK63" s="127"/>
      <c r="AL63" s="127"/>
      <c r="AM63" s="127"/>
      <c r="AN63" s="127"/>
      <c r="AO63" s="128"/>
      <c r="AP63" s="126"/>
      <c r="AQ63" s="127"/>
      <c r="AR63" s="127"/>
      <c r="AS63" s="127"/>
      <c r="AT63" s="127"/>
      <c r="AU63" s="127"/>
      <c r="AV63" s="128"/>
      <c r="AW63" s="126"/>
      <c r="AX63" s="127"/>
      <c r="AY63" s="128"/>
      <c r="AZ63" s="201"/>
      <c r="BA63" s="202"/>
      <c r="BB63" s="203"/>
      <c r="BC63" s="204"/>
      <c r="BD63" s="205"/>
      <c r="BE63" s="312"/>
      <c r="BF63" s="313"/>
      <c r="BG63" s="313"/>
      <c r="BH63" s="313"/>
      <c r="BI63" s="314"/>
      <c r="BJ63" s="364"/>
    </row>
    <row r="64" spans="2:62" ht="20.25" customHeight="1" x14ac:dyDescent="0.4">
      <c r="B64" s="284">
        <f t="shared" ref="B64" si="11">B61+1</f>
        <v>15</v>
      </c>
      <c r="C64" s="285"/>
      <c r="D64" s="286"/>
      <c r="E64" s="287"/>
      <c r="F64" s="251"/>
      <c r="G64" s="294"/>
      <c r="H64" s="295"/>
      <c r="I64" s="296"/>
      <c r="J64" s="296"/>
      <c r="K64" s="297"/>
      <c r="L64" s="304"/>
      <c r="M64" s="305"/>
      <c r="N64" s="306"/>
      <c r="O64" s="307"/>
      <c r="P64" s="307"/>
      <c r="Q64" s="308"/>
      <c r="R64" s="309" t="s">
        <v>30</v>
      </c>
      <c r="S64" s="310"/>
      <c r="T64" s="311"/>
      <c r="U64" s="123"/>
      <c r="V64" s="124"/>
      <c r="W64" s="124"/>
      <c r="X64" s="124"/>
      <c r="Y64" s="124"/>
      <c r="Z64" s="124"/>
      <c r="AA64" s="125"/>
      <c r="AB64" s="123"/>
      <c r="AC64" s="124"/>
      <c r="AD64" s="124"/>
      <c r="AE64" s="124"/>
      <c r="AF64" s="124"/>
      <c r="AG64" s="124"/>
      <c r="AH64" s="125"/>
      <c r="AI64" s="123"/>
      <c r="AJ64" s="124"/>
      <c r="AK64" s="124"/>
      <c r="AL64" s="124"/>
      <c r="AM64" s="124"/>
      <c r="AN64" s="124"/>
      <c r="AO64" s="125"/>
      <c r="AP64" s="123"/>
      <c r="AQ64" s="124"/>
      <c r="AR64" s="124"/>
      <c r="AS64" s="124"/>
      <c r="AT64" s="124"/>
      <c r="AU64" s="124"/>
      <c r="AV64" s="125"/>
      <c r="AW64" s="123"/>
      <c r="AX64" s="124"/>
      <c r="AY64" s="125"/>
      <c r="AZ64" s="206"/>
      <c r="BA64" s="207"/>
      <c r="BB64" s="208"/>
      <c r="BC64" s="209"/>
      <c r="BD64" s="210"/>
      <c r="BE64" s="312"/>
      <c r="BF64" s="313"/>
      <c r="BG64" s="313"/>
      <c r="BH64" s="313"/>
      <c r="BI64" s="314"/>
      <c r="BJ64" s="364"/>
    </row>
    <row r="65" spans="2:62" ht="20.25" customHeight="1" x14ac:dyDescent="0.4">
      <c r="B65" s="284"/>
      <c r="C65" s="288"/>
      <c r="D65" s="289"/>
      <c r="E65" s="290"/>
      <c r="F65" s="177">
        <f>C64</f>
        <v>0</v>
      </c>
      <c r="G65" s="294"/>
      <c r="H65" s="298"/>
      <c r="I65" s="299"/>
      <c r="J65" s="299"/>
      <c r="K65" s="300"/>
      <c r="L65" s="304"/>
      <c r="M65" s="305"/>
      <c r="N65" s="315"/>
      <c r="O65" s="316"/>
      <c r="P65" s="316"/>
      <c r="Q65" s="317"/>
      <c r="R65" s="318" t="s">
        <v>9</v>
      </c>
      <c r="S65" s="319"/>
      <c r="T65" s="320"/>
      <c r="U65" s="263" t="str">
        <f>IF(U64="","",IF(OR(U64="常-休1",U64="常-休2",U64="常-休3"),IF(OR($G64="非・専",$G64="非・兼"),"-",VLOOKUP(U64,'シフト記号表（勤務時間帯)'!$D$5:$L$45,9,FALSE)),VLOOKUP(U64,'シフト記号表（勤務時間帯)'!$D$5:$L$45,9,FALSE)))</f>
        <v/>
      </c>
      <c r="V65" s="264" t="str">
        <f>IF(V64="","",IF(OR(V64="常-休1",V64="常-休2",V64="常-休3"),IF(OR($G64="非・専",$G64="非・兼"),"-",VLOOKUP(V64,'シフト記号表（勤務時間帯)'!$D$5:$L$45,9,FALSE)),VLOOKUP(V64,'シフト記号表（勤務時間帯)'!$D$5:$L$45,9,FALSE)))</f>
        <v/>
      </c>
      <c r="W65" s="264" t="str">
        <f>IF(W64="","",IF(OR(W64="常-休1",W64="常-休2",W64="常-休3"),IF(OR($G64="非・専",$G64="非・兼"),"-",VLOOKUP(W64,'シフト記号表（勤務時間帯)'!$D$5:$L$45,9,FALSE)),VLOOKUP(W64,'シフト記号表（勤務時間帯)'!$D$5:$L$45,9,FALSE)))</f>
        <v/>
      </c>
      <c r="X65" s="264" t="str">
        <f>IF(X64="","",IF(OR(X64="常-休1",X64="常-休2",X64="常-休3"),IF(OR($G64="非・専",$G64="非・兼"),"-",VLOOKUP(X64,'シフト記号表（勤務時間帯)'!$D$5:$L$45,9,FALSE)),VLOOKUP(X64,'シフト記号表（勤務時間帯)'!$D$5:$L$45,9,FALSE)))</f>
        <v/>
      </c>
      <c r="Y65" s="264" t="str">
        <f>IF(Y64="","",IF(OR(Y64="常-休1",Y64="常-休2",Y64="常-休3"),IF(OR($G64="非・専",$G64="非・兼"),"-",VLOOKUP(Y64,'シフト記号表（勤務時間帯)'!$D$5:$L$45,9,FALSE)),VLOOKUP(Y64,'シフト記号表（勤務時間帯)'!$D$5:$L$45,9,FALSE)))</f>
        <v/>
      </c>
      <c r="Z65" s="264" t="str">
        <f>IF(Z64="","",IF(OR(Z64="常-休1",Z64="常-休2",Z64="常-休3"),IF(OR($G64="非・専",$G64="非・兼"),"-",VLOOKUP(Z64,'シフト記号表（勤務時間帯)'!$D$5:$L$45,9,FALSE)),VLOOKUP(Z64,'シフト記号表（勤務時間帯)'!$D$5:$L$45,9,FALSE)))</f>
        <v/>
      </c>
      <c r="AA65" s="265" t="str">
        <f>IF(AA64="","",IF(OR(AA64="常-休1",AA64="常-休2",AA64="常-休3"),IF(OR($G64="非・専",$G64="非・兼"),"-",VLOOKUP(AA64,'シフト記号表（勤務時間帯)'!$D$5:$L$45,9,FALSE)),VLOOKUP(AA64,'シフト記号表（勤務時間帯)'!$D$5:$L$45,9,FALSE)))</f>
        <v/>
      </c>
      <c r="AB65" s="263" t="str">
        <f>IF(AB64="","",IF(OR(AB64="常-休1",AB64="常-休2",AB64="常-休3"),IF(OR($G64="非・専",$G64="非・兼"),"-",VLOOKUP(AB64,'シフト記号表（勤務時間帯)'!$D$5:$L$45,9,FALSE)),VLOOKUP(AB64,'シフト記号表（勤務時間帯)'!$D$5:$L$45,9,FALSE)))</f>
        <v/>
      </c>
      <c r="AC65" s="264" t="str">
        <f>IF(AC64="","",IF(OR(AC64="常-休1",AC64="常-休2",AC64="常-休3"),IF(OR($G64="非・専",$G64="非・兼"),"-",VLOOKUP(AC64,'シフト記号表（勤務時間帯)'!$D$5:$L$45,9,FALSE)),VLOOKUP(AC64,'シフト記号表（勤務時間帯)'!$D$5:$L$45,9,FALSE)))</f>
        <v/>
      </c>
      <c r="AD65" s="264" t="str">
        <f>IF(AD64="","",IF(OR(AD64="常-休1",AD64="常-休2",AD64="常-休3"),IF(OR($G64="非・専",$G64="非・兼"),"-",VLOOKUP(AD64,'シフト記号表（勤務時間帯)'!$D$5:$L$45,9,FALSE)),VLOOKUP(AD64,'シフト記号表（勤務時間帯)'!$D$5:$L$45,9,FALSE)))</f>
        <v/>
      </c>
      <c r="AE65" s="264" t="str">
        <f>IF(AE64="","",IF(OR(AE64="常-休1",AE64="常-休2",AE64="常-休3"),IF(OR($G64="非・専",$G64="非・兼"),"-",VLOOKUP(AE64,'シフト記号表（勤務時間帯)'!$D$5:$L$45,9,FALSE)),VLOOKUP(AE64,'シフト記号表（勤務時間帯)'!$D$5:$L$45,9,FALSE)))</f>
        <v/>
      </c>
      <c r="AF65" s="264" t="str">
        <f>IF(AF64="","",IF(OR(AF64="常-休1",AF64="常-休2",AF64="常-休3"),IF(OR($G64="非・専",$G64="非・兼"),"-",VLOOKUP(AF64,'シフト記号表（勤務時間帯)'!$D$5:$L$45,9,FALSE)),VLOOKUP(AF64,'シフト記号表（勤務時間帯)'!$D$5:$L$45,9,FALSE)))</f>
        <v/>
      </c>
      <c r="AG65" s="264" t="str">
        <f>IF(AG64="","",IF(OR(AG64="常-休1",AG64="常-休2",AG64="常-休3"),IF(OR($G64="非・専",$G64="非・兼"),"-",VLOOKUP(AG64,'シフト記号表（勤務時間帯)'!$D$5:$L$45,9,FALSE)),VLOOKUP(AG64,'シフト記号表（勤務時間帯)'!$D$5:$L$45,9,FALSE)))</f>
        <v/>
      </c>
      <c r="AH65" s="265" t="str">
        <f>IF(AH64="","",IF(OR(AH64="常-休1",AH64="常-休2",AH64="常-休3"),IF(OR($G64="非・専",$G64="非・兼"),"-",VLOOKUP(AH64,'シフト記号表（勤務時間帯)'!$D$5:$L$45,9,FALSE)),VLOOKUP(AH64,'シフト記号表（勤務時間帯)'!$D$5:$L$45,9,FALSE)))</f>
        <v/>
      </c>
      <c r="AI65" s="263" t="str">
        <f>IF(AI64="","",IF(OR(AI64="常-休1",AI64="常-休2",AI64="常-休3"),IF(OR($G64="非・専",$G64="非・兼"),"-",VLOOKUP(AI64,'シフト記号表（勤務時間帯)'!$D$5:$L$45,9,FALSE)),VLOOKUP(AI64,'シフト記号表（勤務時間帯)'!$D$5:$L$45,9,FALSE)))</f>
        <v/>
      </c>
      <c r="AJ65" s="264" t="str">
        <f>IF(AJ64="","",IF(OR(AJ64="常-休1",AJ64="常-休2",AJ64="常-休3"),IF(OR($G64="非・専",$G64="非・兼"),"-",VLOOKUP(AJ64,'シフト記号表（勤務時間帯)'!$D$5:$L$45,9,FALSE)),VLOOKUP(AJ64,'シフト記号表（勤務時間帯)'!$D$5:$L$45,9,FALSE)))</f>
        <v/>
      </c>
      <c r="AK65" s="264" t="str">
        <f>IF(AK64="","",IF(OR(AK64="常-休1",AK64="常-休2",AK64="常-休3"),IF(OR($G64="非・専",$G64="非・兼"),"-",VLOOKUP(AK64,'シフト記号表（勤務時間帯)'!$D$5:$L$45,9,FALSE)),VLOOKUP(AK64,'シフト記号表（勤務時間帯)'!$D$5:$L$45,9,FALSE)))</f>
        <v/>
      </c>
      <c r="AL65" s="264" t="str">
        <f>IF(AL64="","",IF(OR(AL64="常-休1",AL64="常-休2",AL64="常-休3"),IF(OR($G64="非・専",$G64="非・兼"),"-",VLOOKUP(AL64,'シフト記号表（勤務時間帯)'!$D$5:$L$45,9,FALSE)),VLOOKUP(AL64,'シフト記号表（勤務時間帯)'!$D$5:$L$45,9,FALSE)))</f>
        <v/>
      </c>
      <c r="AM65" s="264" t="str">
        <f>IF(AM64="","",IF(OR(AM64="常-休1",AM64="常-休2",AM64="常-休3"),IF(OR($G64="非・専",$G64="非・兼"),"-",VLOOKUP(AM64,'シフト記号表（勤務時間帯)'!$D$5:$L$45,9,FALSE)),VLOOKUP(AM64,'シフト記号表（勤務時間帯)'!$D$5:$L$45,9,FALSE)))</f>
        <v/>
      </c>
      <c r="AN65" s="264" t="str">
        <f>IF(AN64="","",IF(OR(AN64="常-休1",AN64="常-休2",AN64="常-休3"),IF(OR($G64="非・専",$G64="非・兼"),"-",VLOOKUP(AN64,'シフト記号表（勤務時間帯)'!$D$5:$L$45,9,FALSE)),VLOOKUP(AN64,'シフト記号表（勤務時間帯)'!$D$5:$L$45,9,FALSE)))</f>
        <v/>
      </c>
      <c r="AO65" s="265" t="str">
        <f>IF(AO64="","",IF(OR(AO64="常-休1",AO64="常-休2",AO64="常-休3"),IF(OR($G64="非・専",$G64="非・兼"),"-",VLOOKUP(AO64,'シフト記号表（勤務時間帯)'!$D$5:$L$45,9,FALSE)),VLOOKUP(AO64,'シフト記号表（勤務時間帯)'!$D$5:$L$45,9,FALSE)))</f>
        <v/>
      </c>
      <c r="AP65" s="263" t="str">
        <f>IF(AP64="","",IF(OR(AP64="常-休1",AP64="常-休2",AP64="常-休3"),IF(OR($G64="非・専",$G64="非・兼"),"-",VLOOKUP(AP64,'シフト記号表（勤務時間帯)'!$D$5:$L$45,9,FALSE)),VLOOKUP(AP64,'シフト記号表（勤務時間帯)'!$D$5:$L$45,9,FALSE)))</f>
        <v/>
      </c>
      <c r="AQ65" s="264" t="str">
        <f>IF(AQ64="","",IF(OR(AQ64="常-休1",AQ64="常-休2",AQ64="常-休3"),IF(OR($G64="非・専",$G64="非・兼"),"-",VLOOKUP(AQ64,'シフト記号表（勤務時間帯)'!$D$5:$L$45,9,FALSE)),VLOOKUP(AQ64,'シフト記号表（勤務時間帯)'!$D$5:$L$45,9,FALSE)))</f>
        <v/>
      </c>
      <c r="AR65" s="264" t="str">
        <f>IF(AR64="","",IF(OR(AR64="常-休1",AR64="常-休2",AR64="常-休3"),IF(OR($G64="非・専",$G64="非・兼"),"-",VLOOKUP(AR64,'シフト記号表（勤務時間帯)'!$D$5:$L$45,9,FALSE)),VLOOKUP(AR64,'シフト記号表（勤務時間帯)'!$D$5:$L$45,9,FALSE)))</f>
        <v/>
      </c>
      <c r="AS65" s="264" t="str">
        <f>IF(AS64="","",IF(OR(AS64="常-休1",AS64="常-休2",AS64="常-休3"),IF(OR($G64="非・専",$G64="非・兼"),"-",VLOOKUP(AS64,'シフト記号表（勤務時間帯)'!$D$5:$L$45,9,FALSE)),VLOOKUP(AS64,'シフト記号表（勤務時間帯)'!$D$5:$L$45,9,FALSE)))</f>
        <v/>
      </c>
      <c r="AT65" s="264" t="str">
        <f>IF(AT64="","",IF(OR(AT64="常-休1",AT64="常-休2",AT64="常-休3"),IF(OR($G64="非・専",$G64="非・兼"),"-",VLOOKUP(AT64,'シフト記号表（勤務時間帯)'!$D$5:$L$45,9,FALSE)),VLOOKUP(AT64,'シフト記号表（勤務時間帯)'!$D$5:$L$45,9,FALSE)))</f>
        <v/>
      </c>
      <c r="AU65" s="264" t="str">
        <f>IF(AU64="","",IF(OR(AU64="常-休1",AU64="常-休2",AU64="常-休3"),IF(OR($G64="非・専",$G64="非・兼"),"-",VLOOKUP(AU64,'シフト記号表（勤務時間帯)'!$D$5:$L$45,9,FALSE)),VLOOKUP(AU64,'シフト記号表（勤務時間帯)'!$D$5:$L$45,9,FALSE)))</f>
        <v/>
      </c>
      <c r="AV65" s="265" t="str">
        <f>IF(AV64="","",IF(OR(AV64="常-休1",AV64="常-休2",AV64="常-休3"),IF(OR($G64="非・専",$G64="非・兼"),"-",VLOOKUP(AV64,'シフト記号表（勤務時間帯)'!$D$5:$L$45,9,FALSE)),VLOOKUP(AV64,'シフト記号表（勤務時間帯)'!$D$5:$L$45,9,FALSE)))</f>
        <v/>
      </c>
      <c r="AW65" s="263" t="str">
        <f>IF(AW64="","",IF(OR(AW64="常-休1",AW64="常-休2",AW64="常-休3"),IF(OR($G64="非・専",$G64="非・兼"),"-",VLOOKUP(AW64,'シフト記号表（勤務時間帯)'!$D$5:$L$45,9,FALSE)),VLOOKUP(AW64,'シフト記号表（勤務時間帯)'!$D$5:$L$45,9,FALSE)))</f>
        <v/>
      </c>
      <c r="AX65" s="264" t="str">
        <f>IF(AX64="","",IF(OR(AX64="常-休1",AX64="常-休2",AX64="常-休3"),IF(OR($G64="非・専",$G64="非・兼"),"-",VLOOKUP(AX64,'シフト記号表（勤務時間帯)'!$D$5:$L$45,9,FALSE)),VLOOKUP(AX64,'シフト記号表（勤務時間帯)'!$D$5:$L$45,9,FALSE)))</f>
        <v/>
      </c>
      <c r="AY65" s="265" t="str">
        <f>IF(AY64="","",IF(OR(AY64="常-休1",AY64="常-休2",AY64="常-休3"),IF(OR($G64="非・専",$G64="非・兼"),"-",VLOOKUP(AY64,'シフト記号表（勤務時間帯)'!$D$5:$L$45,9,FALSE)),VLOOKUP(AY64,'シフト記号表（勤務時間帯)'!$D$5:$L$45,9,FALSE)))</f>
        <v/>
      </c>
      <c r="AZ65" s="197">
        <f>IF($BE$3="予定",SUM(U65:AV65),IF($BE$3="実績",SUM(U65:AY65),""))</f>
        <v>0</v>
      </c>
      <c r="BA65" s="216">
        <f>AZ65-SUMIF(U66:AY66,"基準",U65:AY65)-SUMIF(U66:AY66,"医ケア",U65:AY65)-SUMIF(U66:AY66,"医連携",U65:AY65)</f>
        <v>0</v>
      </c>
      <c r="BB65" s="199">
        <f>SUMIF(U66:AY66,"基準",U65:AY65)</f>
        <v>0</v>
      </c>
      <c r="BC65" s="200" t="e">
        <f>AZ65/$BE$6</f>
        <v>#DIV/0!</v>
      </c>
      <c r="BD65" s="218" t="e">
        <f>BA65/$BE$6</f>
        <v>#DIV/0!</v>
      </c>
      <c r="BE65" s="312"/>
      <c r="BF65" s="313"/>
      <c r="BG65" s="313"/>
      <c r="BH65" s="313"/>
      <c r="BI65" s="314"/>
      <c r="BJ65" s="364"/>
    </row>
    <row r="66" spans="2:62" ht="20.25" customHeight="1" x14ac:dyDescent="0.4">
      <c r="B66" s="284"/>
      <c r="C66" s="291"/>
      <c r="D66" s="292"/>
      <c r="E66" s="293"/>
      <c r="F66" s="253"/>
      <c r="G66" s="294"/>
      <c r="H66" s="301"/>
      <c r="I66" s="302"/>
      <c r="J66" s="302"/>
      <c r="K66" s="303"/>
      <c r="L66" s="304"/>
      <c r="M66" s="305"/>
      <c r="N66" s="321"/>
      <c r="O66" s="322"/>
      <c r="P66" s="322"/>
      <c r="Q66" s="323"/>
      <c r="R66" s="324" t="str">
        <f>IF(COUNTIF(F65,"看護職員"),"基準・基準_加・医ケア基本報酬・医療連携",IF(COUNTIF(プルダウン・リスト!$C$32:$C$40,'別紙2-1　勤務体制・勤務形態一覧表（児通所）'!F65),"基準職員","－"))</f>
        <v>－</v>
      </c>
      <c r="S66" s="325"/>
      <c r="T66" s="326"/>
      <c r="U66" s="126"/>
      <c r="V66" s="127"/>
      <c r="W66" s="127"/>
      <c r="X66" s="127"/>
      <c r="Y66" s="127"/>
      <c r="Z66" s="127"/>
      <c r="AA66" s="128"/>
      <c r="AB66" s="126"/>
      <c r="AC66" s="127"/>
      <c r="AD66" s="127"/>
      <c r="AE66" s="127"/>
      <c r="AF66" s="127"/>
      <c r="AG66" s="127"/>
      <c r="AH66" s="128"/>
      <c r="AI66" s="126"/>
      <c r="AJ66" s="127"/>
      <c r="AK66" s="127"/>
      <c r="AL66" s="127"/>
      <c r="AM66" s="127"/>
      <c r="AN66" s="127"/>
      <c r="AO66" s="128"/>
      <c r="AP66" s="126"/>
      <c r="AQ66" s="127"/>
      <c r="AR66" s="127"/>
      <c r="AS66" s="127"/>
      <c r="AT66" s="127"/>
      <c r="AU66" s="127"/>
      <c r="AV66" s="128"/>
      <c r="AW66" s="126"/>
      <c r="AX66" s="127"/>
      <c r="AY66" s="128"/>
      <c r="AZ66" s="201"/>
      <c r="BA66" s="202"/>
      <c r="BB66" s="203"/>
      <c r="BC66" s="204"/>
      <c r="BD66" s="205"/>
      <c r="BE66" s="312"/>
      <c r="BF66" s="313"/>
      <c r="BG66" s="313"/>
      <c r="BH66" s="313"/>
      <c r="BI66" s="314"/>
      <c r="BJ66" s="364"/>
    </row>
    <row r="67" spans="2:62" ht="20.25" customHeight="1" x14ac:dyDescent="0.4">
      <c r="B67" s="284">
        <f t="shared" ref="B67" si="12">B64+1</f>
        <v>16</v>
      </c>
      <c r="C67" s="285"/>
      <c r="D67" s="286"/>
      <c r="E67" s="287"/>
      <c r="F67" s="251"/>
      <c r="G67" s="294"/>
      <c r="H67" s="295"/>
      <c r="I67" s="296"/>
      <c r="J67" s="296"/>
      <c r="K67" s="297"/>
      <c r="L67" s="304"/>
      <c r="M67" s="305"/>
      <c r="N67" s="306"/>
      <c r="O67" s="307"/>
      <c r="P67" s="307"/>
      <c r="Q67" s="308"/>
      <c r="R67" s="309" t="s">
        <v>30</v>
      </c>
      <c r="S67" s="310"/>
      <c r="T67" s="311"/>
      <c r="U67" s="123"/>
      <c r="V67" s="124"/>
      <c r="W67" s="124"/>
      <c r="X67" s="124"/>
      <c r="Y67" s="124"/>
      <c r="Z67" s="124"/>
      <c r="AA67" s="125"/>
      <c r="AB67" s="123"/>
      <c r="AC67" s="124"/>
      <c r="AD67" s="124"/>
      <c r="AE67" s="124"/>
      <c r="AF67" s="124"/>
      <c r="AG67" s="124"/>
      <c r="AH67" s="125"/>
      <c r="AI67" s="123"/>
      <c r="AJ67" s="124"/>
      <c r="AK67" s="124"/>
      <c r="AL67" s="124"/>
      <c r="AM67" s="124"/>
      <c r="AN67" s="124"/>
      <c r="AO67" s="125"/>
      <c r="AP67" s="123"/>
      <c r="AQ67" s="124"/>
      <c r="AR67" s="124"/>
      <c r="AS67" s="124"/>
      <c r="AT67" s="124"/>
      <c r="AU67" s="124"/>
      <c r="AV67" s="125"/>
      <c r="AW67" s="123"/>
      <c r="AX67" s="124"/>
      <c r="AY67" s="125"/>
      <c r="AZ67" s="206"/>
      <c r="BA67" s="207"/>
      <c r="BB67" s="208"/>
      <c r="BC67" s="209"/>
      <c r="BD67" s="210"/>
      <c r="BE67" s="312"/>
      <c r="BF67" s="313"/>
      <c r="BG67" s="313"/>
      <c r="BH67" s="313"/>
      <c r="BI67" s="314"/>
      <c r="BJ67" s="364"/>
    </row>
    <row r="68" spans="2:62" ht="20.25" customHeight="1" x14ac:dyDescent="0.4">
      <c r="B68" s="284"/>
      <c r="C68" s="288"/>
      <c r="D68" s="289"/>
      <c r="E68" s="290"/>
      <c r="F68" s="177">
        <f>C67</f>
        <v>0</v>
      </c>
      <c r="G68" s="294"/>
      <c r="H68" s="298"/>
      <c r="I68" s="299"/>
      <c r="J68" s="299"/>
      <c r="K68" s="300"/>
      <c r="L68" s="304"/>
      <c r="M68" s="305"/>
      <c r="N68" s="315"/>
      <c r="O68" s="316"/>
      <c r="P68" s="316"/>
      <c r="Q68" s="317"/>
      <c r="R68" s="318" t="s">
        <v>9</v>
      </c>
      <c r="S68" s="319"/>
      <c r="T68" s="320"/>
      <c r="U68" s="263" t="str">
        <f>IF(U67="","",IF(OR(U67="常-休1",U67="常-休2",U67="常-休3"),IF(OR($G67="非・専",$G67="非・兼"),"-",VLOOKUP(U67,'シフト記号表（勤務時間帯)'!$D$5:$L$45,9,FALSE)),VLOOKUP(U67,'シフト記号表（勤務時間帯)'!$D$5:$L$45,9,FALSE)))</f>
        <v/>
      </c>
      <c r="V68" s="264" t="str">
        <f>IF(V67="","",IF(OR(V67="常-休1",V67="常-休2",V67="常-休3"),IF(OR($G67="非・専",$G67="非・兼"),"-",VLOOKUP(V67,'シフト記号表（勤務時間帯)'!$D$5:$L$45,9,FALSE)),VLOOKUP(V67,'シフト記号表（勤務時間帯)'!$D$5:$L$45,9,FALSE)))</f>
        <v/>
      </c>
      <c r="W68" s="264" t="str">
        <f>IF(W67="","",IF(OR(W67="常-休1",W67="常-休2",W67="常-休3"),IF(OR($G67="非・専",$G67="非・兼"),"-",VLOOKUP(W67,'シフト記号表（勤務時間帯)'!$D$5:$L$45,9,FALSE)),VLOOKUP(W67,'シフト記号表（勤務時間帯)'!$D$5:$L$45,9,FALSE)))</f>
        <v/>
      </c>
      <c r="X68" s="264" t="str">
        <f>IF(X67="","",IF(OR(X67="常-休1",X67="常-休2",X67="常-休3"),IF(OR($G67="非・専",$G67="非・兼"),"-",VLOOKUP(X67,'シフト記号表（勤務時間帯)'!$D$5:$L$45,9,FALSE)),VLOOKUP(X67,'シフト記号表（勤務時間帯)'!$D$5:$L$45,9,FALSE)))</f>
        <v/>
      </c>
      <c r="Y68" s="264" t="str">
        <f>IF(Y67="","",IF(OR(Y67="常-休1",Y67="常-休2",Y67="常-休3"),IF(OR($G67="非・専",$G67="非・兼"),"-",VLOOKUP(Y67,'シフト記号表（勤務時間帯)'!$D$5:$L$45,9,FALSE)),VLOOKUP(Y67,'シフト記号表（勤務時間帯)'!$D$5:$L$45,9,FALSE)))</f>
        <v/>
      </c>
      <c r="Z68" s="264" t="str">
        <f>IF(Z67="","",IF(OR(Z67="常-休1",Z67="常-休2",Z67="常-休3"),IF(OR($G67="非・専",$G67="非・兼"),"-",VLOOKUP(Z67,'シフト記号表（勤務時間帯)'!$D$5:$L$45,9,FALSE)),VLOOKUP(Z67,'シフト記号表（勤務時間帯)'!$D$5:$L$45,9,FALSE)))</f>
        <v/>
      </c>
      <c r="AA68" s="265" t="str">
        <f>IF(AA67="","",IF(OR(AA67="常-休1",AA67="常-休2",AA67="常-休3"),IF(OR($G67="非・専",$G67="非・兼"),"-",VLOOKUP(AA67,'シフト記号表（勤務時間帯)'!$D$5:$L$45,9,FALSE)),VLOOKUP(AA67,'シフト記号表（勤務時間帯)'!$D$5:$L$45,9,FALSE)))</f>
        <v/>
      </c>
      <c r="AB68" s="263" t="str">
        <f>IF(AB67="","",IF(OR(AB67="常-休1",AB67="常-休2",AB67="常-休3"),IF(OR($G67="非・専",$G67="非・兼"),"-",VLOOKUP(AB67,'シフト記号表（勤務時間帯)'!$D$5:$L$45,9,FALSE)),VLOOKUP(AB67,'シフト記号表（勤務時間帯)'!$D$5:$L$45,9,FALSE)))</f>
        <v/>
      </c>
      <c r="AC68" s="264" t="str">
        <f>IF(AC67="","",IF(OR(AC67="常-休1",AC67="常-休2",AC67="常-休3"),IF(OR($G67="非・専",$G67="非・兼"),"-",VLOOKUP(AC67,'シフト記号表（勤務時間帯)'!$D$5:$L$45,9,FALSE)),VLOOKUP(AC67,'シフト記号表（勤務時間帯)'!$D$5:$L$45,9,FALSE)))</f>
        <v/>
      </c>
      <c r="AD68" s="264" t="str">
        <f>IF(AD67="","",IF(OR(AD67="常-休1",AD67="常-休2",AD67="常-休3"),IF(OR($G67="非・専",$G67="非・兼"),"-",VLOOKUP(AD67,'シフト記号表（勤務時間帯)'!$D$5:$L$45,9,FALSE)),VLOOKUP(AD67,'シフト記号表（勤務時間帯)'!$D$5:$L$45,9,FALSE)))</f>
        <v/>
      </c>
      <c r="AE68" s="264" t="str">
        <f>IF(AE67="","",IF(OR(AE67="常-休1",AE67="常-休2",AE67="常-休3"),IF(OR($G67="非・専",$G67="非・兼"),"-",VLOOKUP(AE67,'シフト記号表（勤務時間帯)'!$D$5:$L$45,9,FALSE)),VLOOKUP(AE67,'シフト記号表（勤務時間帯)'!$D$5:$L$45,9,FALSE)))</f>
        <v/>
      </c>
      <c r="AF68" s="264" t="str">
        <f>IF(AF67="","",IF(OR(AF67="常-休1",AF67="常-休2",AF67="常-休3"),IF(OR($G67="非・専",$G67="非・兼"),"-",VLOOKUP(AF67,'シフト記号表（勤務時間帯)'!$D$5:$L$45,9,FALSE)),VLOOKUP(AF67,'シフト記号表（勤務時間帯)'!$D$5:$L$45,9,FALSE)))</f>
        <v/>
      </c>
      <c r="AG68" s="264" t="str">
        <f>IF(AG67="","",IF(OR(AG67="常-休1",AG67="常-休2",AG67="常-休3"),IF(OR($G67="非・専",$G67="非・兼"),"-",VLOOKUP(AG67,'シフト記号表（勤務時間帯)'!$D$5:$L$45,9,FALSE)),VLOOKUP(AG67,'シフト記号表（勤務時間帯)'!$D$5:$L$45,9,FALSE)))</f>
        <v/>
      </c>
      <c r="AH68" s="265" t="str">
        <f>IF(AH67="","",IF(OR(AH67="常-休1",AH67="常-休2",AH67="常-休3"),IF(OR($G67="非・専",$G67="非・兼"),"-",VLOOKUP(AH67,'シフト記号表（勤務時間帯)'!$D$5:$L$45,9,FALSE)),VLOOKUP(AH67,'シフト記号表（勤務時間帯)'!$D$5:$L$45,9,FALSE)))</f>
        <v/>
      </c>
      <c r="AI68" s="263" t="str">
        <f>IF(AI67="","",IF(OR(AI67="常-休1",AI67="常-休2",AI67="常-休3"),IF(OR($G67="非・専",$G67="非・兼"),"-",VLOOKUP(AI67,'シフト記号表（勤務時間帯)'!$D$5:$L$45,9,FALSE)),VLOOKUP(AI67,'シフト記号表（勤務時間帯)'!$D$5:$L$45,9,FALSE)))</f>
        <v/>
      </c>
      <c r="AJ68" s="264" t="str">
        <f>IF(AJ67="","",IF(OR(AJ67="常-休1",AJ67="常-休2",AJ67="常-休3"),IF(OR($G67="非・専",$G67="非・兼"),"-",VLOOKUP(AJ67,'シフト記号表（勤務時間帯)'!$D$5:$L$45,9,FALSE)),VLOOKUP(AJ67,'シフト記号表（勤務時間帯)'!$D$5:$L$45,9,FALSE)))</f>
        <v/>
      </c>
      <c r="AK68" s="264" t="str">
        <f>IF(AK67="","",IF(OR(AK67="常-休1",AK67="常-休2",AK67="常-休3"),IF(OR($G67="非・専",$G67="非・兼"),"-",VLOOKUP(AK67,'シフト記号表（勤務時間帯)'!$D$5:$L$45,9,FALSE)),VLOOKUP(AK67,'シフト記号表（勤務時間帯)'!$D$5:$L$45,9,FALSE)))</f>
        <v/>
      </c>
      <c r="AL68" s="264" t="str">
        <f>IF(AL67="","",IF(OR(AL67="常-休1",AL67="常-休2",AL67="常-休3"),IF(OR($G67="非・専",$G67="非・兼"),"-",VLOOKUP(AL67,'シフト記号表（勤務時間帯)'!$D$5:$L$45,9,FALSE)),VLOOKUP(AL67,'シフト記号表（勤務時間帯)'!$D$5:$L$45,9,FALSE)))</f>
        <v/>
      </c>
      <c r="AM68" s="264" t="str">
        <f>IF(AM67="","",IF(OR(AM67="常-休1",AM67="常-休2",AM67="常-休3"),IF(OR($G67="非・専",$G67="非・兼"),"-",VLOOKUP(AM67,'シフト記号表（勤務時間帯)'!$D$5:$L$45,9,FALSE)),VLOOKUP(AM67,'シフト記号表（勤務時間帯)'!$D$5:$L$45,9,FALSE)))</f>
        <v/>
      </c>
      <c r="AN68" s="264" t="str">
        <f>IF(AN67="","",IF(OR(AN67="常-休1",AN67="常-休2",AN67="常-休3"),IF(OR($G67="非・専",$G67="非・兼"),"-",VLOOKUP(AN67,'シフト記号表（勤務時間帯)'!$D$5:$L$45,9,FALSE)),VLOOKUP(AN67,'シフト記号表（勤務時間帯)'!$D$5:$L$45,9,FALSE)))</f>
        <v/>
      </c>
      <c r="AO68" s="265" t="str">
        <f>IF(AO67="","",IF(OR(AO67="常-休1",AO67="常-休2",AO67="常-休3"),IF(OR($G67="非・専",$G67="非・兼"),"-",VLOOKUP(AO67,'シフト記号表（勤務時間帯)'!$D$5:$L$45,9,FALSE)),VLOOKUP(AO67,'シフト記号表（勤務時間帯)'!$D$5:$L$45,9,FALSE)))</f>
        <v/>
      </c>
      <c r="AP68" s="263" t="str">
        <f>IF(AP67="","",IF(OR(AP67="常-休1",AP67="常-休2",AP67="常-休3"),IF(OR($G67="非・専",$G67="非・兼"),"-",VLOOKUP(AP67,'シフト記号表（勤務時間帯)'!$D$5:$L$45,9,FALSE)),VLOOKUP(AP67,'シフト記号表（勤務時間帯)'!$D$5:$L$45,9,FALSE)))</f>
        <v/>
      </c>
      <c r="AQ68" s="264" t="str">
        <f>IF(AQ67="","",IF(OR(AQ67="常-休1",AQ67="常-休2",AQ67="常-休3"),IF(OR($G67="非・専",$G67="非・兼"),"-",VLOOKUP(AQ67,'シフト記号表（勤務時間帯)'!$D$5:$L$45,9,FALSE)),VLOOKUP(AQ67,'シフト記号表（勤務時間帯)'!$D$5:$L$45,9,FALSE)))</f>
        <v/>
      </c>
      <c r="AR68" s="264" t="str">
        <f>IF(AR67="","",IF(OR(AR67="常-休1",AR67="常-休2",AR67="常-休3"),IF(OR($G67="非・専",$G67="非・兼"),"-",VLOOKUP(AR67,'シフト記号表（勤務時間帯)'!$D$5:$L$45,9,FALSE)),VLOOKUP(AR67,'シフト記号表（勤務時間帯)'!$D$5:$L$45,9,FALSE)))</f>
        <v/>
      </c>
      <c r="AS68" s="264" t="str">
        <f>IF(AS67="","",IF(OR(AS67="常-休1",AS67="常-休2",AS67="常-休3"),IF(OR($G67="非・専",$G67="非・兼"),"-",VLOOKUP(AS67,'シフト記号表（勤務時間帯)'!$D$5:$L$45,9,FALSE)),VLOOKUP(AS67,'シフト記号表（勤務時間帯)'!$D$5:$L$45,9,FALSE)))</f>
        <v/>
      </c>
      <c r="AT68" s="264" t="str">
        <f>IF(AT67="","",IF(OR(AT67="常-休1",AT67="常-休2",AT67="常-休3"),IF(OR($G67="非・専",$G67="非・兼"),"-",VLOOKUP(AT67,'シフト記号表（勤務時間帯)'!$D$5:$L$45,9,FALSE)),VLOOKUP(AT67,'シフト記号表（勤務時間帯)'!$D$5:$L$45,9,FALSE)))</f>
        <v/>
      </c>
      <c r="AU68" s="264" t="str">
        <f>IF(AU67="","",IF(OR(AU67="常-休1",AU67="常-休2",AU67="常-休3"),IF(OR($G67="非・専",$G67="非・兼"),"-",VLOOKUP(AU67,'シフト記号表（勤務時間帯)'!$D$5:$L$45,9,FALSE)),VLOOKUP(AU67,'シフト記号表（勤務時間帯)'!$D$5:$L$45,9,FALSE)))</f>
        <v/>
      </c>
      <c r="AV68" s="265" t="str">
        <f>IF(AV67="","",IF(OR(AV67="常-休1",AV67="常-休2",AV67="常-休3"),IF(OR($G67="非・専",$G67="非・兼"),"-",VLOOKUP(AV67,'シフト記号表（勤務時間帯)'!$D$5:$L$45,9,FALSE)),VLOOKUP(AV67,'シフト記号表（勤務時間帯)'!$D$5:$L$45,9,FALSE)))</f>
        <v/>
      </c>
      <c r="AW68" s="263" t="str">
        <f>IF(AW67="","",IF(OR(AW67="常-休1",AW67="常-休2",AW67="常-休3"),IF(OR($G67="非・専",$G67="非・兼"),"-",VLOOKUP(AW67,'シフト記号表（勤務時間帯)'!$D$5:$L$45,9,FALSE)),VLOOKUP(AW67,'シフト記号表（勤務時間帯)'!$D$5:$L$45,9,FALSE)))</f>
        <v/>
      </c>
      <c r="AX68" s="264" t="str">
        <f>IF(AX67="","",IF(OR(AX67="常-休1",AX67="常-休2",AX67="常-休3"),IF(OR($G67="非・専",$G67="非・兼"),"-",VLOOKUP(AX67,'シフト記号表（勤務時間帯)'!$D$5:$L$45,9,FALSE)),VLOOKUP(AX67,'シフト記号表（勤務時間帯)'!$D$5:$L$45,9,FALSE)))</f>
        <v/>
      </c>
      <c r="AY68" s="265" t="str">
        <f>IF(AY67="","",IF(OR(AY67="常-休1",AY67="常-休2",AY67="常-休3"),IF(OR($G67="非・専",$G67="非・兼"),"-",VLOOKUP(AY67,'シフト記号表（勤務時間帯)'!$D$5:$L$45,9,FALSE)),VLOOKUP(AY67,'シフト記号表（勤務時間帯)'!$D$5:$L$45,9,FALSE)))</f>
        <v/>
      </c>
      <c r="AZ68" s="197">
        <f>IF($BE$3="予定",SUM(U68:AV68),IF($BE$3="実績",SUM(U68:AY68),""))</f>
        <v>0</v>
      </c>
      <c r="BA68" s="216">
        <f>AZ68-SUMIF(U69:AY69,"基準",U68:AY68)-SUMIF(U69:AY69,"医ケア",U68:AY68)-SUMIF(U69:AY69,"医連携",U68:AY68)</f>
        <v>0</v>
      </c>
      <c r="BB68" s="199">
        <f>SUMIF(U69:AY69,"基準",U68:AY68)</f>
        <v>0</v>
      </c>
      <c r="BC68" s="200" t="e">
        <f>AZ68/$BE$6</f>
        <v>#DIV/0!</v>
      </c>
      <c r="BD68" s="218" t="e">
        <f>BA68/$BE$6</f>
        <v>#DIV/0!</v>
      </c>
      <c r="BE68" s="312"/>
      <c r="BF68" s="313"/>
      <c r="BG68" s="313"/>
      <c r="BH68" s="313"/>
      <c r="BI68" s="314"/>
      <c r="BJ68" s="364"/>
    </row>
    <row r="69" spans="2:62" ht="20.25" customHeight="1" x14ac:dyDescent="0.4">
      <c r="B69" s="284"/>
      <c r="C69" s="291"/>
      <c r="D69" s="292"/>
      <c r="E69" s="293"/>
      <c r="F69" s="253"/>
      <c r="G69" s="294"/>
      <c r="H69" s="301"/>
      <c r="I69" s="302"/>
      <c r="J69" s="302"/>
      <c r="K69" s="303"/>
      <c r="L69" s="304"/>
      <c r="M69" s="305"/>
      <c r="N69" s="321"/>
      <c r="O69" s="322"/>
      <c r="P69" s="322"/>
      <c r="Q69" s="323"/>
      <c r="R69" s="324" t="str">
        <f>IF(COUNTIF(F68,"看護職員"),"基準・基準_加・医ケア基本報酬・医療連携",IF(COUNTIF(プルダウン・リスト!$C$32:$C$40,'別紙2-1　勤務体制・勤務形態一覧表（児通所）'!F68),"基準職員","－"))</f>
        <v>－</v>
      </c>
      <c r="S69" s="325"/>
      <c r="T69" s="326"/>
      <c r="U69" s="126"/>
      <c r="V69" s="127"/>
      <c r="W69" s="127"/>
      <c r="X69" s="127"/>
      <c r="Y69" s="127"/>
      <c r="Z69" s="127"/>
      <c r="AA69" s="128"/>
      <c r="AB69" s="126"/>
      <c r="AC69" s="127"/>
      <c r="AD69" s="127"/>
      <c r="AE69" s="127"/>
      <c r="AF69" s="127"/>
      <c r="AG69" s="127"/>
      <c r="AH69" s="128"/>
      <c r="AI69" s="126"/>
      <c r="AJ69" s="127"/>
      <c r="AK69" s="127"/>
      <c r="AL69" s="127"/>
      <c r="AM69" s="127"/>
      <c r="AN69" s="127"/>
      <c r="AO69" s="128"/>
      <c r="AP69" s="126"/>
      <c r="AQ69" s="127"/>
      <c r="AR69" s="127"/>
      <c r="AS69" s="127"/>
      <c r="AT69" s="127"/>
      <c r="AU69" s="127"/>
      <c r="AV69" s="128"/>
      <c r="AW69" s="126"/>
      <c r="AX69" s="127"/>
      <c r="AY69" s="128"/>
      <c r="AZ69" s="201"/>
      <c r="BA69" s="202"/>
      <c r="BB69" s="203"/>
      <c r="BC69" s="204"/>
      <c r="BD69" s="205"/>
      <c r="BE69" s="312"/>
      <c r="BF69" s="313"/>
      <c r="BG69" s="313"/>
      <c r="BH69" s="313"/>
      <c r="BI69" s="314"/>
      <c r="BJ69" s="364"/>
    </row>
    <row r="70" spans="2:62" ht="20.25" customHeight="1" x14ac:dyDescent="0.4">
      <c r="B70" s="284">
        <f t="shared" ref="B70" si="13">B67+1</f>
        <v>17</v>
      </c>
      <c r="C70" s="285"/>
      <c r="D70" s="286"/>
      <c r="E70" s="287"/>
      <c r="F70" s="251"/>
      <c r="G70" s="294"/>
      <c r="H70" s="295"/>
      <c r="I70" s="296"/>
      <c r="J70" s="296"/>
      <c r="K70" s="297"/>
      <c r="L70" s="304"/>
      <c r="M70" s="305"/>
      <c r="N70" s="306"/>
      <c r="O70" s="307"/>
      <c r="P70" s="307"/>
      <c r="Q70" s="308"/>
      <c r="R70" s="309" t="s">
        <v>30</v>
      </c>
      <c r="S70" s="310"/>
      <c r="T70" s="311"/>
      <c r="U70" s="123"/>
      <c r="V70" s="124"/>
      <c r="W70" s="124"/>
      <c r="X70" s="124"/>
      <c r="Y70" s="124"/>
      <c r="Z70" s="124"/>
      <c r="AA70" s="125"/>
      <c r="AB70" s="123"/>
      <c r="AC70" s="124"/>
      <c r="AD70" s="124"/>
      <c r="AE70" s="124"/>
      <c r="AF70" s="124"/>
      <c r="AG70" s="124"/>
      <c r="AH70" s="125"/>
      <c r="AI70" s="123"/>
      <c r="AJ70" s="124"/>
      <c r="AK70" s="124"/>
      <c r="AL70" s="124"/>
      <c r="AM70" s="124"/>
      <c r="AN70" s="124"/>
      <c r="AO70" s="125"/>
      <c r="AP70" s="123"/>
      <c r="AQ70" s="124"/>
      <c r="AR70" s="124"/>
      <c r="AS70" s="124"/>
      <c r="AT70" s="124"/>
      <c r="AU70" s="124"/>
      <c r="AV70" s="125"/>
      <c r="AW70" s="123"/>
      <c r="AX70" s="124"/>
      <c r="AY70" s="125"/>
      <c r="AZ70" s="206"/>
      <c r="BA70" s="207"/>
      <c r="BB70" s="208"/>
      <c r="BC70" s="209"/>
      <c r="BD70" s="210"/>
      <c r="BE70" s="312"/>
      <c r="BF70" s="313"/>
      <c r="BG70" s="313"/>
      <c r="BH70" s="313"/>
      <c r="BI70" s="314"/>
      <c r="BJ70" s="364"/>
    </row>
    <row r="71" spans="2:62" ht="20.25" customHeight="1" x14ac:dyDescent="0.4">
      <c r="B71" s="284"/>
      <c r="C71" s="288"/>
      <c r="D71" s="289"/>
      <c r="E71" s="290"/>
      <c r="F71" s="177">
        <f>C70</f>
        <v>0</v>
      </c>
      <c r="G71" s="294"/>
      <c r="H71" s="298"/>
      <c r="I71" s="299"/>
      <c r="J71" s="299"/>
      <c r="K71" s="300"/>
      <c r="L71" s="304"/>
      <c r="M71" s="305"/>
      <c r="N71" s="315"/>
      <c r="O71" s="316"/>
      <c r="P71" s="316"/>
      <c r="Q71" s="317"/>
      <c r="R71" s="318" t="s">
        <v>9</v>
      </c>
      <c r="S71" s="319"/>
      <c r="T71" s="320"/>
      <c r="U71" s="263" t="str">
        <f>IF(U70="","",IF(OR(U70="常-休1",U70="常-休2",U70="常-休3"),IF(OR($G70="非・専",$G70="非・兼"),"-",VLOOKUP(U70,'シフト記号表（勤務時間帯)'!$D$5:$L$45,9,FALSE)),VLOOKUP(U70,'シフト記号表（勤務時間帯)'!$D$5:$L$45,9,FALSE)))</f>
        <v/>
      </c>
      <c r="V71" s="264" t="str">
        <f>IF(V70="","",IF(OR(V70="常-休1",V70="常-休2",V70="常-休3"),IF(OR($G70="非・専",$G70="非・兼"),"-",VLOOKUP(V70,'シフト記号表（勤務時間帯)'!$D$5:$L$45,9,FALSE)),VLOOKUP(V70,'シフト記号表（勤務時間帯)'!$D$5:$L$45,9,FALSE)))</f>
        <v/>
      </c>
      <c r="W71" s="264" t="str">
        <f>IF(W70="","",IF(OR(W70="常-休1",W70="常-休2",W70="常-休3"),IF(OR($G70="非・専",$G70="非・兼"),"-",VLOOKUP(W70,'シフト記号表（勤務時間帯)'!$D$5:$L$45,9,FALSE)),VLOOKUP(W70,'シフト記号表（勤務時間帯)'!$D$5:$L$45,9,FALSE)))</f>
        <v/>
      </c>
      <c r="X71" s="264" t="str">
        <f>IF(X70="","",IF(OR(X70="常-休1",X70="常-休2",X70="常-休3"),IF(OR($G70="非・専",$G70="非・兼"),"-",VLOOKUP(X70,'シフト記号表（勤務時間帯)'!$D$5:$L$45,9,FALSE)),VLOOKUP(X70,'シフト記号表（勤務時間帯)'!$D$5:$L$45,9,FALSE)))</f>
        <v/>
      </c>
      <c r="Y71" s="264" t="str">
        <f>IF(Y70="","",IF(OR(Y70="常-休1",Y70="常-休2",Y70="常-休3"),IF(OR($G70="非・専",$G70="非・兼"),"-",VLOOKUP(Y70,'シフト記号表（勤務時間帯)'!$D$5:$L$45,9,FALSE)),VLOOKUP(Y70,'シフト記号表（勤務時間帯)'!$D$5:$L$45,9,FALSE)))</f>
        <v/>
      </c>
      <c r="Z71" s="264" t="str">
        <f>IF(Z70="","",IF(OR(Z70="常-休1",Z70="常-休2",Z70="常-休3"),IF(OR($G70="非・専",$G70="非・兼"),"-",VLOOKUP(Z70,'シフト記号表（勤務時間帯)'!$D$5:$L$45,9,FALSE)),VLOOKUP(Z70,'シフト記号表（勤務時間帯)'!$D$5:$L$45,9,FALSE)))</f>
        <v/>
      </c>
      <c r="AA71" s="265" t="str">
        <f>IF(AA70="","",IF(OR(AA70="常-休1",AA70="常-休2",AA70="常-休3"),IF(OR($G70="非・専",$G70="非・兼"),"-",VLOOKUP(AA70,'シフト記号表（勤務時間帯)'!$D$5:$L$45,9,FALSE)),VLOOKUP(AA70,'シフト記号表（勤務時間帯)'!$D$5:$L$45,9,FALSE)))</f>
        <v/>
      </c>
      <c r="AB71" s="263" t="str">
        <f>IF(AB70="","",IF(OR(AB70="常-休1",AB70="常-休2",AB70="常-休3"),IF(OR($G70="非・専",$G70="非・兼"),"-",VLOOKUP(AB70,'シフト記号表（勤務時間帯)'!$D$5:$L$45,9,FALSE)),VLOOKUP(AB70,'シフト記号表（勤務時間帯)'!$D$5:$L$45,9,FALSE)))</f>
        <v/>
      </c>
      <c r="AC71" s="264" t="str">
        <f>IF(AC70="","",IF(OR(AC70="常-休1",AC70="常-休2",AC70="常-休3"),IF(OR($G70="非・専",$G70="非・兼"),"-",VLOOKUP(AC70,'シフト記号表（勤務時間帯)'!$D$5:$L$45,9,FALSE)),VLOOKUP(AC70,'シフト記号表（勤務時間帯)'!$D$5:$L$45,9,FALSE)))</f>
        <v/>
      </c>
      <c r="AD71" s="264" t="str">
        <f>IF(AD70="","",IF(OR(AD70="常-休1",AD70="常-休2",AD70="常-休3"),IF(OR($G70="非・専",$G70="非・兼"),"-",VLOOKUP(AD70,'シフト記号表（勤務時間帯)'!$D$5:$L$45,9,FALSE)),VLOOKUP(AD70,'シフト記号表（勤務時間帯)'!$D$5:$L$45,9,FALSE)))</f>
        <v/>
      </c>
      <c r="AE71" s="264" t="str">
        <f>IF(AE70="","",IF(OR(AE70="常-休1",AE70="常-休2",AE70="常-休3"),IF(OR($G70="非・専",$G70="非・兼"),"-",VLOOKUP(AE70,'シフト記号表（勤務時間帯)'!$D$5:$L$45,9,FALSE)),VLOOKUP(AE70,'シフト記号表（勤務時間帯)'!$D$5:$L$45,9,FALSE)))</f>
        <v/>
      </c>
      <c r="AF71" s="264" t="str">
        <f>IF(AF70="","",IF(OR(AF70="常-休1",AF70="常-休2",AF70="常-休3"),IF(OR($G70="非・専",$G70="非・兼"),"-",VLOOKUP(AF70,'シフト記号表（勤務時間帯)'!$D$5:$L$45,9,FALSE)),VLOOKUP(AF70,'シフト記号表（勤務時間帯)'!$D$5:$L$45,9,FALSE)))</f>
        <v/>
      </c>
      <c r="AG71" s="264" t="str">
        <f>IF(AG70="","",IF(OR(AG70="常-休1",AG70="常-休2",AG70="常-休3"),IF(OR($G70="非・専",$G70="非・兼"),"-",VLOOKUP(AG70,'シフト記号表（勤務時間帯)'!$D$5:$L$45,9,FALSE)),VLOOKUP(AG70,'シフト記号表（勤務時間帯)'!$D$5:$L$45,9,FALSE)))</f>
        <v/>
      </c>
      <c r="AH71" s="265" t="str">
        <f>IF(AH70="","",IF(OR(AH70="常-休1",AH70="常-休2",AH70="常-休3"),IF(OR($G70="非・専",$G70="非・兼"),"-",VLOOKUP(AH70,'シフト記号表（勤務時間帯)'!$D$5:$L$45,9,FALSE)),VLOOKUP(AH70,'シフト記号表（勤務時間帯)'!$D$5:$L$45,9,FALSE)))</f>
        <v/>
      </c>
      <c r="AI71" s="263" t="str">
        <f>IF(AI70="","",IF(OR(AI70="常-休1",AI70="常-休2",AI70="常-休3"),IF(OR($G70="非・専",$G70="非・兼"),"-",VLOOKUP(AI70,'シフト記号表（勤務時間帯)'!$D$5:$L$45,9,FALSE)),VLOOKUP(AI70,'シフト記号表（勤務時間帯)'!$D$5:$L$45,9,FALSE)))</f>
        <v/>
      </c>
      <c r="AJ71" s="264" t="str">
        <f>IF(AJ70="","",IF(OR(AJ70="常-休1",AJ70="常-休2",AJ70="常-休3"),IF(OR($G70="非・専",$G70="非・兼"),"-",VLOOKUP(AJ70,'シフト記号表（勤務時間帯)'!$D$5:$L$45,9,FALSE)),VLOOKUP(AJ70,'シフト記号表（勤務時間帯)'!$D$5:$L$45,9,FALSE)))</f>
        <v/>
      </c>
      <c r="AK71" s="264" t="str">
        <f>IF(AK70="","",IF(OR(AK70="常-休1",AK70="常-休2",AK70="常-休3"),IF(OR($G70="非・専",$G70="非・兼"),"-",VLOOKUP(AK70,'シフト記号表（勤務時間帯)'!$D$5:$L$45,9,FALSE)),VLOOKUP(AK70,'シフト記号表（勤務時間帯)'!$D$5:$L$45,9,FALSE)))</f>
        <v/>
      </c>
      <c r="AL71" s="264" t="str">
        <f>IF(AL70="","",IF(OR(AL70="常-休1",AL70="常-休2",AL70="常-休3"),IF(OR($G70="非・専",$G70="非・兼"),"-",VLOOKUP(AL70,'シフト記号表（勤務時間帯)'!$D$5:$L$45,9,FALSE)),VLOOKUP(AL70,'シフト記号表（勤務時間帯)'!$D$5:$L$45,9,FALSE)))</f>
        <v/>
      </c>
      <c r="AM71" s="264" t="str">
        <f>IF(AM70="","",IF(OR(AM70="常-休1",AM70="常-休2",AM70="常-休3"),IF(OR($G70="非・専",$G70="非・兼"),"-",VLOOKUP(AM70,'シフト記号表（勤務時間帯)'!$D$5:$L$45,9,FALSE)),VLOOKUP(AM70,'シフト記号表（勤務時間帯)'!$D$5:$L$45,9,FALSE)))</f>
        <v/>
      </c>
      <c r="AN71" s="264" t="str">
        <f>IF(AN70="","",IF(OR(AN70="常-休1",AN70="常-休2",AN70="常-休3"),IF(OR($G70="非・専",$G70="非・兼"),"-",VLOOKUP(AN70,'シフト記号表（勤務時間帯)'!$D$5:$L$45,9,FALSE)),VLOOKUP(AN70,'シフト記号表（勤務時間帯)'!$D$5:$L$45,9,FALSE)))</f>
        <v/>
      </c>
      <c r="AO71" s="265" t="str">
        <f>IF(AO70="","",IF(OR(AO70="常-休1",AO70="常-休2",AO70="常-休3"),IF(OR($G70="非・専",$G70="非・兼"),"-",VLOOKUP(AO70,'シフト記号表（勤務時間帯)'!$D$5:$L$45,9,FALSE)),VLOOKUP(AO70,'シフト記号表（勤務時間帯)'!$D$5:$L$45,9,FALSE)))</f>
        <v/>
      </c>
      <c r="AP71" s="263" t="str">
        <f>IF(AP70="","",IF(OR(AP70="常-休1",AP70="常-休2",AP70="常-休3"),IF(OR($G70="非・専",$G70="非・兼"),"-",VLOOKUP(AP70,'シフト記号表（勤務時間帯)'!$D$5:$L$45,9,FALSE)),VLOOKUP(AP70,'シフト記号表（勤務時間帯)'!$D$5:$L$45,9,FALSE)))</f>
        <v/>
      </c>
      <c r="AQ71" s="264" t="str">
        <f>IF(AQ70="","",IF(OR(AQ70="常-休1",AQ70="常-休2",AQ70="常-休3"),IF(OR($G70="非・専",$G70="非・兼"),"-",VLOOKUP(AQ70,'シフト記号表（勤務時間帯)'!$D$5:$L$45,9,FALSE)),VLOOKUP(AQ70,'シフト記号表（勤務時間帯)'!$D$5:$L$45,9,FALSE)))</f>
        <v/>
      </c>
      <c r="AR71" s="264" t="str">
        <f>IF(AR70="","",IF(OR(AR70="常-休1",AR70="常-休2",AR70="常-休3"),IF(OR($G70="非・専",$G70="非・兼"),"-",VLOOKUP(AR70,'シフト記号表（勤務時間帯)'!$D$5:$L$45,9,FALSE)),VLOOKUP(AR70,'シフト記号表（勤務時間帯)'!$D$5:$L$45,9,FALSE)))</f>
        <v/>
      </c>
      <c r="AS71" s="264" t="str">
        <f>IF(AS70="","",IF(OR(AS70="常-休1",AS70="常-休2",AS70="常-休3"),IF(OR($G70="非・専",$G70="非・兼"),"-",VLOOKUP(AS70,'シフト記号表（勤務時間帯)'!$D$5:$L$45,9,FALSE)),VLOOKUP(AS70,'シフト記号表（勤務時間帯)'!$D$5:$L$45,9,FALSE)))</f>
        <v/>
      </c>
      <c r="AT71" s="264" t="str">
        <f>IF(AT70="","",IF(OR(AT70="常-休1",AT70="常-休2",AT70="常-休3"),IF(OR($G70="非・専",$G70="非・兼"),"-",VLOOKUP(AT70,'シフト記号表（勤務時間帯)'!$D$5:$L$45,9,FALSE)),VLOOKUP(AT70,'シフト記号表（勤務時間帯)'!$D$5:$L$45,9,FALSE)))</f>
        <v/>
      </c>
      <c r="AU71" s="264" t="str">
        <f>IF(AU70="","",IF(OR(AU70="常-休1",AU70="常-休2",AU70="常-休3"),IF(OR($G70="非・専",$G70="非・兼"),"-",VLOOKUP(AU70,'シフト記号表（勤務時間帯)'!$D$5:$L$45,9,FALSE)),VLOOKUP(AU70,'シフト記号表（勤務時間帯)'!$D$5:$L$45,9,FALSE)))</f>
        <v/>
      </c>
      <c r="AV71" s="265" t="str">
        <f>IF(AV70="","",IF(OR(AV70="常-休1",AV70="常-休2",AV70="常-休3"),IF(OR($G70="非・専",$G70="非・兼"),"-",VLOOKUP(AV70,'シフト記号表（勤務時間帯)'!$D$5:$L$45,9,FALSE)),VLOOKUP(AV70,'シフト記号表（勤務時間帯)'!$D$5:$L$45,9,FALSE)))</f>
        <v/>
      </c>
      <c r="AW71" s="263" t="str">
        <f>IF(AW70="","",IF(OR(AW70="常-休1",AW70="常-休2",AW70="常-休3"),IF(OR($G70="非・専",$G70="非・兼"),"-",VLOOKUP(AW70,'シフト記号表（勤務時間帯)'!$D$5:$L$45,9,FALSE)),VLOOKUP(AW70,'シフト記号表（勤務時間帯)'!$D$5:$L$45,9,FALSE)))</f>
        <v/>
      </c>
      <c r="AX71" s="264" t="str">
        <f>IF(AX70="","",IF(OR(AX70="常-休1",AX70="常-休2",AX70="常-休3"),IF(OR($G70="非・専",$G70="非・兼"),"-",VLOOKUP(AX70,'シフト記号表（勤務時間帯)'!$D$5:$L$45,9,FALSE)),VLOOKUP(AX70,'シフト記号表（勤務時間帯)'!$D$5:$L$45,9,FALSE)))</f>
        <v/>
      </c>
      <c r="AY71" s="265" t="str">
        <f>IF(AY70="","",IF(OR(AY70="常-休1",AY70="常-休2",AY70="常-休3"),IF(OR($G70="非・専",$G70="非・兼"),"-",VLOOKUP(AY70,'シフト記号表（勤務時間帯)'!$D$5:$L$45,9,FALSE)),VLOOKUP(AY70,'シフト記号表（勤務時間帯)'!$D$5:$L$45,9,FALSE)))</f>
        <v/>
      </c>
      <c r="AZ71" s="197">
        <f>IF($BE$3="予定",SUM(U71:AV71),IF($BE$3="実績",SUM(U71:AY71),""))</f>
        <v>0</v>
      </c>
      <c r="BA71" s="216">
        <f>AZ71-SUMIF(U72:AY72,"基準",U71:AY71)-SUMIF(U72:AY72,"医ケア",U71:AY71)-SUMIF(U72:AY72,"医連携",U71:AY71)</f>
        <v>0</v>
      </c>
      <c r="BB71" s="199">
        <f>SUMIF(U72:AY72,"基準",U71:AY71)</f>
        <v>0</v>
      </c>
      <c r="BC71" s="200" t="e">
        <f>AZ71/$BE$6</f>
        <v>#DIV/0!</v>
      </c>
      <c r="BD71" s="218" t="e">
        <f>BA71/$BE$6</f>
        <v>#DIV/0!</v>
      </c>
      <c r="BE71" s="312"/>
      <c r="BF71" s="313"/>
      <c r="BG71" s="313"/>
      <c r="BH71" s="313"/>
      <c r="BI71" s="314"/>
      <c r="BJ71" s="364"/>
    </row>
    <row r="72" spans="2:62" ht="20.25" customHeight="1" x14ac:dyDescent="0.4">
      <c r="B72" s="284"/>
      <c r="C72" s="291"/>
      <c r="D72" s="292"/>
      <c r="E72" s="293"/>
      <c r="F72" s="253"/>
      <c r="G72" s="294"/>
      <c r="H72" s="301"/>
      <c r="I72" s="302"/>
      <c r="J72" s="302"/>
      <c r="K72" s="303"/>
      <c r="L72" s="304"/>
      <c r="M72" s="305"/>
      <c r="N72" s="321"/>
      <c r="O72" s="322"/>
      <c r="P72" s="322"/>
      <c r="Q72" s="323"/>
      <c r="R72" s="324" t="str">
        <f>IF(COUNTIF(F71,"看護職員"),"基準・基準_加・医ケア基本報酬・医療連携",IF(COUNTIF(プルダウン・リスト!$C$32:$C$40,'別紙2-1　勤務体制・勤務形態一覧表（児通所）'!F71),"基準職員","－"))</f>
        <v>－</v>
      </c>
      <c r="S72" s="325"/>
      <c r="T72" s="326"/>
      <c r="U72" s="126"/>
      <c r="V72" s="127"/>
      <c r="W72" s="127"/>
      <c r="X72" s="127"/>
      <c r="Y72" s="127"/>
      <c r="Z72" s="127"/>
      <c r="AA72" s="128"/>
      <c r="AB72" s="126"/>
      <c r="AC72" s="127"/>
      <c r="AD72" s="127"/>
      <c r="AE72" s="127"/>
      <c r="AF72" s="127"/>
      <c r="AG72" s="127"/>
      <c r="AH72" s="128"/>
      <c r="AI72" s="126"/>
      <c r="AJ72" s="127"/>
      <c r="AK72" s="127"/>
      <c r="AL72" s="127"/>
      <c r="AM72" s="127"/>
      <c r="AN72" s="127"/>
      <c r="AO72" s="128"/>
      <c r="AP72" s="126"/>
      <c r="AQ72" s="127"/>
      <c r="AR72" s="127"/>
      <c r="AS72" s="127"/>
      <c r="AT72" s="127"/>
      <c r="AU72" s="127"/>
      <c r="AV72" s="128"/>
      <c r="AW72" s="126"/>
      <c r="AX72" s="127"/>
      <c r="AY72" s="128"/>
      <c r="AZ72" s="201"/>
      <c r="BA72" s="219"/>
      <c r="BB72" s="220"/>
      <c r="BC72" s="204"/>
      <c r="BD72" s="205"/>
      <c r="BE72" s="312"/>
      <c r="BF72" s="313"/>
      <c r="BG72" s="313"/>
      <c r="BH72" s="313"/>
      <c r="BI72" s="314"/>
      <c r="BJ72" s="364"/>
    </row>
    <row r="73" spans="2:62" ht="20.25" customHeight="1" x14ac:dyDescent="0.4">
      <c r="B73" s="284">
        <f t="shared" ref="B73" si="14">B70+1</f>
        <v>18</v>
      </c>
      <c r="C73" s="285"/>
      <c r="D73" s="286"/>
      <c r="E73" s="287"/>
      <c r="F73" s="251"/>
      <c r="G73" s="294"/>
      <c r="H73" s="295"/>
      <c r="I73" s="296"/>
      <c r="J73" s="296"/>
      <c r="K73" s="297"/>
      <c r="L73" s="304"/>
      <c r="M73" s="305"/>
      <c r="N73" s="306"/>
      <c r="O73" s="307"/>
      <c r="P73" s="307"/>
      <c r="Q73" s="308"/>
      <c r="R73" s="309" t="s">
        <v>30</v>
      </c>
      <c r="S73" s="310"/>
      <c r="T73" s="311"/>
      <c r="U73" s="123"/>
      <c r="V73" s="124"/>
      <c r="W73" s="124"/>
      <c r="X73" s="124"/>
      <c r="Y73" s="124"/>
      <c r="Z73" s="124"/>
      <c r="AA73" s="125"/>
      <c r="AB73" s="123"/>
      <c r="AC73" s="124"/>
      <c r="AD73" s="124"/>
      <c r="AE73" s="124"/>
      <c r="AF73" s="124"/>
      <c r="AG73" s="124"/>
      <c r="AH73" s="125"/>
      <c r="AI73" s="123"/>
      <c r="AJ73" s="124"/>
      <c r="AK73" s="124"/>
      <c r="AL73" s="124"/>
      <c r="AM73" s="124"/>
      <c r="AN73" s="124"/>
      <c r="AO73" s="125"/>
      <c r="AP73" s="123"/>
      <c r="AQ73" s="124"/>
      <c r="AR73" s="124"/>
      <c r="AS73" s="124"/>
      <c r="AT73" s="124"/>
      <c r="AU73" s="124"/>
      <c r="AV73" s="125"/>
      <c r="AW73" s="123"/>
      <c r="AX73" s="124"/>
      <c r="AY73" s="125"/>
      <c r="AZ73" s="206"/>
      <c r="BA73" s="207"/>
      <c r="BB73" s="208"/>
      <c r="BC73" s="209"/>
      <c r="BD73" s="210"/>
      <c r="BE73" s="312"/>
      <c r="BF73" s="313"/>
      <c r="BG73" s="313"/>
      <c r="BH73" s="313"/>
      <c r="BI73" s="314"/>
      <c r="BJ73" s="364"/>
    </row>
    <row r="74" spans="2:62" ht="20.25" customHeight="1" x14ac:dyDescent="0.4">
      <c r="B74" s="284"/>
      <c r="C74" s="288"/>
      <c r="D74" s="289"/>
      <c r="E74" s="290"/>
      <c r="F74" s="177">
        <f>C73</f>
        <v>0</v>
      </c>
      <c r="G74" s="294"/>
      <c r="H74" s="298"/>
      <c r="I74" s="299"/>
      <c r="J74" s="299"/>
      <c r="K74" s="300"/>
      <c r="L74" s="304"/>
      <c r="M74" s="305"/>
      <c r="N74" s="315"/>
      <c r="O74" s="316"/>
      <c r="P74" s="316"/>
      <c r="Q74" s="317"/>
      <c r="R74" s="318" t="s">
        <v>9</v>
      </c>
      <c r="S74" s="319"/>
      <c r="T74" s="320"/>
      <c r="U74" s="263" t="str">
        <f>IF(U73="","",IF(OR(U73="常-休1",U73="常-休2",U73="常-休3"),IF(OR($G73="非・専",$G73="非・兼"),"-",VLOOKUP(U73,'シフト記号表（勤務時間帯)'!$D$5:$L$45,9,FALSE)),VLOOKUP(U73,'シフト記号表（勤務時間帯)'!$D$5:$L$45,9,FALSE)))</f>
        <v/>
      </c>
      <c r="V74" s="264" t="str">
        <f>IF(V73="","",IF(OR(V73="常-休1",V73="常-休2",V73="常-休3"),IF(OR($G73="非・専",$G73="非・兼"),"-",VLOOKUP(V73,'シフト記号表（勤務時間帯)'!$D$5:$L$45,9,FALSE)),VLOOKUP(V73,'シフト記号表（勤務時間帯)'!$D$5:$L$45,9,FALSE)))</f>
        <v/>
      </c>
      <c r="W74" s="264" t="str">
        <f>IF(W73="","",IF(OR(W73="常-休1",W73="常-休2",W73="常-休3"),IF(OR($G73="非・専",$G73="非・兼"),"-",VLOOKUP(W73,'シフト記号表（勤務時間帯)'!$D$5:$L$45,9,FALSE)),VLOOKUP(W73,'シフト記号表（勤務時間帯)'!$D$5:$L$45,9,FALSE)))</f>
        <v/>
      </c>
      <c r="X74" s="264" t="str">
        <f>IF(X73="","",IF(OR(X73="常-休1",X73="常-休2",X73="常-休3"),IF(OR($G73="非・専",$G73="非・兼"),"-",VLOOKUP(X73,'シフト記号表（勤務時間帯)'!$D$5:$L$45,9,FALSE)),VLOOKUP(X73,'シフト記号表（勤務時間帯)'!$D$5:$L$45,9,FALSE)))</f>
        <v/>
      </c>
      <c r="Y74" s="264" t="str">
        <f>IF(Y73="","",IF(OR(Y73="常-休1",Y73="常-休2",Y73="常-休3"),IF(OR($G73="非・専",$G73="非・兼"),"-",VLOOKUP(Y73,'シフト記号表（勤務時間帯)'!$D$5:$L$45,9,FALSE)),VLOOKUP(Y73,'シフト記号表（勤務時間帯)'!$D$5:$L$45,9,FALSE)))</f>
        <v/>
      </c>
      <c r="Z74" s="264" t="str">
        <f>IF(Z73="","",IF(OR(Z73="常-休1",Z73="常-休2",Z73="常-休3"),IF(OR($G73="非・専",$G73="非・兼"),"-",VLOOKUP(Z73,'シフト記号表（勤務時間帯)'!$D$5:$L$45,9,FALSE)),VLOOKUP(Z73,'シフト記号表（勤務時間帯)'!$D$5:$L$45,9,FALSE)))</f>
        <v/>
      </c>
      <c r="AA74" s="265" t="str">
        <f>IF(AA73="","",IF(OR(AA73="常-休1",AA73="常-休2",AA73="常-休3"),IF(OR($G73="非・専",$G73="非・兼"),"-",VLOOKUP(AA73,'シフト記号表（勤務時間帯)'!$D$5:$L$45,9,FALSE)),VLOOKUP(AA73,'シフト記号表（勤務時間帯)'!$D$5:$L$45,9,FALSE)))</f>
        <v/>
      </c>
      <c r="AB74" s="263" t="str">
        <f>IF(AB73="","",IF(OR(AB73="常-休1",AB73="常-休2",AB73="常-休3"),IF(OR($G73="非・専",$G73="非・兼"),"-",VLOOKUP(AB73,'シフト記号表（勤務時間帯)'!$D$5:$L$45,9,FALSE)),VLOOKUP(AB73,'シフト記号表（勤務時間帯)'!$D$5:$L$45,9,FALSE)))</f>
        <v/>
      </c>
      <c r="AC74" s="264" t="str">
        <f>IF(AC73="","",IF(OR(AC73="常-休1",AC73="常-休2",AC73="常-休3"),IF(OR($G73="非・専",$G73="非・兼"),"-",VLOOKUP(AC73,'シフト記号表（勤務時間帯)'!$D$5:$L$45,9,FALSE)),VLOOKUP(AC73,'シフト記号表（勤務時間帯)'!$D$5:$L$45,9,FALSE)))</f>
        <v/>
      </c>
      <c r="AD74" s="264" t="str">
        <f>IF(AD73="","",IF(OR(AD73="常-休1",AD73="常-休2",AD73="常-休3"),IF(OR($G73="非・専",$G73="非・兼"),"-",VLOOKUP(AD73,'シフト記号表（勤務時間帯)'!$D$5:$L$45,9,FALSE)),VLOOKUP(AD73,'シフト記号表（勤務時間帯)'!$D$5:$L$45,9,FALSE)))</f>
        <v/>
      </c>
      <c r="AE74" s="264" t="str">
        <f>IF(AE73="","",IF(OR(AE73="常-休1",AE73="常-休2",AE73="常-休3"),IF(OR($G73="非・専",$G73="非・兼"),"-",VLOOKUP(AE73,'シフト記号表（勤務時間帯)'!$D$5:$L$45,9,FALSE)),VLOOKUP(AE73,'シフト記号表（勤務時間帯)'!$D$5:$L$45,9,FALSE)))</f>
        <v/>
      </c>
      <c r="AF74" s="264" t="str">
        <f>IF(AF73="","",IF(OR(AF73="常-休1",AF73="常-休2",AF73="常-休3"),IF(OR($G73="非・専",$G73="非・兼"),"-",VLOOKUP(AF73,'シフト記号表（勤務時間帯)'!$D$5:$L$45,9,FALSE)),VLOOKUP(AF73,'シフト記号表（勤務時間帯)'!$D$5:$L$45,9,FALSE)))</f>
        <v/>
      </c>
      <c r="AG74" s="264" t="str">
        <f>IF(AG73="","",IF(OR(AG73="常-休1",AG73="常-休2",AG73="常-休3"),IF(OR($G73="非・専",$G73="非・兼"),"-",VLOOKUP(AG73,'シフト記号表（勤務時間帯)'!$D$5:$L$45,9,FALSE)),VLOOKUP(AG73,'シフト記号表（勤務時間帯)'!$D$5:$L$45,9,FALSE)))</f>
        <v/>
      </c>
      <c r="AH74" s="265" t="str">
        <f>IF(AH73="","",IF(OR(AH73="常-休1",AH73="常-休2",AH73="常-休3"),IF(OR($G73="非・専",$G73="非・兼"),"-",VLOOKUP(AH73,'シフト記号表（勤務時間帯)'!$D$5:$L$45,9,FALSE)),VLOOKUP(AH73,'シフト記号表（勤務時間帯)'!$D$5:$L$45,9,FALSE)))</f>
        <v/>
      </c>
      <c r="AI74" s="263" t="str">
        <f>IF(AI73="","",IF(OR(AI73="常-休1",AI73="常-休2",AI73="常-休3"),IF(OR($G73="非・専",$G73="非・兼"),"-",VLOOKUP(AI73,'シフト記号表（勤務時間帯)'!$D$5:$L$45,9,FALSE)),VLOOKUP(AI73,'シフト記号表（勤務時間帯)'!$D$5:$L$45,9,FALSE)))</f>
        <v/>
      </c>
      <c r="AJ74" s="264" t="str">
        <f>IF(AJ73="","",IF(OR(AJ73="常-休1",AJ73="常-休2",AJ73="常-休3"),IF(OR($G73="非・専",$G73="非・兼"),"-",VLOOKUP(AJ73,'シフト記号表（勤務時間帯)'!$D$5:$L$45,9,FALSE)),VLOOKUP(AJ73,'シフト記号表（勤務時間帯)'!$D$5:$L$45,9,FALSE)))</f>
        <v/>
      </c>
      <c r="AK74" s="264" t="str">
        <f>IF(AK73="","",IF(OR(AK73="常-休1",AK73="常-休2",AK73="常-休3"),IF(OR($G73="非・専",$G73="非・兼"),"-",VLOOKUP(AK73,'シフト記号表（勤務時間帯)'!$D$5:$L$45,9,FALSE)),VLOOKUP(AK73,'シフト記号表（勤務時間帯)'!$D$5:$L$45,9,FALSE)))</f>
        <v/>
      </c>
      <c r="AL74" s="264" t="str">
        <f>IF(AL73="","",IF(OR(AL73="常-休1",AL73="常-休2",AL73="常-休3"),IF(OR($G73="非・専",$G73="非・兼"),"-",VLOOKUP(AL73,'シフト記号表（勤務時間帯)'!$D$5:$L$45,9,FALSE)),VLOOKUP(AL73,'シフト記号表（勤務時間帯)'!$D$5:$L$45,9,FALSE)))</f>
        <v/>
      </c>
      <c r="AM74" s="264" t="str">
        <f>IF(AM73="","",IF(OR(AM73="常-休1",AM73="常-休2",AM73="常-休3"),IF(OR($G73="非・専",$G73="非・兼"),"-",VLOOKUP(AM73,'シフト記号表（勤務時間帯)'!$D$5:$L$45,9,FALSE)),VLOOKUP(AM73,'シフト記号表（勤務時間帯)'!$D$5:$L$45,9,FALSE)))</f>
        <v/>
      </c>
      <c r="AN74" s="264" t="str">
        <f>IF(AN73="","",IF(OR(AN73="常-休1",AN73="常-休2",AN73="常-休3"),IF(OR($G73="非・専",$G73="非・兼"),"-",VLOOKUP(AN73,'シフト記号表（勤務時間帯)'!$D$5:$L$45,9,FALSE)),VLOOKUP(AN73,'シフト記号表（勤務時間帯)'!$D$5:$L$45,9,FALSE)))</f>
        <v/>
      </c>
      <c r="AO74" s="265" t="str">
        <f>IF(AO73="","",IF(OR(AO73="常-休1",AO73="常-休2",AO73="常-休3"),IF(OR($G73="非・専",$G73="非・兼"),"-",VLOOKUP(AO73,'シフト記号表（勤務時間帯)'!$D$5:$L$45,9,FALSE)),VLOOKUP(AO73,'シフト記号表（勤務時間帯)'!$D$5:$L$45,9,FALSE)))</f>
        <v/>
      </c>
      <c r="AP74" s="263" t="str">
        <f>IF(AP73="","",IF(OR(AP73="常-休1",AP73="常-休2",AP73="常-休3"),IF(OR($G73="非・専",$G73="非・兼"),"-",VLOOKUP(AP73,'シフト記号表（勤務時間帯)'!$D$5:$L$45,9,FALSE)),VLOOKUP(AP73,'シフト記号表（勤務時間帯)'!$D$5:$L$45,9,FALSE)))</f>
        <v/>
      </c>
      <c r="AQ74" s="264" t="str">
        <f>IF(AQ73="","",IF(OR(AQ73="常-休1",AQ73="常-休2",AQ73="常-休3"),IF(OR($G73="非・専",$G73="非・兼"),"-",VLOOKUP(AQ73,'シフト記号表（勤務時間帯)'!$D$5:$L$45,9,FALSE)),VLOOKUP(AQ73,'シフト記号表（勤務時間帯)'!$D$5:$L$45,9,FALSE)))</f>
        <v/>
      </c>
      <c r="AR74" s="264" t="str">
        <f>IF(AR73="","",IF(OR(AR73="常-休1",AR73="常-休2",AR73="常-休3"),IF(OR($G73="非・専",$G73="非・兼"),"-",VLOOKUP(AR73,'シフト記号表（勤務時間帯)'!$D$5:$L$45,9,FALSE)),VLOOKUP(AR73,'シフト記号表（勤務時間帯)'!$D$5:$L$45,9,FALSE)))</f>
        <v/>
      </c>
      <c r="AS74" s="264" t="str">
        <f>IF(AS73="","",IF(OR(AS73="常-休1",AS73="常-休2",AS73="常-休3"),IF(OR($G73="非・専",$G73="非・兼"),"-",VLOOKUP(AS73,'シフト記号表（勤務時間帯)'!$D$5:$L$45,9,FALSE)),VLOOKUP(AS73,'シフト記号表（勤務時間帯)'!$D$5:$L$45,9,FALSE)))</f>
        <v/>
      </c>
      <c r="AT74" s="264" t="str">
        <f>IF(AT73="","",IF(OR(AT73="常-休1",AT73="常-休2",AT73="常-休3"),IF(OR($G73="非・専",$G73="非・兼"),"-",VLOOKUP(AT73,'シフト記号表（勤務時間帯)'!$D$5:$L$45,9,FALSE)),VLOOKUP(AT73,'シフト記号表（勤務時間帯)'!$D$5:$L$45,9,FALSE)))</f>
        <v/>
      </c>
      <c r="AU74" s="264" t="str">
        <f>IF(AU73="","",IF(OR(AU73="常-休1",AU73="常-休2",AU73="常-休3"),IF(OR($G73="非・専",$G73="非・兼"),"-",VLOOKUP(AU73,'シフト記号表（勤務時間帯)'!$D$5:$L$45,9,FALSE)),VLOOKUP(AU73,'シフト記号表（勤務時間帯)'!$D$5:$L$45,9,FALSE)))</f>
        <v/>
      </c>
      <c r="AV74" s="265" t="str">
        <f>IF(AV73="","",IF(OR(AV73="常-休1",AV73="常-休2",AV73="常-休3"),IF(OR($G73="非・専",$G73="非・兼"),"-",VLOOKUP(AV73,'シフト記号表（勤務時間帯)'!$D$5:$L$45,9,FALSE)),VLOOKUP(AV73,'シフト記号表（勤務時間帯)'!$D$5:$L$45,9,FALSE)))</f>
        <v/>
      </c>
      <c r="AW74" s="263" t="str">
        <f>IF(AW73="","",IF(OR(AW73="常-休1",AW73="常-休2",AW73="常-休3"),IF(OR($G73="非・専",$G73="非・兼"),"-",VLOOKUP(AW73,'シフト記号表（勤務時間帯)'!$D$5:$L$45,9,FALSE)),VLOOKUP(AW73,'シフト記号表（勤務時間帯)'!$D$5:$L$45,9,FALSE)))</f>
        <v/>
      </c>
      <c r="AX74" s="264" t="str">
        <f>IF(AX73="","",IF(OR(AX73="常-休1",AX73="常-休2",AX73="常-休3"),IF(OR($G73="非・専",$G73="非・兼"),"-",VLOOKUP(AX73,'シフト記号表（勤務時間帯)'!$D$5:$L$45,9,FALSE)),VLOOKUP(AX73,'シフト記号表（勤務時間帯)'!$D$5:$L$45,9,FALSE)))</f>
        <v/>
      </c>
      <c r="AY74" s="265" t="str">
        <f>IF(AY73="","",IF(OR(AY73="常-休1",AY73="常-休2",AY73="常-休3"),IF(OR($G73="非・専",$G73="非・兼"),"-",VLOOKUP(AY73,'シフト記号表（勤務時間帯)'!$D$5:$L$45,9,FALSE)),VLOOKUP(AY73,'シフト記号表（勤務時間帯)'!$D$5:$L$45,9,FALSE)))</f>
        <v/>
      </c>
      <c r="AZ74" s="197">
        <f>IF($BE$3="予定",SUM(U74:AV74),IF($BE$3="実績",SUM(U74:AY74),""))</f>
        <v>0</v>
      </c>
      <c r="BA74" s="216">
        <f>AZ74-SUMIF(U75:AY75,"基準",U74:AY74)-SUMIF(U75:AY75,"医ケア",U74:AY74)-SUMIF(U75:AY75,"医連携",U74:AY74)</f>
        <v>0</v>
      </c>
      <c r="BB74" s="199">
        <f>SUMIF(U75:AY75,"基準",U74:AY74)</f>
        <v>0</v>
      </c>
      <c r="BC74" s="200" t="e">
        <f>AZ74/$BE$6</f>
        <v>#DIV/0!</v>
      </c>
      <c r="BD74" s="218" t="e">
        <f>BA74/$BE$6</f>
        <v>#DIV/0!</v>
      </c>
      <c r="BE74" s="312"/>
      <c r="BF74" s="313"/>
      <c r="BG74" s="313"/>
      <c r="BH74" s="313"/>
      <c r="BI74" s="314"/>
      <c r="BJ74" s="364"/>
    </row>
    <row r="75" spans="2:62" ht="20.25" customHeight="1" x14ac:dyDescent="0.4">
      <c r="B75" s="284"/>
      <c r="C75" s="291"/>
      <c r="D75" s="292"/>
      <c r="E75" s="293"/>
      <c r="F75" s="253"/>
      <c r="G75" s="294"/>
      <c r="H75" s="301"/>
      <c r="I75" s="302"/>
      <c r="J75" s="302"/>
      <c r="K75" s="303"/>
      <c r="L75" s="304"/>
      <c r="M75" s="305"/>
      <c r="N75" s="321"/>
      <c r="O75" s="322"/>
      <c r="P75" s="322"/>
      <c r="Q75" s="323"/>
      <c r="R75" s="324" t="str">
        <f>IF(COUNTIF(F74,"看護職員"),"基準・基準_加・医ケア基本報酬・医療連携",IF(COUNTIF(プルダウン・リスト!$C$32:$C$40,'別紙2-1　勤務体制・勤務形態一覧表（児通所）'!F74),"基準職員","－"))</f>
        <v>－</v>
      </c>
      <c r="S75" s="325"/>
      <c r="T75" s="326"/>
      <c r="U75" s="126"/>
      <c r="V75" s="127"/>
      <c r="W75" s="127"/>
      <c r="X75" s="127"/>
      <c r="Y75" s="127"/>
      <c r="Z75" s="127"/>
      <c r="AA75" s="128"/>
      <c r="AB75" s="126"/>
      <c r="AC75" s="127"/>
      <c r="AD75" s="127"/>
      <c r="AE75" s="127"/>
      <c r="AF75" s="127"/>
      <c r="AG75" s="127"/>
      <c r="AH75" s="128"/>
      <c r="AI75" s="126"/>
      <c r="AJ75" s="127"/>
      <c r="AK75" s="127"/>
      <c r="AL75" s="127"/>
      <c r="AM75" s="127"/>
      <c r="AN75" s="127"/>
      <c r="AO75" s="128"/>
      <c r="AP75" s="126"/>
      <c r="AQ75" s="127"/>
      <c r="AR75" s="127"/>
      <c r="AS75" s="127"/>
      <c r="AT75" s="127"/>
      <c r="AU75" s="127"/>
      <c r="AV75" s="128"/>
      <c r="AW75" s="126"/>
      <c r="AX75" s="127"/>
      <c r="AY75" s="128"/>
      <c r="AZ75" s="201"/>
      <c r="BA75" s="219"/>
      <c r="BB75" s="220"/>
      <c r="BC75" s="204"/>
      <c r="BD75" s="205"/>
      <c r="BE75" s="312"/>
      <c r="BF75" s="313"/>
      <c r="BG75" s="313"/>
      <c r="BH75" s="313"/>
      <c r="BI75" s="314"/>
      <c r="BJ75" s="364"/>
    </row>
    <row r="76" spans="2:62" ht="20.25" customHeight="1" x14ac:dyDescent="0.4">
      <c r="B76" s="284">
        <f t="shared" ref="B76" si="15">B73+1</f>
        <v>19</v>
      </c>
      <c r="C76" s="285"/>
      <c r="D76" s="286"/>
      <c r="E76" s="287"/>
      <c r="F76" s="251"/>
      <c r="G76" s="294"/>
      <c r="H76" s="295"/>
      <c r="I76" s="296"/>
      <c r="J76" s="296"/>
      <c r="K76" s="297"/>
      <c r="L76" s="304"/>
      <c r="M76" s="305"/>
      <c r="N76" s="306"/>
      <c r="O76" s="307"/>
      <c r="P76" s="307"/>
      <c r="Q76" s="308"/>
      <c r="R76" s="309" t="s">
        <v>30</v>
      </c>
      <c r="S76" s="310"/>
      <c r="T76" s="311"/>
      <c r="U76" s="123"/>
      <c r="V76" s="124"/>
      <c r="W76" s="124"/>
      <c r="X76" s="124"/>
      <c r="Y76" s="124"/>
      <c r="Z76" s="124"/>
      <c r="AA76" s="125"/>
      <c r="AB76" s="123"/>
      <c r="AC76" s="124"/>
      <c r="AD76" s="124"/>
      <c r="AE76" s="124"/>
      <c r="AF76" s="124"/>
      <c r="AG76" s="124"/>
      <c r="AH76" s="125"/>
      <c r="AI76" s="123"/>
      <c r="AJ76" s="124"/>
      <c r="AK76" s="124"/>
      <c r="AL76" s="124"/>
      <c r="AM76" s="124"/>
      <c r="AN76" s="124"/>
      <c r="AO76" s="125"/>
      <c r="AP76" s="123"/>
      <c r="AQ76" s="124"/>
      <c r="AR76" s="124"/>
      <c r="AS76" s="124"/>
      <c r="AT76" s="124"/>
      <c r="AU76" s="124"/>
      <c r="AV76" s="125"/>
      <c r="AW76" s="123"/>
      <c r="AX76" s="124"/>
      <c r="AY76" s="125"/>
      <c r="AZ76" s="206"/>
      <c r="BA76" s="207"/>
      <c r="BB76" s="208"/>
      <c r="BC76" s="209"/>
      <c r="BD76" s="210"/>
      <c r="BE76" s="312"/>
      <c r="BF76" s="313"/>
      <c r="BG76" s="313"/>
      <c r="BH76" s="313"/>
      <c r="BI76" s="314"/>
      <c r="BJ76" s="364"/>
    </row>
    <row r="77" spans="2:62" ht="20.25" customHeight="1" x14ac:dyDescent="0.4">
      <c r="B77" s="284"/>
      <c r="C77" s="288"/>
      <c r="D77" s="289"/>
      <c r="E77" s="290"/>
      <c r="F77" s="177">
        <f>C76</f>
        <v>0</v>
      </c>
      <c r="G77" s="294"/>
      <c r="H77" s="298"/>
      <c r="I77" s="299"/>
      <c r="J77" s="299"/>
      <c r="K77" s="300"/>
      <c r="L77" s="304"/>
      <c r="M77" s="305"/>
      <c r="N77" s="315"/>
      <c r="O77" s="316"/>
      <c r="P77" s="316"/>
      <c r="Q77" s="317"/>
      <c r="R77" s="318" t="s">
        <v>9</v>
      </c>
      <c r="S77" s="319"/>
      <c r="T77" s="320"/>
      <c r="U77" s="263" t="str">
        <f>IF(U76="","",IF(OR(U76="常-休1",U76="常-休2",U76="常-休3"),IF(OR($G76="非・専",$G76="非・兼"),"-",VLOOKUP(U76,'シフト記号表（勤務時間帯)'!$D$5:$L$45,9,FALSE)),VLOOKUP(U76,'シフト記号表（勤務時間帯)'!$D$5:$L$45,9,FALSE)))</f>
        <v/>
      </c>
      <c r="V77" s="264" t="str">
        <f>IF(V76="","",IF(OR(V76="常-休1",V76="常-休2",V76="常-休3"),IF(OR($G76="非・専",$G76="非・兼"),"-",VLOOKUP(V76,'シフト記号表（勤務時間帯)'!$D$5:$L$45,9,FALSE)),VLOOKUP(V76,'シフト記号表（勤務時間帯)'!$D$5:$L$45,9,FALSE)))</f>
        <v/>
      </c>
      <c r="W77" s="264" t="str">
        <f>IF(W76="","",IF(OR(W76="常-休1",W76="常-休2",W76="常-休3"),IF(OR($G76="非・専",$G76="非・兼"),"-",VLOOKUP(W76,'シフト記号表（勤務時間帯)'!$D$5:$L$45,9,FALSE)),VLOOKUP(W76,'シフト記号表（勤務時間帯)'!$D$5:$L$45,9,FALSE)))</f>
        <v/>
      </c>
      <c r="X77" s="264" t="str">
        <f>IF(X76="","",IF(OR(X76="常-休1",X76="常-休2",X76="常-休3"),IF(OR($G76="非・専",$G76="非・兼"),"-",VLOOKUP(X76,'シフト記号表（勤務時間帯)'!$D$5:$L$45,9,FALSE)),VLOOKUP(X76,'シフト記号表（勤務時間帯)'!$D$5:$L$45,9,FALSE)))</f>
        <v/>
      </c>
      <c r="Y77" s="264" t="str">
        <f>IF(Y76="","",IF(OR(Y76="常-休1",Y76="常-休2",Y76="常-休3"),IF(OR($G76="非・専",$G76="非・兼"),"-",VLOOKUP(Y76,'シフト記号表（勤務時間帯)'!$D$5:$L$45,9,FALSE)),VLOOKUP(Y76,'シフト記号表（勤務時間帯)'!$D$5:$L$45,9,FALSE)))</f>
        <v/>
      </c>
      <c r="Z77" s="264" t="str">
        <f>IF(Z76="","",IF(OR(Z76="常-休1",Z76="常-休2",Z76="常-休3"),IF(OR($G76="非・専",$G76="非・兼"),"-",VLOOKUP(Z76,'シフト記号表（勤務時間帯)'!$D$5:$L$45,9,FALSE)),VLOOKUP(Z76,'シフト記号表（勤務時間帯)'!$D$5:$L$45,9,FALSE)))</f>
        <v/>
      </c>
      <c r="AA77" s="265" t="str">
        <f>IF(AA76="","",IF(OR(AA76="常-休1",AA76="常-休2",AA76="常-休3"),IF(OR($G76="非・専",$G76="非・兼"),"-",VLOOKUP(AA76,'シフト記号表（勤務時間帯)'!$D$5:$L$45,9,FALSE)),VLOOKUP(AA76,'シフト記号表（勤務時間帯)'!$D$5:$L$45,9,FALSE)))</f>
        <v/>
      </c>
      <c r="AB77" s="263" t="str">
        <f>IF(AB76="","",IF(OR(AB76="常-休1",AB76="常-休2",AB76="常-休3"),IF(OR($G76="非・専",$G76="非・兼"),"-",VLOOKUP(AB76,'シフト記号表（勤務時間帯)'!$D$5:$L$45,9,FALSE)),VLOOKUP(AB76,'シフト記号表（勤務時間帯)'!$D$5:$L$45,9,FALSE)))</f>
        <v/>
      </c>
      <c r="AC77" s="264" t="str">
        <f>IF(AC76="","",IF(OR(AC76="常-休1",AC76="常-休2",AC76="常-休3"),IF(OR($G76="非・専",$G76="非・兼"),"-",VLOOKUP(AC76,'シフト記号表（勤務時間帯)'!$D$5:$L$45,9,FALSE)),VLOOKUP(AC76,'シフト記号表（勤務時間帯)'!$D$5:$L$45,9,FALSE)))</f>
        <v/>
      </c>
      <c r="AD77" s="264" t="str">
        <f>IF(AD76="","",IF(OR(AD76="常-休1",AD76="常-休2",AD76="常-休3"),IF(OR($G76="非・専",$G76="非・兼"),"-",VLOOKUP(AD76,'シフト記号表（勤務時間帯)'!$D$5:$L$45,9,FALSE)),VLOOKUP(AD76,'シフト記号表（勤務時間帯)'!$D$5:$L$45,9,FALSE)))</f>
        <v/>
      </c>
      <c r="AE77" s="264" t="str">
        <f>IF(AE76="","",IF(OR(AE76="常-休1",AE76="常-休2",AE76="常-休3"),IF(OR($G76="非・専",$G76="非・兼"),"-",VLOOKUP(AE76,'シフト記号表（勤務時間帯)'!$D$5:$L$45,9,FALSE)),VLOOKUP(AE76,'シフト記号表（勤務時間帯)'!$D$5:$L$45,9,FALSE)))</f>
        <v/>
      </c>
      <c r="AF77" s="264" t="str">
        <f>IF(AF76="","",IF(OR(AF76="常-休1",AF76="常-休2",AF76="常-休3"),IF(OR($G76="非・専",$G76="非・兼"),"-",VLOOKUP(AF76,'シフト記号表（勤務時間帯)'!$D$5:$L$45,9,FALSE)),VLOOKUP(AF76,'シフト記号表（勤務時間帯)'!$D$5:$L$45,9,FALSE)))</f>
        <v/>
      </c>
      <c r="AG77" s="264" t="str">
        <f>IF(AG76="","",IF(OR(AG76="常-休1",AG76="常-休2",AG76="常-休3"),IF(OR($G76="非・専",$G76="非・兼"),"-",VLOOKUP(AG76,'シフト記号表（勤務時間帯)'!$D$5:$L$45,9,FALSE)),VLOOKUP(AG76,'シフト記号表（勤務時間帯)'!$D$5:$L$45,9,FALSE)))</f>
        <v/>
      </c>
      <c r="AH77" s="265" t="str">
        <f>IF(AH76="","",IF(OR(AH76="常-休1",AH76="常-休2",AH76="常-休3"),IF(OR($G76="非・専",$G76="非・兼"),"-",VLOOKUP(AH76,'シフト記号表（勤務時間帯)'!$D$5:$L$45,9,FALSE)),VLOOKUP(AH76,'シフト記号表（勤務時間帯)'!$D$5:$L$45,9,FALSE)))</f>
        <v/>
      </c>
      <c r="AI77" s="263" t="str">
        <f>IF(AI76="","",IF(OR(AI76="常-休1",AI76="常-休2",AI76="常-休3"),IF(OR($G76="非・専",$G76="非・兼"),"-",VLOOKUP(AI76,'シフト記号表（勤務時間帯)'!$D$5:$L$45,9,FALSE)),VLOOKUP(AI76,'シフト記号表（勤務時間帯)'!$D$5:$L$45,9,FALSE)))</f>
        <v/>
      </c>
      <c r="AJ77" s="264" t="str">
        <f>IF(AJ76="","",IF(OR(AJ76="常-休1",AJ76="常-休2",AJ76="常-休3"),IF(OR($G76="非・専",$G76="非・兼"),"-",VLOOKUP(AJ76,'シフト記号表（勤務時間帯)'!$D$5:$L$45,9,FALSE)),VLOOKUP(AJ76,'シフト記号表（勤務時間帯)'!$D$5:$L$45,9,FALSE)))</f>
        <v/>
      </c>
      <c r="AK77" s="264" t="str">
        <f>IF(AK76="","",IF(OR(AK76="常-休1",AK76="常-休2",AK76="常-休3"),IF(OR($G76="非・専",$G76="非・兼"),"-",VLOOKUP(AK76,'シフト記号表（勤務時間帯)'!$D$5:$L$45,9,FALSE)),VLOOKUP(AK76,'シフト記号表（勤務時間帯)'!$D$5:$L$45,9,FALSE)))</f>
        <v/>
      </c>
      <c r="AL77" s="264" t="str">
        <f>IF(AL76="","",IF(OR(AL76="常-休1",AL76="常-休2",AL76="常-休3"),IF(OR($G76="非・専",$G76="非・兼"),"-",VLOOKUP(AL76,'シフト記号表（勤務時間帯)'!$D$5:$L$45,9,FALSE)),VLOOKUP(AL76,'シフト記号表（勤務時間帯)'!$D$5:$L$45,9,FALSE)))</f>
        <v/>
      </c>
      <c r="AM77" s="264" t="str">
        <f>IF(AM76="","",IF(OR(AM76="常-休1",AM76="常-休2",AM76="常-休3"),IF(OR($G76="非・専",$G76="非・兼"),"-",VLOOKUP(AM76,'シフト記号表（勤務時間帯)'!$D$5:$L$45,9,FALSE)),VLOOKUP(AM76,'シフト記号表（勤務時間帯)'!$D$5:$L$45,9,FALSE)))</f>
        <v/>
      </c>
      <c r="AN77" s="264" t="str">
        <f>IF(AN76="","",IF(OR(AN76="常-休1",AN76="常-休2",AN76="常-休3"),IF(OR($G76="非・専",$G76="非・兼"),"-",VLOOKUP(AN76,'シフト記号表（勤務時間帯)'!$D$5:$L$45,9,FALSE)),VLOOKUP(AN76,'シフト記号表（勤務時間帯)'!$D$5:$L$45,9,FALSE)))</f>
        <v/>
      </c>
      <c r="AO77" s="265" t="str">
        <f>IF(AO76="","",IF(OR(AO76="常-休1",AO76="常-休2",AO76="常-休3"),IF(OR($G76="非・専",$G76="非・兼"),"-",VLOOKUP(AO76,'シフト記号表（勤務時間帯)'!$D$5:$L$45,9,FALSE)),VLOOKUP(AO76,'シフト記号表（勤務時間帯)'!$D$5:$L$45,9,FALSE)))</f>
        <v/>
      </c>
      <c r="AP77" s="263" t="str">
        <f>IF(AP76="","",IF(OR(AP76="常-休1",AP76="常-休2",AP76="常-休3"),IF(OR($G76="非・専",$G76="非・兼"),"-",VLOOKUP(AP76,'シフト記号表（勤務時間帯)'!$D$5:$L$45,9,FALSE)),VLOOKUP(AP76,'シフト記号表（勤務時間帯)'!$D$5:$L$45,9,FALSE)))</f>
        <v/>
      </c>
      <c r="AQ77" s="264" t="str">
        <f>IF(AQ76="","",IF(OR(AQ76="常-休1",AQ76="常-休2",AQ76="常-休3"),IF(OR($G76="非・専",$G76="非・兼"),"-",VLOOKUP(AQ76,'シフト記号表（勤務時間帯)'!$D$5:$L$45,9,FALSE)),VLOOKUP(AQ76,'シフト記号表（勤務時間帯)'!$D$5:$L$45,9,FALSE)))</f>
        <v/>
      </c>
      <c r="AR77" s="264" t="str">
        <f>IF(AR76="","",IF(OR(AR76="常-休1",AR76="常-休2",AR76="常-休3"),IF(OR($G76="非・専",$G76="非・兼"),"-",VLOOKUP(AR76,'シフト記号表（勤務時間帯)'!$D$5:$L$45,9,FALSE)),VLOOKUP(AR76,'シフト記号表（勤務時間帯)'!$D$5:$L$45,9,FALSE)))</f>
        <v/>
      </c>
      <c r="AS77" s="264" t="str">
        <f>IF(AS76="","",IF(OR(AS76="常-休1",AS76="常-休2",AS76="常-休3"),IF(OR($G76="非・専",$G76="非・兼"),"-",VLOOKUP(AS76,'シフト記号表（勤務時間帯)'!$D$5:$L$45,9,FALSE)),VLOOKUP(AS76,'シフト記号表（勤務時間帯)'!$D$5:$L$45,9,FALSE)))</f>
        <v/>
      </c>
      <c r="AT77" s="264" t="str">
        <f>IF(AT76="","",IF(OR(AT76="常-休1",AT76="常-休2",AT76="常-休3"),IF(OR($G76="非・専",$G76="非・兼"),"-",VLOOKUP(AT76,'シフト記号表（勤務時間帯)'!$D$5:$L$45,9,FALSE)),VLOOKUP(AT76,'シフト記号表（勤務時間帯)'!$D$5:$L$45,9,FALSE)))</f>
        <v/>
      </c>
      <c r="AU77" s="264" t="str">
        <f>IF(AU76="","",IF(OR(AU76="常-休1",AU76="常-休2",AU76="常-休3"),IF(OR($G76="非・専",$G76="非・兼"),"-",VLOOKUP(AU76,'シフト記号表（勤務時間帯)'!$D$5:$L$45,9,FALSE)),VLOOKUP(AU76,'シフト記号表（勤務時間帯)'!$D$5:$L$45,9,FALSE)))</f>
        <v/>
      </c>
      <c r="AV77" s="265" t="str">
        <f>IF(AV76="","",IF(OR(AV76="常-休1",AV76="常-休2",AV76="常-休3"),IF(OR($G76="非・専",$G76="非・兼"),"-",VLOOKUP(AV76,'シフト記号表（勤務時間帯)'!$D$5:$L$45,9,FALSE)),VLOOKUP(AV76,'シフト記号表（勤務時間帯)'!$D$5:$L$45,9,FALSE)))</f>
        <v/>
      </c>
      <c r="AW77" s="263" t="str">
        <f>IF(AW76="","",IF(OR(AW76="常-休1",AW76="常-休2",AW76="常-休3"),IF(OR($G76="非・専",$G76="非・兼"),"-",VLOOKUP(AW76,'シフト記号表（勤務時間帯)'!$D$5:$L$45,9,FALSE)),VLOOKUP(AW76,'シフト記号表（勤務時間帯)'!$D$5:$L$45,9,FALSE)))</f>
        <v/>
      </c>
      <c r="AX77" s="264" t="str">
        <f>IF(AX76="","",IF(OR(AX76="常-休1",AX76="常-休2",AX76="常-休3"),IF(OR($G76="非・専",$G76="非・兼"),"-",VLOOKUP(AX76,'シフト記号表（勤務時間帯)'!$D$5:$L$45,9,FALSE)),VLOOKUP(AX76,'シフト記号表（勤務時間帯)'!$D$5:$L$45,9,FALSE)))</f>
        <v/>
      </c>
      <c r="AY77" s="265" t="str">
        <f>IF(AY76="","",IF(OR(AY76="常-休1",AY76="常-休2",AY76="常-休3"),IF(OR($G76="非・専",$G76="非・兼"),"-",VLOOKUP(AY76,'シフト記号表（勤務時間帯)'!$D$5:$L$45,9,FALSE)),VLOOKUP(AY76,'シフト記号表（勤務時間帯)'!$D$5:$L$45,9,FALSE)))</f>
        <v/>
      </c>
      <c r="AZ77" s="197">
        <f>IF($BE$3="予定",SUM(U77:AV77),IF($BE$3="実績",SUM(U77:AY77),""))</f>
        <v>0</v>
      </c>
      <c r="BA77" s="216">
        <f>AZ77-SUMIF(U78:AY78,"基準",U77:AY77)-SUMIF(U78:AY78,"医ケア",U77:AY77)-SUMIF(U78:AY78,"医連携",U77:AY77)</f>
        <v>0</v>
      </c>
      <c r="BB77" s="199">
        <f>SUMIF(U78:AY78,"基準",U77:AY77)</f>
        <v>0</v>
      </c>
      <c r="BC77" s="200" t="e">
        <f>AZ77/$BE$6</f>
        <v>#DIV/0!</v>
      </c>
      <c r="BD77" s="218" t="e">
        <f>BA77/$BE$6</f>
        <v>#DIV/0!</v>
      </c>
      <c r="BE77" s="312"/>
      <c r="BF77" s="313"/>
      <c r="BG77" s="313"/>
      <c r="BH77" s="313"/>
      <c r="BI77" s="314"/>
      <c r="BJ77" s="364"/>
    </row>
    <row r="78" spans="2:62" ht="20.25" customHeight="1" x14ac:dyDescent="0.4">
      <c r="B78" s="284"/>
      <c r="C78" s="291"/>
      <c r="D78" s="292"/>
      <c r="E78" s="293"/>
      <c r="F78" s="253"/>
      <c r="G78" s="294"/>
      <c r="H78" s="301"/>
      <c r="I78" s="302"/>
      <c r="J78" s="302"/>
      <c r="K78" s="303"/>
      <c r="L78" s="304"/>
      <c r="M78" s="305"/>
      <c r="N78" s="321"/>
      <c r="O78" s="322"/>
      <c r="P78" s="322"/>
      <c r="Q78" s="323"/>
      <c r="R78" s="324" t="str">
        <f>IF(COUNTIF(F77,"看護職員"),"基準・基準_加・医ケア基本報酬・医療連携",IF(COUNTIF(プルダウン・リスト!$C$32:$C$40,'別紙2-1　勤務体制・勤務形態一覧表（児通所）'!F77),"基準職員","－"))</f>
        <v>－</v>
      </c>
      <c r="S78" s="325"/>
      <c r="T78" s="326"/>
      <c r="U78" s="126"/>
      <c r="V78" s="127"/>
      <c r="W78" s="127"/>
      <c r="X78" s="127"/>
      <c r="Y78" s="127"/>
      <c r="Z78" s="127"/>
      <c r="AA78" s="128"/>
      <c r="AB78" s="126"/>
      <c r="AC78" s="127"/>
      <c r="AD78" s="127"/>
      <c r="AE78" s="127"/>
      <c r="AF78" s="127"/>
      <c r="AG78" s="127"/>
      <c r="AH78" s="128"/>
      <c r="AI78" s="126"/>
      <c r="AJ78" s="127"/>
      <c r="AK78" s="127"/>
      <c r="AL78" s="127"/>
      <c r="AM78" s="127"/>
      <c r="AN78" s="127"/>
      <c r="AO78" s="128"/>
      <c r="AP78" s="126"/>
      <c r="AQ78" s="127"/>
      <c r="AR78" s="127"/>
      <c r="AS78" s="127"/>
      <c r="AT78" s="127"/>
      <c r="AU78" s="127"/>
      <c r="AV78" s="128"/>
      <c r="AW78" s="126"/>
      <c r="AX78" s="127"/>
      <c r="AY78" s="128"/>
      <c r="AZ78" s="201"/>
      <c r="BA78" s="202"/>
      <c r="BB78" s="203"/>
      <c r="BC78" s="204"/>
      <c r="BD78" s="205"/>
      <c r="BE78" s="312"/>
      <c r="BF78" s="313"/>
      <c r="BG78" s="313"/>
      <c r="BH78" s="313"/>
      <c r="BI78" s="314"/>
      <c r="BJ78" s="364"/>
    </row>
    <row r="79" spans="2:62" ht="20.25" customHeight="1" x14ac:dyDescent="0.4">
      <c r="B79" s="284">
        <f t="shared" ref="B79" si="16">B76+1</f>
        <v>20</v>
      </c>
      <c r="C79" s="285"/>
      <c r="D79" s="286"/>
      <c r="E79" s="287"/>
      <c r="F79" s="251"/>
      <c r="G79" s="294"/>
      <c r="H79" s="295"/>
      <c r="I79" s="296"/>
      <c r="J79" s="296"/>
      <c r="K79" s="297"/>
      <c r="L79" s="304"/>
      <c r="M79" s="305"/>
      <c r="N79" s="306"/>
      <c r="O79" s="307"/>
      <c r="P79" s="307"/>
      <c r="Q79" s="308"/>
      <c r="R79" s="309" t="s">
        <v>30</v>
      </c>
      <c r="S79" s="310"/>
      <c r="T79" s="311"/>
      <c r="U79" s="123"/>
      <c r="V79" s="124"/>
      <c r="W79" s="124"/>
      <c r="X79" s="124"/>
      <c r="Y79" s="124"/>
      <c r="Z79" s="124"/>
      <c r="AA79" s="125"/>
      <c r="AB79" s="123"/>
      <c r="AC79" s="124"/>
      <c r="AD79" s="124"/>
      <c r="AE79" s="124"/>
      <c r="AF79" s="124"/>
      <c r="AG79" s="124"/>
      <c r="AH79" s="125"/>
      <c r="AI79" s="123"/>
      <c r="AJ79" s="124"/>
      <c r="AK79" s="124"/>
      <c r="AL79" s="124"/>
      <c r="AM79" s="124"/>
      <c r="AN79" s="124"/>
      <c r="AO79" s="125"/>
      <c r="AP79" s="123"/>
      <c r="AQ79" s="124"/>
      <c r="AR79" s="124"/>
      <c r="AS79" s="124"/>
      <c r="AT79" s="124"/>
      <c r="AU79" s="124"/>
      <c r="AV79" s="125"/>
      <c r="AW79" s="123"/>
      <c r="AX79" s="124"/>
      <c r="AY79" s="125"/>
      <c r="AZ79" s="206"/>
      <c r="BA79" s="207"/>
      <c r="BB79" s="208"/>
      <c r="BC79" s="209"/>
      <c r="BD79" s="210"/>
      <c r="BE79" s="312"/>
      <c r="BF79" s="313"/>
      <c r="BG79" s="313"/>
      <c r="BH79" s="313"/>
      <c r="BI79" s="314"/>
      <c r="BJ79" s="364"/>
    </row>
    <row r="80" spans="2:62" ht="20.25" customHeight="1" x14ac:dyDescent="0.4">
      <c r="B80" s="284"/>
      <c r="C80" s="288"/>
      <c r="D80" s="289"/>
      <c r="E80" s="290"/>
      <c r="F80" s="177">
        <f>C79</f>
        <v>0</v>
      </c>
      <c r="G80" s="294"/>
      <c r="H80" s="298"/>
      <c r="I80" s="299"/>
      <c r="J80" s="299"/>
      <c r="K80" s="300"/>
      <c r="L80" s="304"/>
      <c r="M80" s="305"/>
      <c r="N80" s="315"/>
      <c r="O80" s="316"/>
      <c r="P80" s="316"/>
      <c r="Q80" s="317"/>
      <c r="R80" s="318" t="s">
        <v>9</v>
      </c>
      <c r="S80" s="319"/>
      <c r="T80" s="320"/>
      <c r="U80" s="263" t="str">
        <f>IF(U79="","",IF(OR(U79="常-休1",U79="常-休2",U79="常-休3"),IF(OR($G79="非・専",$G79="非・兼"),"-",VLOOKUP(U79,'シフト記号表（勤務時間帯)'!$D$5:$L$45,9,FALSE)),VLOOKUP(U79,'シフト記号表（勤務時間帯)'!$D$5:$L$45,9,FALSE)))</f>
        <v/>
      </c>
      <c r="V80" s="264" t="str">
        <f>IF(V79="","",IF(OR(V79="常-休1",V79="常-休2",V79="常-休3"),IF(OR($G79="非・専",$G79="非・兼"),"-",VLOOKUP(V79,'シフト記号表（勤務時間帯)'!$D$5:$L$45,9,FALSE)),VLOOKUP(V79,'シフト記号表（勤務時間帯)'!$D$5:$L$45,9,FALSE)))</f>
        <v/>
      </c>
      <c r="W80" s="264" t="str">
        <f>IF(W79="","",IF(OR(W79="常-休1",W79="常-休2",W79="常-休3"),IF(OR($G79="非・専",$G79="非・兼"),"-",VLOOKUP(W79,'シフト記号表（勤務時間帯)'!$D$5:$L$45,9,FALSE)),VLOOKUP(W79,'シフト記号表（勤務時間帯)'!$D$5:$L$45,9,FALSE)))</f>
        <v/>
      </c>
      <c r="X80" s="264" t="str">
        <f>IF(X79="","",IF(OR(X79="常-休1",X79="常-休2",X79="常-休3"),IF(OR($G79="非・専",$G79="非・兼"),"-",VLOOKUP(X79,'シフト記号表（勤務時間帯)'!$D$5:$L$45,9,FALSE)),VLOOKUP(X79,'シフト記号表（勤務時間帯)'!$D$5:$L$45,9,FALSE)))</f>
        <v/>
      </c>
      <c r="Y80" s="264" t="str">
        <f>IF(Y79="","",IF(OR(Y79="常-休1",Y79="常-休2",Y79="常-休3"),IF(OR($G79="非・専",$G79="非・兼"),"-",VLOOKUP(Y79,'シフト記号表（勤務時間帯)'!$D$5:$L$45,9,FALSE)),VLOOKUP(Y79,'シフト記号表（勤務時間帯)'!$D$5:$L$45,9,FALSE)))</f>
        <v/>
      </c>
      <c r="Z80" s="264" t="str">
        <f>IF(Z79="","",IF(OR(Z79="常-休1",Z79="常-休2",Z79="常-休3"),IF(OR($G79="非・専",$G79="非・兼"),"-",VLOOKUP(Z79,'シフト記号表（勤務時間帯)'!$D$5:$L$45,9,FALSE)),VLOOKUP(Z79,'シフト記号表（勤務時間帯)'!$D$5:$L$45,9,FALSE)))</f>
        <v/>
      </c>
      <c r="AA80" s="265" t="str">
        <f>IF(AA79="","",IF(OR(AA79="常-休1",AA79="常-休2",AA79="常-休3"),IF(OR($G79="非・専",$G79="非・兼"),"-",VLOOKUP(AA79,'シフト記号表（勤務時間帯)'!$D$5:$L$45,9,FALSE)),VLOOKUP(AA79,'シフト記号表（勤務時間帯)'!$D$5:$L$45,9,FALSE)))</f>
        <v/>
      </c>
      <c r="AB80" s="263" t="str">
        <f>IF(AB79="","",IF(OR(AB79="常-休1",AB79="常-休2",AB79="常-休3"),IF(OR($G79="非・専",$G79="非・兼"),"-",VLOOKUP(AB79,'シフト記号表（勤務時間帯)'!$D$5:$L$45,9,FALSE)),VLOOKUP(AB79,'シフト記号表（勤務時間帯)'!$D$5:$L$45,9,FALSE)))</f>
        <v/>
      </c>
      <c r="AC80" s="264" t="str">
        <f>IF(AC79="","",IF(OR(AC79="常-休1",AC79="常-休2",AC79="常-休3"),IF(OR($G79="非・専",$G79="非・兼"),"-",VLOOKUP(AC79,'シフト記号表（勤務時間帯)'!$D$5:$L$45,9,FALSE)),VLOOKUP(AC79,'シフト記号表（勤務時間帯)'!$D$5:$L$45,9,FALSE)))</f>
        <v/>
      </c>
      <c r="AD80" s="264" t="str">
        <f>IF(AD79="","",IF(OR(AD79="常-休1",AD79="常-休2",AD79="常-休3"),IF(OR($G79="非・専",$G79="非・兼"),"-",VLOOKUP(AD79,'シフト記号表（勤務時間帯)'!$D$5:$L$45,9,FALSE)),VLOOKUP(AD79,'シフト記号表（勤務時間帯)'!$D$5:$L$45,9,FALSE)))</f>
        <v/>
      </c>
      <c r="AE80" s="264" t="str">
        <f>IF(AE79="","",IF(OR(AE79="常-休1",AE79="常-休2",AE79="常-休3"),IF(OR($G79="非・専",$G79="非・兼"),"-",VLOOKUP(AE79,'シフト記号表（勤務時間帯)'!$D$5:$L$45,9,FALSE)),VLOOKUP(AE79,'シフト記号表（勤務時間帯)'!$D$5:$L$45,9,FALSE)))</f>
        <v/>
      </c>
      <c r="AF80" s="264" t="str">
        <f>IF(AF79="","",IF(OR(AF79="常-休1",AF79="常-休2",AF79="常-休3"),IF(OR($G79="非・専",$G79="非・兼"),"-",VLOOKUP(AF79,'シフト記号表（勤務時間帯)'!$D$5:$L$45,9,FALSE)),VLOOKUP(AF79,'シフト記号表（勤務時間帯)'!$D$5:$L$45,9,FALSE)))</f>
        <v/>
      </c>
      <c r="AG80" s="264" t="str">
        <f>IF(AG79="","",IF(OR(AG79="常-休1",AG79="常-休2",AG79="常-休3"),IF(OR($G79="非・専",$G79="非・兼"),"-",VLOOKUP(AG79,'シフト記号表（勤務時間帯)'!$D$5:$L$45,9,FALSE)),VLOOKUP(AG79,'シフト記号表（勤務時間帯)'!$D$5:$L$45,9,FALSE)))</f>
        <v/>
      </c>
      <c r="AH80" s="265" t="str">
        <f>IF(AH79="","",IF(OR(AH79="常-休1",AH79="常-休2",AH79="常-休3"),IF(OR($G79="非・専",$G79="非・兼"),"-",VLOOKUP(AH79,'シフト記号表（勤務時間帯)'!$D$5:$L$45,9,FALSE)),VLOOKUP(AH79,'シフト記号表（勤務時間帯)'!$D$5:$L$45,9,FALSE)))</f>
        <v/>
      </c>
      <c r="AI80" s="263" t="str">
        <f>IF(AI79="","",IF(OR(AI79="常-休1",AI79="常-休2",AI79="常-休3"),IF(OR($G79="非・専",$G79="非・兼"),"-",VLOOKUP(AI79,'シフト記号表（勤務時間帯)'!$D$5:$L$45,9,FALSE)),VLOOKUP(AI79,'シフト記号表（勤務時間帯)'!$D$5:$L$45,9,FALSE)))</f>
        <v/>
      </c>
      <c r="AJ80" s="264" t="str">
        <f>IF(AJ79="","",IF(OR(AJ79="常-休1",AJ79="常-休2",AJ79="常-休3"),IF(OR($G79="非・専",$G79="非・兼"),"-",VLOOKUP(AJ79,'シフト記号表（勤務時間帯)'!$D$5:$L$45,9,FALSE)),VLOOKUP(AJ79,'シフト記号表（勤務時間帯)'!$D$5:$L$45,9,FALSE)))</f>
        <v/>
      </c>
      <c r="AK80" s="264" t="str">
        <f>IF(AK79="","",IF(OR(AK79="常-休1",AK79="常-休2",AK79="常-休3"),IF(OR($G79="非・専",$G79="非・兼"),"-",VLOOKUP(AK79,'シフト記号表（勤務時間帯)'!$D$5:$L$45,9,FALSE)),VLOOKUP(AK79,'シフト記号表（勤務時間帯)'!$D$5:$L$45,9,FALSE)))</f>
        <v/>
      </c>
      <c r="AL80" s="264" t="str">
        <f>IF(AL79="","",IF(OR(AL79="常-休1",AL79="常-休2",AL79="常-休3"),IF(OR($G79="非・専",$G79="非・兼"),"-",VLOOKUP(AL79,'シフト記号表（勤務時間帯)'!$D$5:$L$45,9,FALSE)),VLOOKUP(AL79,'シフト記号表（勤務時間帯)'!$D$5:$L$45,9,FALSE)))</f>
        <v/>
      </c>
      <c r="AM80" s="264" t="str">
        <f>IF(AM79="","",IF(OR(AM79="常-休1",AM79="常-休2",AM79="常-休3"),IF(OR($G79="非・専",$G79="非・兼"),"-",VLOOKUP(AM79,'シフト記号表（勤務時間帯)'!$D$5:$L$45,9,FALSE)),VLOOKUP(AM79,'シフト記号表（勤務時間帯)'!$D$5:$L$45,9,FALSE)))</f>
        <v/>
      </c>
      <c r="AN80" s="264" t="str">
        <f>IF(AN79="","",IF(OR(AN79="常-休1",AN79="常-休2",AN79="常-休3"),IF(OR($G79="非・専",$G79="非・兼"),"-",VLOOKUP(AN79,'シフト記号表（勤務時間帯)'!$D$5:$L$45,9,FALSE)),VLOOKUP(AN79,'シフト記号表（勤務時間帯)'!$D$5:$L$45,9,FALSE)))</f>
        <v/>
      </c>
      <c r="AO80" s="265" t="str">
        <f>IF(AO79="","",IF(OR(AO79="常-休1",AO79="常-休2",AO79="常-休3"),IF(OR($G79="非・専",$G79="非・兼"),"-",VLOOKUP(AO79,'シフト記号表（勤務時間帯)'!$D$5:$L$45,9,FALSE)),VLOOKUP(AO79,'シフト記号表（勤務時間帯)'!$D$5:$L$45,9,FALSE)))</f>
        <v/>
      </c>
      <c r="AP80" s="263" t="str">
        <f>IF(AP79="","",IF(OR(AP79="常-休1",AP79="常-休2",AP79="常-休3"),IF(OR($G79="非・専",$G79="非・兼"),"-",VLOOKUP(AP79,'シフト記号表（勤務時間帯)'!$D$5:$L$45,9,FALSE)),VLOOKUP(AP79,'シフト記号表（勤務時間帯)'!$D$5:$L$45,9,FALSE)))</f>
        <v/>
      </c>
      <c r="AQ80" s="264" t="str">
        <f>IF(AQ79="","",IF(OR(AQ79="常-休1",AQ79="常-休2",AQ79="常-休3"),IF(OR($G79="非・専",$G79="非・兼"),"-",VLOOKUP(AQ79,'シフト記号表（勤務時間帯)'!$D$5:$L$45,9,FALSE)),VLOOKUP(AQ79,'シフト記号表（勤務時間帯)'!$D$5:$L$45,9,FALSE)))</f>
        <v/>
      </c>
      <c r="AR80" s="264" t="str">
        <f>IF(AR79="","",IF(OR(AR79="常-休1",AR79="常-休2",AR79="常-休3"),IF(OR($G79="非・専",$G79="非・兼"),"-",VLOOKUP(AR79,'シフト記号表（勤務時間帯)'!$D$5:$L$45,9,FALSE)),VLOOKUP(AR79,'シフト記号表（勤務時間帯)'!$D$5:$L$45,9,FALSE)))</f>
        <v/>
      </c>
      <c r="AS80" s="264" t="str">
        <f>IF(AS79="","",IF(OR(AS79="常-休1",AS79="常-休2",AS79="常-休3"),IF(OR($G79="非・専",$G79="非・兼"),"-",VLOOKUP(AS79,'シフト記号表（勤務時間帯)'!$D$5:$L$45,9,FALSE)),VLOOKUP(AS79,'シフト記号表（勤務時間帯)'!$D$5:$L$45,9,FALSE)))</f>
        <v/>
      </c>
      <c r="AT80" s="264" t="str">
        <f>IF(AT79="","",IF(OR(AT79="常-休1",AT79="常-休2",AT79="常-休3"),IF(OR($G79="非・専",$G79="非・兼"),"-",VLOOKUP(AT79,'シフト記号表（勤務時間帯)'!$D$5:$L$45,9,FALSE)),VLOOKUP(AT79,'シフト記号表（勤務時間帯)'!$D$5:$L$45,9,FALSE)))</f>
        <v/>
      </c>
      <c r="AU80" s="264" t="str">
        <f>IF(AU79="","",IF(OR(AU79="常-休1",AU79="常-休2",AU79="常-休3"),IF(OR($G79="非・専",$G79="非・兼"),"-",VLOOKUP(AU79,'シフト記号表（勤務時間帯)'!$D$5:$L$45,9,FALSE)),VLOOKUP(AU79,'シフト記号表（勤務時間帯)'!$D$5:$L$45,9,FALSE)))</f>
        <v/>
      </c>
      <c r="AV80" s="265" t="str">
        <f>IF(AV79="","",IF(OR(AV79="常-休1",AV79="常-休2",AV79="常-休3"),IF(OR($G79="非・専",$G79="非・兼"),"-",VLOOKUP(AV79,'シフト記号表（勤務時間帯)'!$D$5:$L$45,9,FALSE)),VLOOKUP(AV79,'シフト記号表（勤務時間帯)'!$D$5:$L$45,9,FALSE)))</f>
        <v/>
      </c>
      <c r="AW80" s="263" t="str">
        <f>IF(AW79="","",IF(OR(AW79="常-休1",AW79="常-休2",AW79="常-休3"),IF(OR($G79="非・専",$G79="非・兼"),"-",VLOOKUP(AW79,'シフト記号表（勤務時間帯)'!$D$5:$L$45,9,FALSE)),VLOOKUP(AW79,'シフト記号表（勤務時間帯)'!$D$5:$L$45,9,FALSE)))</f>
        <v/>
      </c>
      <c r="AX80" s="264" t="str">
        <f>IF(AX79="","",IF(OR(AX79="常-休1",AX79="常-休2",AX79="常-休3"),IF(OR($G79="非・専",$G79="非・兼"),"-",VLOOKUP(AX79,'シフト記号表（勤務時間帯)'!$D$5:$L$45,9,FALSE)),VLOOKUP(AX79,'シフト記号表（勤務時間帯)'!$D$5:$L$45,9,FALSE)))</f>
        <v/>
      </c>
      <c r="AY80" s="265" t="str">
        <f>IF(AY79="","",IF(OR(AY79="常-休1",AY79="常-休2",AY79="常-休3"),IF(OR($G79="非・専",$G79="非・兼"),"-",VLOOKUP(AY79,'シフト記号表（勤務時間帯)'!$D$5:$L$45,9,FALSE)),VLOOKUP(AY79,'シフト記号表（勤務時間帯)'!$D$5:$L$45,9,FALSE)))</f>
        <v/>
      </c>
      <c r="AZ80" s="197">
        <f>IF($BE$3="予定",SUM(U80:AV80),IF($BE$3="実績",SUM(U80:AY80),""))</f>
        <v>0</v>
      </c>
      <c r="BA80" s="216">
        <f>AZ80-SUMIF(U81:AY81,"基準",U80:AY80)-SUMIF(U81:AY81,"医ケア",U80:AY80)-SUMIF(U81:AY81,"医連携",U80:AY80)</f>
        <v>0</v>
      </c>
      <c r="BB80" s="199">
        <f>SUMIF(U81:AY81,"基準",U80:AY80)</f>
        <v>0</v>
      </c>
      <c r="BC80" s="200" t="e">
        <f>AZ80/$BE$6</f>
        <v>#DIV/0!</v>
      </c>
      <c r="BD80" s="218" t="e">
        <f>BA80/$BE$6</f>
        <v>#DIV/0!</v>
      </c>
      <c r="BE80" s="312"/>
      <c r="BF80" s="313"/>
      <c r="BG80" s="313"/>
      <c r="BH80" s="313"/>
      <c r="BI80" s="314"/>
      <c r="BJ80" s="364"/>
    </row>
    <row r="81" spans="2:62" ht="20.25" customHeight="1" x14ac:dyDescent="0.4">
      <c r="B81" s="284"/>
      <c r="C81" s="291"/>
      <c r="D81" s="292"/>
      <c r="E81" s="293"/>
      <c r="F81" s="253"/>
      <c r="G81" s="294"/>
      <c r="H81" s="301"/>
      <c r="I81" s="302"/>
      <c r="J81" s="302"/>
      <c r="K81" s="303"/>
      <c r="L81" s="304"/>
      <c r="M81" s="305"/>
      <c r="N81" s="321"/>
      <c r="O81" s="322"/>
      <c r="P81" s="322"/>
      <c r="Q81" s="323"/>
      <c r="R81" s="324" t="str">
        <f>IF(COUNTIF(F80,"看護職員"),"基準・基準_加・医ケア基本報酬・医療連携",IF(COUNTIF(プルダウン・リスト!$C$32:$C$40,'別紙2-1　勤務体制・勤務形態一覧表（児通所）'!F80),"基準職員","－"))</f>
        <v>－</v>
      </c>
      <c r="S81" s="325"/>
      <c r="T81" s="326"/>
      <c r="U81" s="126"/>
      <c r="V81" s="127"/>
      <c r="W81" s="127"/>
      <c r="X81" s="127"/>
      <c r="Y81" s="127"/>
      <c r="Z81" s="127"/>
      <c r="AA81" s="128"/>
      <c r="AB81" s="126"/>
      <c r="AC81" s="127"/>
      <c r="AD81" s="127"/>
      <c r="AE81" s="127"/>
      <c r="AF81" s="127"/>
      <c r="AG81" s="127"/>
      <c r="AH81" s="128"/>
      <c r="AI81" s="126"/>
      <c r="AJ81" s="127"/>
      <c r="AK81" s="127"/>
      <c r="AL81" s="127"/>
      <c r="AM81" s="127"/>
      <c r="AN81" s="127"/>
      <c r="AO81" s="128"/>
      <c r="AP81" s="126"/>
      <c r="AQ81" s="127"/>
      <c r="AR81" s="127"/>
      <c r="AS81" s="127"/>
      <c r="AT81" s="127"/>
      <c r="AU81" s="127"/>
      <c r="AV81" s="128"/>
      <c r="AW81" s="126"/>
      <c r="AX81" s="127"/>
      <c r="AY81" s="128"/>
      <c r="AZ81" s="201"/>
      <c r="BA81" s="202"/>
      <c r="BB81" s="203"/>
      <c r="BC81" s="204"/>
      <c r="BD81" s="205"/>
      <c r="BE81" s="312"/>
      <c r="BF81" s="313"/>
      <c r="BG81" s="313"/>
      <c r="BH81" s="313"/>
      <c r="BI81" s="314"/>
      <c r="BJ81" s="364"/>
    </row>
    <row r="82" spans="2:62" ht="20.25" customHeight="1" x14ac:dyDescent="0.4">
      <c r="B82" s="284">
        <f t="shared" ref="B82" si="17">B79+1</f>
        <v>21</v>
      </c>
      <c r="C82" s="285"/>
      <c r="D82" s="286"/>
      <c r="E82" s="287"/>
      <c r="F82" s="251"/>
      <c r="G82" s="294"/>
      <c r="H82" s="295"/>
      <c r="I82" s="296"/>
      <c r="J82" s="296"/>
      <c r="K82" s="297"/>
      <c r="L82" s="304"/>
      <c r="M82" s="305"/>
      <c r="N82" s="306"/>
      <c r="O82" s="307"/>
      <c r="P82" s="307"/>
      <c r="Q82" s="308"/>
      <c r="R82" s="309" t="s">
        <v>30</v>
      </c>
      <c r="S82" s="310"/>
      <c r="T82" s="311"/>
      <c r="U82" s="123"/>
      <c r="V82" s="124"/>
      <c r="W82" s="124"/>
      <c r="X82" s="124"/>
      <c r="Y82" s="124"/>
      <c r="Z82" s="124"/>
      <c r="AA82" s="125"/>
      <c r="AB82" s="123"/>
      <c r="AC82" s="124"/>
      <c r="AD82" s="124"/>
      <c r="AE82" s="124"/>
      <c r="AF82" s="124"/>
      <c r="AG82" s="124"/>
      <c r="AH82" s="125"/>
      <c r="AI82" s="123"/>
      <c r="AJ82" s="124"/>
      <c r="AK82" s="124"/>
      <c r="AL82" s="124"/>
      <c r="AM82" s="124"/>
      <c r="AN82" s="124"/>
      <c r="AO82" s="125"/>
      <c r="AP82" s="123"/>
      <c r="AQ82" s="124"/>
      <c r="AR82" s="124"/>
      <c r="AS82" s="124"/>
      <c r="AT82" s="124"/>
      <c r="AU82" s="124"/>
      <c r="AV82" s="125"/>
      <c r="AW82" s="123"/>
      <c r="AX82" s="124"/>
      <c r="AY82" s="125"/>
      <c r="AZ82" s="206"/>
      <c r="BA82" s="207"/>
      <c r="BB82" s="208"/>
      <c r="BC82" s="209"/>
      <c r="BD82" s="210"/>
      <c r="BE82" s="312"/>
      <c r="BF82" s="313"/>
      <c r="BG82" s="313"/>
      <c r="BH82" s="313"/>
      <c r="BI82" s="314"/>
      <c r="BJ82" s="364"/>
    </row>
    <row r="83" spans="2:62" ht="20.25" customHeight="1" x14ac:dyDescent="0.4">
      <c r="B83" s="284"/>
      <c r="C83" s="288"/>
      <c r="D83" s="289"/>
      <c r="E83" s="290"/>
      <c r="F83" s="177">
        <f>C82</f>
        <v>0</v>
      </c>
      <c r="G83" s="294"/>
      <c r="H83" s="298"/>
      <c r="I83" s="299"/>
      <c r="J83" s="299"/>
      <c r="K83" s="300"/>
      <c r="L83" s="304"/>
      <c r="M83" s="305"/>
      <c r="N83" s="315"/>
      <c r="O83" s="316"/>
      <c r="P83" s="316"/>
      <c r="Q83" s="317"/>
      <c r="R83" s="318" t="s">
        <v>9</v>
      </c>
      <c r="S83" s="319"/>
      <c r="T83" s="320"/>
      <c r="U83" s="263" t="str">
        <f>IF(U82="","",IF(OR(U82="常-休1",U82="常-休2",U82="常-休3"),IF(OR($G82="非・専",$G82="非・兼"),"-",VLOOKUP(U82,'シフト記号表（勤務時間帯)'!$D$5:$L$45,9,FALSE)),VLOOKUP(U82,'シフト記号表（勤務時間帯)'!$D$5:$L$45,9,FALSE)))</f>
        <v/>
      </c>
      <c r="V83" s="264" t="str">
        <f>IF(V82="","",IF(OR(V82="常-休1",V82="常-休2",V82="常-休3"),IF(OR($G82="非・専",$G82="非・兼"),"-",VLOOKUP(V82,'シフト記号表（勤務時間帯)'!$D$5:$L$45,9,FALSE)),VLOOKUP(V82,'シフト記号表（勤務時間帯)'!$D$5:$L$45,9,FALSE)))</f>
        <v/>
      </c>
      <c r="W83" s="264" t="str">
        <f>IF(W82="","",IF(OR(W82="常-休1",W82="常-休2",W82="常-休3"),IF(OR($G82="非・専",$G82="非・兼"),"-",VLOOKUP(W82,'シフト記号表（勤務時間帯)'!$D$5:$L$45,9,FALSE)),VLOOKUP(W82,'シフト記号表（勤務時間帯)'!$D$5:$L$45,9,FALSE)))</f>
        <v/>
      </c>
      <c r="X83" s="264" t="str">
        <f>IF(X82="","",IF(OR(X82="常-休1",X82="常-休2",X82="常-休3"),IF(OR($G82="非・専",$G82="非・兼"),"-",VLOOKUP(X82,'シフト記号表（勤務時間帯)'!$D$5:$L$45,9,FALSE)),VLOOKUP(X82,'シフト記号表（勤務時間帯)'!$D$5:$L$45,9,FALSE)))</f>
        <v/>
      </c>
      <c r="Y83" s="264" t="str">
        <f>IF(Y82="","",IF(OR(Y82="常-休1",Y82="常-休2",Y82="常-休3"),IF(OR($G82="非・専",$G82="非・兼"),"-",VLOOKUP(Y82,'シフト記号表（勤務時間帯)'!$D$5:$L$45,9,FALSE)),VLOOKUP(Y82,'シフト記号表（勤務時間帯)'!$D$5:$L$45,9,FALSE)))</f>
        <v/>
      </c>
      <c r="Z83" s="264" t="str">
        <f>IF(Z82="","",IF(OR(Z82="常-休1",Z82="常-休2",Z82="常-休3"),IF(OR($G82="非・専",$G82="非・兼"),"-",VLOOKUP(Z82,'シフト記号表（勤務時間帯)'!$D$5:$L$45,9,FALSE)),VLOOKUP(Z82,'シフト記号表（勤務時間帯)'!$D$5:$L$45,9,FALSE)))</f>
        <v/>
      </c>
      <c r="AA83" s="265" t="str">
        <f>IF(AA82="","",IF(OR(AA82="常-休1",AA82="常-休2",AA82="常-休3"),IF(OR($G82="非・専",$G82="非・兼"),"-",VLOOKUP(AA82,'シフト記号表（勤務時間帯)'!$D$5:$L$45,9,FALSE)),VLOOKUP(AA82,'シフト記号表（勤務時間帯)'!$D$5:$L$45,9,FALSE)))</f>
        <v/>
      </c>
      <c r="AB83" s="263" t="str">
        <f>IF(AB82="","",IF(OR(AB82="常-休1",AB82="常-休2",AB82="常-休3"),IF(OR($G82="非・専",$G82="非・兼"),"-",VLOOKUP(AB82,'シフト記号表（勤務時間帯)'!$D$5:$L$45,9,FALSE)),VLOOKUP(AB82,'シフト記号表（勤務時間帯)'!$D$5:$L$45,9,FALSE)))</f>
        <v/>
      </c>
      <c r="AC83" s="264" t="str">
        <f>IF(AC82="","",IF(OR(AC82="常-休1",AC82="常-休2",AC82="常-休3"),IF(OR($G82="非・専",$G82="非・兼"),"-",VLOOKUP(AC82,'シフト記号表（勤務時間帯)'!$D$5:$L$45,9,FALSE)),VLOOKUP(AC82,'シフト記号表（勤務時間帯)'!$D$5:$L$45,9,FALSE)))</f>
        <v/>
      </c>
      <c r="AD83" s="264" t="str">
        <f>IF(AD82="","",IF(OR(AD82="常-休1",AD82="常-休2",AD82="常-休3"),IF(OR($G82="非・専",$G82="非・兼"),"-",VLOOKUP(AD82,'シフト記号表（勤務時間帯)'!$D$5:$L$45,9,FALSE)),VLOOKUP(AD82,'シフト記号表（勤務時間帯)'!$D$5:$L$45,9,FALSE)))</f>
        <v/>
      </c>
      <c r="AE83" s="264" t="str">
        <f>IF(AE82="","",IF(OR(AE82="常-休1",AE82="常-休2",AE82="常-休3"),IF(OR($G82="非・専",$G82="非・兼"),"-",VLOOKUP(AE82,'シフト記号表（勤務時間帯)'!$D$5:$L$45,9,FALSE)),VLOOKUP(AE82,'シフト記号表（勤務時間帯)'!$D$5:$L$45,9,FALSE)))</f>
        <v/>
      </c>
      <c r="AF83" s="264" t="str">
        <f>IF(AF82="","",IF(OR(AF82="常-休1",AF82="常-休2",AF82="常-休3"),IF(OR($G82="非・専",$G82="非・兼"),"-",VLOOKUP(AF82,'シフト記号表（勤務時間帯)'!$D$5:$L$45,9,FALSE)),VLOOKUP(AF82,'シフト記号表（勤務時間帯)'!$D$5:$L$45,9,FALSE)))</f>
        <v/>
      </c>
      <c r="AG83" s="264" t="str">
        <f>IF(AG82="","",IF(OR(AG82="常-休1",AG82="常-休2",AG82="常-休3"),IF(OR($G82="非・専",$G82="非・兼"),"-",VLOOKUP(AG82,'シフト記号表（勤務時間帯)'!$D$5:$L$45,9,FALSE)),VLOOKUP(AG82,'シフト記号表（勤務時間帯)'!$D$5:$L$45,9,FALSE)))</f>
        <v/>
      </c>
      <c r="AH83" s="265" t="str">
        <f>IF(AH82="","",IF(OR(AH82="常-休1",AH82="常-休2",AH82="常-休3"),IF(OR($G82="非・専",$G82="非・兼"),"-",VLOOKUP(AH82,'シフト記号表（勤務時間帯)'!$D$5:$L$45,9,FALSE)),VLOOKUP(AH82,'シフト記号表（勤務時間帯)'!$D$5:$L$45,9,FALSE)))</f>
        <v/>
      </c>
      <c r="AI83" s="263" t="str">
        <f>IF(AI82="","",IF(OR(AI82="常-休1",AI82="常-休2",AI82="常-休3"),IF(OR($G82="非・専",$G82="非・兼"),"-",VLOOKUP(AI82,'シフト記号表（勤務時間帯)'!$D$5:$L$45,9,FALSE)),VLOOKUP(AI82,'シフト記号表（勤務時間帯)'!$D$5:$L$45,9,FALSE)))</f>
        <v/>
      </c>
      <c r="AJ83" s="264" t="str">
        <f>IF(AJ82="","",IF(OR(AJ82="常-休1",AJ82="常-休2",AJ82="常-休3"),IF(OR($G82="非・専",$G82="非・兼"),"-",VLOOKUP(AJ82,'シフト記号表（勤務時間帯)'!$D$5:$L$45,9,FALSE)),VLOOKUP(AJ82,'シフト記号表（勤務時間帯)'!$D$5:$L$45,9,FALSE)))</f>
        <v/>
      </c>
      <c r="AK83" s="264" t="str">
        <f>IF(AK82="","",IF(OR(AK82="常-休1",AK82="常-休2",AK82="常-休3"),IF(OR($G82="非・専",$G82="非・兼"),"-",VLOOKUP(AK82,'シフト記号表（勤務時間帯)'!$D$5:$L$45,9,FALSE)),VLOOKUP(AK82,'シフト記号表（勤務時間帯)'!$D$5:$L$45,9,FALSE)))</f>
        <v/>
      </c>
      <c r="AL83" s="264" t="str">
        <f>IF(AL82="","",IF(OR(AL82="常-休1",AL82="常-休2",AL82="常-休3"),IF(OR($G82="非・専",$G82="非・兼"),"-",VLOOKUP(AL82,'シフト記号表（勤務時間帯)'!$D$5:$L$45,9,FALSE)),VLOOKUP(AL82,'シフト記号表（勤務時間帯)'!$D$5:$L$45,9,FALSE)))</f>
        <v/>
      </c>
      <c r="AM83" s="264" t="str">
        <f>IF(AM82="","",IF(OR(AM82="常-休1",AM82="常-休2",AM82="常-休3"),IF(OR($G82="非・専",$G82="非・兼"),"-",VLOOKUP(AM82,'シフト記号表（勤務時間帯)'!$D$5:$L$45,9,FALSE)),VLOOKUP(AM82,'シフト記号表（勤務時間帯)'!$D$5:$L$45,9,FALSE)))</f>
        <v/>
      </c>
      <c r="AN83" s="264" t="str">
        <f>IF(AN82="","",IF(OR(AN82="常-休1",AN82="常-休2",AN82="常-休3"),IF(OR($G82="非・専",$G82="非・兼"),"-",VLOOKUP(AN82,'シフト記号表（勤務時間帯)'!$D$5:$L$45,9,FALSE)),VLOOKUP(AN82,'シフト記号表（勤務時間帯)'!$D$5:$L$45,9,FALSE)))</f>
        <v/>
      </c>
      <c r="AO83" s="265" t="str">
        <f>IF(AO82="","",IF(OR(AO82="常-休1",AO82="常-休2",AO82="常-休3"),IF(OR($G82="非・専",$G82="非・兼"),"-",VLOOKUP(AO82,'シフト記号表（勤務時間帯)'!$D$5:$L$45,9,FALSE)),VLOOKUP(AO82,'シフト記号表（勤務時間帯)'!$D$5:$L$45,9,FALSE)))</f>
        <v/>
      </c>
      <c r="AP83" s="263" t="str">
        <f>IF(AP82="","",IF(OR(AP82="常-休1",AP82="常-休2",AP82="常-休3"),IF(OR($G82="非・専",$G82="非・兼"),"-",VLOOKUP(AP82,'シフト記号表（勤務時間帯)'!$D$5:$L$45,9,FALSE)),VLOOKUP(AP82,'シフト記号表（勤務時間帯)'!$D$5:$L$45,9,FALSE)))</f>
        <v/>
      </c>
      <c r="AQ83" s="264" t="str">
        <f>IF(AQ82="","",IF(OR(AQ82="常-休1",AQ82="常-休2",AQ82="常-休3"),IF(OR($G82="非・専",$G82="非・兼"),"-",VLOOKUP(AQ82,'シフト記号表（勤務時間帯)'!$D$5:$L$45,9,FALSE)),VLOOKUP(AQ82,'シフト記号表（勤務時間帯)'!$D$5:$L$45,9,FALSE)))</f>
        <v/>
      </c>
      <c r="AR83" s="264" t="str">
        <f>IF(AR82="","",IF(OR(AR82="常-休1",AR82="常-休2",AR82="常-休3"),IF(OR($G82="非・専",$G82="非・兼"),"-",VLOOKUP(AR82,'シフト記号表（勤務時間帯)'!$D$5:$L$45,9,FALSE)),VLOOKUP(AR82,'シフト記号表（勤務時間帯)'!$D$5:$L$45,9,FALSE)))</f>
        <v/>
      </c>
      <c r="AS83" s="264" t="str">
        <f>IF(AS82="","",IF(OR(AS82="常-休1",AS82="常-休2",AS82="常-休3"),IF(OR($G82="非・専",$G82="非・兼"),"-",VLOOKUP(AS82,'シフト記号表（勤務時間帯)'!$D$5:$L$45,9,FALSE)),VLOOKUP(AS82,'シフト記号表（勤務時間帯)'!$D$5:$L$45,9,FALSE)))</f>
        <v/>
      </c>
      <c r="AT83" s="264" t="str">
        <f>IF(AT82="","",IF(OR(AT82="常-休1",AT82="常-休2",AT82="常-休3"),IF(OR($G82="非・専",$G82="非・兼"),"-",VLOOKUP(AT82,'シフト記号表（勤務時間帯)'!$D$5:$L$45,9,FALSE)),VLOOKUP(AT82,'シフト記号表（勤務時間帯)'!$D$5:$L$45,9,FALSE)))</f>
        <v/>
      </c>
      <c r="AU83" s="264" t="str">
        <f>IF(AU82="","",IF(OR(AU82="常-休1",AU82="常-休2",AU82="常-休3"),IF(OR($G82="非・専",$G82="非・兼"),"-",VLOOKUP(AU82,'シフト記号表（勤務時間帯)'!$D$5:$L$45,9,FALSE)),VLOOKUP(AU82,'シフト記号表（勤務時間帯)'!$D$5:$L$45,9,FALSE)))</f>
        <v/>
      </c>
      <c r="AV83" s="265" t="str">
        <f>IF(AV82="","",IF(OR(AV82="常-休1",AV82="常-休2",AV82="常-休3"),IF(OR($G82="非・専",$G82="非・兼"),"-",VLOOKUP(AV82,'シフト記号表（勤務時間帯)'!$D$5:$L$45,9,FALSE)),VLOOKUP(AV82,'シフト記号表（勤務時間帯)'!$D$5:$L$45,9,FALSE)))</f>
        <v/>
      </c>
      <c r="AW83" s="263" t="str">
        <f>IF(AW82="","",IF(OR(AW82="常-休1",AW82="常-休2",AW82="常-休3"),IF(OR($G82="非・専",$G82="非・兼"),"-",VLOOKUP(AW82,'シフト記号表（勤務時間帯)'!$D$5:$L$45,9,FALSE)),VLOOKUP(AW82,'シフト記号表（勤務時間帯)'!$D$5:$L$45,9,FALSE)))</f>
        <v/>
      </c>
      <c r="AX83" s="264" t="str">
        <f>IF(AX82="","",IF(OR(AX82="常-休1",AX82="常-休2",AX82="常-休3"),IF(OR($G82="非・専",$G82="非・兼"),"-",VLOOKUP(AX82,'シフト記号表（勤務時間帯)'!$D$5:$L$45,9,FALSE)),VLOOKUP(AX82,'シフト記号表（勤務時間帯)'!$D$5:$L$45,9,FALSE)))</f>
        <v/>
      </c>
      <c r="AY83" s="265" t="str">
        <f>IF(AY82="","",IF(OR(AY82="常-休1",AY82="常-休2",AY82="常-休3"),IF(OR($G82="非・専",$G82="非・兼"),"-",VLOOKUP(AY82,'シフト記号表（勤務時間帯)'!$D$5:$L$45,9,FALSE)),VLOOKUP(AY82,'シフト記号表（勤務時間帯)'!$D$5:$L$45,9,FALSE)))</f>
        <v/>
      </c>
      <c r="AZ83" s="197">
        <f>IF($BE$3="予定",SUM(U83:AV83),IF($BE$3="実績",SUM(U83:AY83),""))</f>
        <v>0</v>
      </c>
      <c r="BA83" s="216">
        <f>AZ83-SUMIF(U84:AY84,"基準",U83:AY83)-SUMIF(U84:AY84,"医ケア",U83:AY83)-SUMIF(U84:AY84,"医連携",U83:AY83)</f>
        <v>0</v>
      </c>
      <c r="BB83" s="199">
        <f>SUMIF(U84:AY84,"基準",U83:AY83)</f>
        <v>0</v>
      </c>
      <c r="BC83" s="200" t="e">
        <f>AZ83/$BE$6</f>
        <v>#DIV/0!</v>
      </c>
      <c r="BD83" s="218" t="e">
        <f>BA83/$BE$6</f>
        <v>#DIV/0!</v>
      </c>
      <c r="BE83" s="312"/>
      <c r="BF83" s="313"/>
      <c r="BG83" s="313"/>
      <c r="BH83" s="313"/>
      <c r="BI83" s="314"/>
      <c r="BJ83" s="364"/>
    </row>
    <row r="84" spans="2:62" ht="20.25" customHeight="1" x14ac:dyDescent="0.4">
      <c r="B84" s="284"/>
      <c r="C84" s="291"/>
      <c r="D84" s="292"/>
      <c r="E84" s="293"/>
      <c r="F84" s="253"/>
      <c r="G84" s="294"/>
      <c r="H84" s="301"/>
      <c r="I84" s="302"/>
      <c r="J84" s="302"/>
      <c r="K84" s="303"/>
      <c r="L84" s="304"/>
      <c r="M84" s="305"/>
      <c r="N84" s="321"/>
      <c r="O84" s="322"/>
      <c r="P84" s="322"/>
      <c r="Q84" s="323"/>
      <c r="R84" s="324" t="str">
        <f>IF(COUNTIF(F83,"看護職員"),"基準・基準_加・医ケア基本報酬・医療連携",IF(COUNTIF(プルダウン・リスト!$C$32:$C$40,'別紙2-1　勤務体制・勤務形態一覧表（児通所）'!F83),"基準職員","－"))</f>
        <v>－</v>
      </c>
      <c r="S84" s="325"/>
      <c r="T84" s="326"/>
      <c r="U84" s="126"/>
      <c r="V84" s="127"/>
      <c r="W84" s="127"/>
      <c r="X84" s="127"/>
      <c r="Y84" s="127"/>
      <c r="Z84" s="127"/>
      <c r="AA84" s="128"/>
      <c r="AB84" s="126"/>
      <c r="AC84" s="127"/>
      <c r="AD84" s="127"/>
      <c r="AE84" s="127"/>
      <c r="AF84" s="127"/>
      <c r="AG84" s="127"/>
      <c r="AH84" s="128"/>
      <c r="AI84" s="126"/>
      <c r="AJ84" s="127"/>
      <c r="AK84" s="127"/>
      <c r="AL84" s="127"/>
      <c r="AM84" s="127"/>
      <c r="AN84" s="127"/>
      <c r="AO84" s="128"/>
      <c r="AP84" s="126"/>
      <c r="AQ84" s="127"/>
      <c r="AR84" s="127"/>
      <c r="AS84" s="127"/>
      <c r="AT84" s="127"/>
      <c r="AU84" s="127"/>
      <c r="AV84" s="128"/>
      <c r="AW84" s="126"/>
      <c r="AX84" s="127"/>
      <c r="AY84" s="128"/>
      <c r="AZ84" s="201"/>
      <c r="BA84" s="202"/>
      <c r="BB84" s="203"/>
      <c r="BC84" s="204"/>
      <c r="BD84" s="205"/>
      <c r="BE84" s="312"/>
      <c r="BF84" s="313"/>
      <c r="BG84" s="313"/>
      <c r="BH84" s="313"/>
      <c r="BI84" s="314"/>
      <c r="BJ84" s="364"/>
    </row>
    <row r="85" spans="2:62" ht="20.25" customHeight="1" x14ac:dyDescent="0.4">
      <c r="B85" s="284">
        <f t="shared" ref="B85" si="18">B82+1</f>
        <v>22</v>
      </c>
      <c r="C85" s="285"/>
      <c r="D85" s="286"/>
      <c r="E85" s="287"/>
      <c r="F85" s="251"/>
      <c r="G85" s="294"/>
      <c r="H85" s="295"/>
      <c r="I85" s="296"/>
      <c r="J85" s="296"/>
      <c r="K85" s="297"/>
      <c r="L85" s="304"/>
      <c r="M85" s="305"/>
      <c r="N85" s="306"/>
      <c r="O85" s="307"/>
      <c r="P85" s="307"/>
      <c r="Q85" s="308"/>
      <c r="R85" s="309" t="s">
        <v>30</v>
      </c>
      <c r="S85" s="310"/>
      <c r="T85" s="311"/>
      <c r="U85" s="123"/>
      <c r="V85" s="124"/>
      <c r="W85" s="124"/>
      <c r="X85" s="124"/>
      <c r="Y85" s="124"/>
      <c r="Z85" s="124"/>
      <c r="AA85" s="125"/>
      <c r="AB85" s="123"/>
      <c r="AC85" s="124"/>
      <c r="AD85" s="124"/>
      <c r="AE85" s="124"/>
      <c r="AF85" s="124"/>
      <c r="AG85" s="124"/>
      <c r="AH85" s="125"/>
      <c r="AI85" s="123"/>
      <c r="AJ85" s="124"/>
      <c r="AK85" s="124"/>
      <c r="AL85" s="124"/>
      <c r="AM85" s="124"/>
      <c r="AN85" s="124"/>
      <c r="AO85" s="125"/>
      <c r="AP85" s="123"/>
      <c r="AQ85" s="124"/>
      <c r="AR85" s="124"/>
      <c r="AS85" s="124"/>
      <c r="AT85" s="124"/>
      <c r="AU85" s="124"/>
      <c r="AV85" s="125"/>
      <c r="AW85" s="123"/>
      <c r="AX85" s="124"/>
      <c r="AY85" s="125"/>
      <c r="AZ85" s="206"/>
      <c r="BA85" s="207"/>
      <c r="BB85" s="208"/>
      <c r="BC85" s="209"/>
      <c r="BD85" s="210"/>
      <c r="BE85" s="312"/>
      <c r="BF85" s="313"/>
      <c r="BG85" s="313"/>
      <c r="BH85" s="313"/>
      <c r="BI85" s="314"/>
      <c r="BJ85" s="364"/>
    </row>
    <row r="86" spans="2:62" ht="20.25" customHeight="1" x14ac:dyDescent="0.4">
      <c r="B86" s="284"/>
      <c r="C86" s="288"/>
      <c r="D86" s="289"/>
      <c r="E86" s="290"/>
      <c r="F86" s="177">
        <f>C85</f>
        <v>0</v>
      </c>
      <c r="G86" s="294"/>
      <c r="H86" s="298"/>
      <c r="I86" s="299"/>
      <c r="J86" s="299"/>
      <c r="K86" s="300"/>
      <c r="L86" s="304"/>
      <c r="M86" s="305"/>
      <c r="N86" s="315"/>
      <c r="O86" s="316"/>
      <c r="P86" s="316"/>
      <c r="Q86" s="317"/>
      <c r="R86" s="318" t="s">
        <v>9</v>
      </c>
      <c r="S86" s="319"/>
      <c r="T86" s="320"/>
      <c r="U86" s="263" t="str">
        <f>IF(U85="","",IF(OR(U85="常-休1",U85="常-休2",U85="常-休3"),IF(OR($G85="非・専",$G85="非・兼"),"-",VLOOKUP(U85,'シフト記号表（勤務時間帯)'!$D$5:$L$45,9,FALSE)),VLOOKUP(U85,'シフト記号表（勤務時間帯)'!$D$5:$L$45,9,FALSE)))</f>
        <v/>
      </c>
      <c r="V86" s="264" t="str">
        <f>IF(V85="","",IF(OR(V85="常-休1",V85="常-休2",V85="常-休3"),IF(OR($G85="非・専",$G85="非・兼"),"-",VLOOKUP(V85,'シフト記号表（勤務時間帯)'!$D$5:$L$45,9,FALSE)),VLOOKUP(V85,'シフト記号表（勤務時間帯)'!$D$5:$L$45,9,FALSE)))</f>
        <v/>
      </c>
      <c r="W86" s="264" t="str">
        <f>IF(W85="","",IF(OR(W85="常-休1",W85="常-休2",W85="常-休3"),IF(OR($G85="非・専",$G85="非・兼"),"-",VLOOKUP(W85,'シフト記号表（勤務時間帯)'!$D$5:$L$45,9,FALSE)),VLOOKUP(W85,'シフト記号表（勤務時間帯)'!$D$5:$L$45,9,FALSE)))</f>
        <v/>
      </c>
      <c r="X86" s="264" t="str">
        <f>IF(X85="","",IF(OR(X85="常-休1",X85="常-休2",X85="常-休3"),IF(OR($G85="非・専",$G85="非・兼"),"-",VLOOKUP(X85,'シフト記号表（勤務時間帯)'!$D$5:$L$45,9,FALSE)),VLOOKUP(X85,'シフト記号表（勤務時間帯)'!$D$5:$L$45,9,FALSE)))</f>
        <v/>
      </c>
      <c r="Y86" s="264" t="str">
        <f>IF(Y85="","",IF(OR(Y85="常-休1",Y85="常-休2",Y85="常-休3"),IF(OR($G85="非・専",$G85="非・兼"),"-",VLOOKUP(Y85,'シフト記号表（勤務時間帯)'!$D$5:$L$45,9,FALSE)),VLOOKUP(Y85,'シフト記号表（勤務時間帯)'!$D$5:$L$45,9,FALSE)))</f>
        <v/>
      </c>
      <c r="Z86" s="264" t="str">
        <f>IF(Z85="","",IF(OR(Z85="常-休1",Z85="常-休2",Z85="常-休3"),IF(OR($G85="非・専",$G85="非・兼"),"-",VLOOKUP(Z85,'シフト記号表（勤務時間帯)'!$D$5:$L$45,9,FALSE)),VLOOKUP(Z85,'シフト記号表（勤務時間帯)'!$D$5:$L$45,9,FALSE)))</f>
        <v/>
      </c>
      <c r="AA86" s="265" t="str">
        <f>IF(AA85="","",IF(OR(AA85="常-休1",AA85="常-休2",AA85="常-休3"),IF(OR($G85="非・専",$G85="非・兼"),"-",VLOOKUP(AA85,'シフト記号表（勤務時間帯)'!$D$5:$L$45,9,FALSE)),VLOOKUP(AA85,'シフト記号表（勤務時間帯)'!$D$5:$L$45,9,FALSE)))</f>
        <v/>
      </c>
      <c r="AB86" s="263" t="str">
        <f>IF(AB85="","",IF(OR(AB85="常-休1",AB85="常-休2",AB85="常-休3"),IF(OR($G85="非・専",$G85="非・兼"),"-",VLOOKUP(AB85,'シフト記号表（勤務時間帯)'!$D$5:$L$45,9,FALSE)),VLOOKUP(AB85,'シフト記号表（勤務時間帯)'!$D$5:$L$45,9,FALSE)))</f>
        <v/>
      </c>
      <c r="AC86" s="264" t="str">
        <f>IF(AC85="","",IF(OR(AC85="常-休1",AC85="常-休2",AC85="常-休3"),IF(OR($G85="非・専",$G85="非・兼"),"-",VLOOKUP(AC85,'シフト記号表（勤務時間帯)'!$D$5:$L$45,9,FALSE)),VLOOKUP(AC85,'シフト記号表（勤務時間帯)'!$D$5:$L$45,9,FALSE)))</f>
        <v/>
      </c>
      <c r="AD86" s="264" t="str">
        <f>IF(AD85="","",IF(OR(AD85="常-休1",AD85="常-休2",AD85="常-休3"),IF(OR($G85="非・専",$G85="非・兼"),"-",VLOOKUP(AD85,'シフト記号表（勤務時間帯)'!$D$5:$L$45,9,FALSE)),VLOOKUP(AD85,'シフト記号表（勤務時間帯)'!$D$5:$L$45,9,FALSE)))</f>
        <v/>
      </c>
      <c r="AE86" s="264" t="str">
        <f>IF(AE85="","",IF(OR(AE85="常-休1",AE85="常-休2",AE85="常-休3"),IF(OR($G85="非・専",$G85="非・兼"),"-",VLOOKUP(AE85,'シフト記号表（勤務時間帯)'!$D$5:$L$45,9,FALSE)),VLOOKUP(AE85,'シフト記号表（勤務時間帯)'!$D$5:$L$45,9,FALSE)))</f>
        <v/>
      </c>
      <c r="AF86" s="264" t="str">
        <f>IF(AF85="","",IF(OR(AF85="常-休1",AF85="常-休2",AF85="常-休3"),IF(OR($G85="非・専",$G85="非・兼"),"-",VLOOKUP(AF85,'シフト記号表（勤務時間帯)'!$D$5:$L$45,9,FALSE)),VLOOKUP(AF85,'シフト記号表（勤務時間帯)'!$D$5:$L$45,9,FALSE)))</f>
        <v/>
      </c>
      <c r="AG86" s="264" t="str">
        <f>IF(AG85="","",IF(OR(AG85="常-休1",AG85="常-休2",AG85="常-休3"),IF(OR($G85="非・専",$G85="非・兼"),"-",VLOOKUP(AG85,'シフト記号表（勤務時間帯)'!$D$5:$L$45,9,FALSE)),VLOOKUP(AG85,'シフト記号表（勤務時間帯)'!$D$5:$L$45,9,FALSE)))</f>
        <v/>
      </c>
      <c r="AH86" s="265" t="str">
        <f>IF(AH85="","",IF(OR(AH85="常-休1",AH85="常-休2",AH85="常-休3"),IF(OR($G85="非・専",$G85="非・兼"),"-",VLOOKUP(AH85,'シフト記号表（勤務時間帯)'!$D$5:$L$45,9,FALSE)),VLOOKUP(AH85,'シフト記号表（勤務時間帯)'!$D$5:$L$45,9,FALSE)))</f>
        <v/>
      </c>
      <c r="AI86" s="263" t="str">
        <f>IF(AI85="","",IF(OR(AI85="常-休1",AI85="常-休2",AI85="常-休3"),IF(OR($G85="非・専",$G85="非・兼"),"-",VLOOKUP(AI85,'シフト記号表（勤務時間帯)'!$D$5:$L$45,9,FALSE)),VLOOKUP(AI85,'シフト記号表（勤務時間帯)'!$D$5:$L$45,9,FALSE)))</f>
        <v/>
      </c>
      <c r="AJ86" s="264" t="str">
        <f>IF(AJ85="","",IF(OR(AJ85="常-休1",AJ85="常-休2",AJ85="常-休3"),IF(OR($G85="非・専",$G85="非・兼"),"-",VLOOKUP(AJ85,'シフト記号表（勤務時間帯)'!$D$5:$L$45,9,FALSE)),VLOOKUP(AJ85,'シフト記号表（勤務時間帯)'!$D$5:$L$45,9,FALSE)))</f>
        <v/>
      </c>
      <c r="AK86" s="264" t="str">
        <f>IF(AK85="","",IF(OR(AK85="常-休1",AK85="常-休2",AK85="常-休3"),IF(OR($G85="非・専",$G85="非・兼"),"-",VLOOKUP(AK85,'シフト記号表（勤務時間帯)'!$D$5:$L$45,9,FALSE)),VLOOKUP(AK85,'シフト記号表（勤務時間帯)'!$D$5:$L$45,9,FALSE)))</f>
        <v/>
      </c>
      <c r="AL86" s="264" t="str">
        <f>IF(AL85="","",IF(OR(AL85="常-休1",AL85="常-休2",AL85="常-休3"),IF(OR($G85="非・専",$G85="非・兼"),"-",VLOOKUP(AL85,'シフト記号表（勤務時間帯)'!$D$5:$L$45,9,FALSE)),VLOOKUP(AL85,'シフト記号表（勤務時間帯)'!$D$5:$L$45,9,FALSE)))</f>
        <v/>
      </c>
      <c r="AM86" s="264" t="str">
        <f>IF(AM85="","",IF(OR(AM85="常-休1",AM85="常-休2",AM85="常-休3"),IF(OR($G85="非・専",$G85="非・兼"),"-",VLOOKUP(AM85,'シフト記号表（勤務時間帯)'!$D$5:$L$45,9,FALSE)),VLOOKUP(AM85,'シフト記号表（勤務時間帯)'!$D$5:$L$45,9,FALSE)))</f>
        <v/>
      </c>
      <c r="AN86" s="264" t="str">
        <f>IF(AN85="","",IF(OR(AN85="常-休1",AN85="常-休2",AN85="常-休3"),IF(OR($G85="非・専",$G85="非・兼"),"-",VLOOKUP(AN85,'シフト記号表（勤務時間帯)'!$D$5:$L$45,9,FALSE)),VLOOKUP(AN85,'シフト記号表（勤務時間帯)'!$D$5:$L$45,9,FALSE)))</f>
        <v/>
      </c>
      <c r="AO86" s="265" t="str">
        <f>IF(AO85="","",IF(OR(AO85="常-休1",AO85="常-休2",AO85="常-休3"),IF(OR($G85="非・専",$G85="非・兼"),"-",VLOOKUP(AO85,'シフト記号表（勤務時間帯)'!$D$5:$L$45,9,FALSE)),VLOOKUP(AO85,'シフト記号表（勤務時間帯)'!$D$5:$L$45,9,FALSE)))</f>
        <v/>
      </c>
      <c r="AP86" s="263" t="str">
        <f>IF(AP85="","",IF(OR(AP85="常-休1",AP85="常-休2",AP85="常-休3"),IF(OR($G85="非・専",$G85="非・兼"),"-",VLOOKUP(AP85,'シフト記号表（勤務時間帯)'!$D$5:$L$45,9,FALSE)),VLOOKUP(AP85,'シフト記号表（勤務時間帯)'!$D$5:$L$45,9,FALSE)))</f>
        <v/>
      </c>
      <c r="AQ86" s="264" t="str">
        <f>IF(AQ85="","",IF(OR(AQ85="常-休1",AQ85="常-休2",AQ85="常-休3"),IF(OR($G85="非・専",$G85="非・兼"),"-",VLOOKUP(AQ85,'シフト記号表（勤務時間帯)'!$D$5:$L$45,9,FALSE)),VLOOKUP(AQ85,'シフト記号表（勤務時間帯)'!$D$5:$L$45,9,FALSE)))</f>
        <v/>
      </c>
      <c r="AR86" s="264" t="str">
        <f>IF(AR85="","",IF(OR(AR85="常-休1",AR85="常-休2",AR85="常-休3"),IF(OR($G85="非・専",$G85="非・兼"),"-",VLOOKUP(AR85,'シフト記号表（勤務時間帯)'!$D$5:$L$45,9,FALSE)),VLOOKUP(AR85,'シフト記号表（勤務時間帯)'!$D$5:$L$45,9,FALSE)))</f>
        <v/>
      </c>
      <c r="AS86" s="264" t="str">
        <f>IF(AS85="","",IF(OR(AS85="常-休1",AS85="常-休2",AS85="常-休3"),IF(OR($G85="非・専",$G85="非・兼"),"-",VLOOKUP(AS85,'シフト記号表（勤務時間帯)'!$D$5:$L$45,9,FALSE)),VLOOKUP(AS85,'シフト記号表（勤務時間帯)'!$D$5:$L$45,9,FALSE)))</f>
        <v/>
      </c>
      <c r="AT86" s="264" t="str">
        <f>IF(AT85="","",IF(OR(AT85="常-休1",AT85="常-休2",AT85="常-休3"),IF(OR($G85="非・専",$G85="非・兼"),"-",VLOOKUP(AT85,'シフト記号表（勤務時間帯)'!$D$5:$L$45,9,FALSE)),VLOOKUP(AT85,'シフト記号表（勤務時間帯)'!$D$5:$L$45,9,FALSE)))</f>
        <v/>
      </c>
      <c r="AU86" s="264" t="str">
        <f>IF(AU85="","",IF(OR(AU85="常-休1",AU85="常-休2",AU85="常-休3"),IF(OR($G85="非・専",$G85="非・兼"),"-",VLOOKUP(AU85,'シフト記号表（勤務時間帯)'!$D$5:$L$45,9,FALSE)),VLOOKUP(AU85,'シフト記号表（勤務時間帯)'!$D$5:$L$45,9,FALSE)))</f>
        <v/>
      </c>
      <c r="AV86" s="265" t="str">
        <f>IF(AV85="","",IF(OR(AV85="常-休1",AV85="常-休2",AV85="常-休3"),IF(OR($G85="非・専",$G85="非・兼"),"-",VLOOKUP(AV85,'シフト記号表（勤務時間帯)'!$D$5:$L$45,9,FALSE)),VLOOKUP(AV85,'シフト記号表（勤務時間帯)'!$D$5:$L$45,9,FALSE)))</f>
        <v/>
      </c>
      <c r="AW86" s="263" t="str">
        <f>IF(AW85="","",IF(OR(AW85="常-休1",AW85="常-休2",AW85="常-休3"),IF(OR($G85="非・専",$G85="非・兼"),"-",VLOOKUP(AW85,'シフト記号表（勤務時間帯)'!$D$5:$L$45,9,FALSE)),VLOOKUP(AW85,'シフト記号表（勤務時間帯)'!$D$5:$L$45,9,FALSE)))</f>
        <v/>
      </c>
      <c r="AX86" s="264" t="str">
        <f>IF(AX85="","",IF(OR(AX85="常-休1",AX85="常-休2",AX85="常-休3"),IF(OR($G85="非・専",$G85="非・兼"),"-",VLOOKUP(AX85,'シフト記号表（勤務時間帯)'!$D$5:$L$45,9,FALSE)),VLOOKUP(AX85,'シフト記号表（勤務時間帯)'!$D$5:$L$45,9,FALSE)))</f>
        <v/>
      </c>
      <c r="AY86" s="265" t="str">
        <f>IF(AY85="","",IF(OR(AY85="常-休1",AY85="常-休2",AY85="常-休3"),IF(OR($G85="非・専",$G85="非・兼"),"-",VLOOKUP(AY85,'シフト記号表（勤務時間帯)'!$D$5:$L$45,9,FALSE)),VLOOKUP(AY85,'シフト記号表（勤務時間帯)'!$D$5:$L$45,9,FALSE)))</f>
        <v/>
      </c>
      <c r="AZ86" s="197">
        <f>IF($BE$3="予定",SUM(U86:AV86),IF($BE$3="実績",SUM(U86:AY86),""))</f>
        <v>0</v>
      </c>
      <c r="BA86" s="216">
        <f>AZ86-SUMIF(U87:AY87,"基準",U86:AY86)-SUMIF(U87:AY87,"医ケア",U86:AY86)-SUMIF(U87:AY87,"医連携",U86:AY86)</f>
        <v>0</v>
      </c>
      <c r="BB86" s="199">
        <f>SUMIF(U87:AY87,"基準",U86:AY86)</f>
        <v>0</v>
      </c>
      <c r="BC86" s="200" t="e">
        <f>AZ86/$BE$6</f>
        <v>#DIV/0!</v>
      </c>
      <c r="BD86" s="218" t="e">
        <f>BA86/$BE$6</f>
        <v>#DIV/0!</v>
      </c>
      <c r="BE86" s="312"/>
      <c r="BF86" s="313"/>
      <c r="BG86" s="313"/>
      <c r="BH86" s="313"/>
      <c r="BI86" s="314"/>
      <c r="BJ86" s="364"/>
    </row>
    <row r="87" spans="2:62" ht="20.25" customHeight="1" x14ac:dyDescent="0.4">
      <c r="B87" s="284"/>
      <c r="C87" s="291"/>
      <c r="D87" s="292"/>
      <c r="E87" s="293"/>
      <c r="F87" s="253"/>
      <c r="G87" s="294"/>
      <c r="H87" s="301"/>
      <c r="I87" s="302"/>
      <c r="J87" s="302"/>
      <c r="K87" s="303"/>
      <c r="L87" s="304"/>
      <c r="M87" s="305"/>
      <c r="N87" s="321"/>
      <c r="O87" s="322"/>
      <c r="P87" s="322"/>
      <c r="Q87" s="323"/>
      <c r="R87" s="324" t="str">
        <f>IF(COUNTIF(F86,"看護職員"),"基準・基準_加・医ケア基本報酬・医療連携",IF(COUNTIF(プルダウン・リスト!$C$32:$C$40,'別紙2-1　勤務体制・勤務形態一覧表（児通所）'!F86),"基準職員","－"))</f>
        <v>－</v>
      </c>
      <c r="S87" s="325"/>
      <c r="T87" s="326"/>
      <c r="U87" s="126"/>
      <c r="V87" s="127"/>
      <c r="W87" s="127"/>
      <c r="X87" s="127"/>
      <c r="Y87" s="127"/>
      <c r="Z87" s="127"/>
      <c r="AA87" s="128"/>
      <c r="AB87" s="126"/>
      <c r="AC87" s="127"/>
      <c r="AD87" s="127"/>
      <c r="AE87" s="127"/>
      <c r="AF87" s="127"/>
      <c r="AG87" s="127"/>
      <c r="AH87" s="128"/>
      <c r="AI87" s="126"/>
      <c r="AJ87" s="127"/>
      <c r="AK87" s="127"/>
      <c r="AL87" s="127"/>
      <c r="AM87" s="127"/>
      <c r="AN87" s="127"/>
      <c r="AO87" s="128"/>
      <c r="AP87" s="126"/>
      <c r="AQ87" s="127"/>
      <c r="AR87" s="127"/>
      <c r="AS87" s="127"/>
      <c r="AT87" s="127"/>
      <c r="AU87" s="127"/>
      <c r="AV87" s="128"/>
      <c r="AW87" s="126"/>
      <c r="AX87" s="127"/>
      <c r="AY87" s="128"/>
      <c r="AZ87" s="201"/>
      <c r="BA87" s="202"/>
      <c r="BB87" s="203"/>
      <c r="BC87" s="204"/>
      <c r="BD87" s="205"/>
      <c r="BE87" s="312"/>
      <c r="BF87" s="313"/>
      <c r="BG87" s="313"/>
      <c r="BH87" s="313"/>
      <c r="BI87" s="314"/>
      <c r="BJ87" s="364"/>
    </row>
    <row r="88" spans="2:62" ht="20.25" customHeight="1" x14ac:dyDescent="0.4">
      <c r="B88" s="284">
        <f t="shared" ref="B88" si="19">B85+1</f>
        <v>23</v>
      </c>
      <c r="C88" s="285"/>
      <c r="D88" s="286"/>
      <c r="E88" s="287"/>
      <c r="F88" s="251"/>
      <c r="G88" s="294"/>
      <c r="H88" s="295"/>
      <c r="I88" s="296"/>
      <c r="J88" s="296"/>
      <c r="K88" s="297"/>
      <c r="L88" s="304"/>
      <c r="M88" s="305"/>
      <c r="N88" s="306"/>
      <c r="O88" s="307"/>
      <c r="P88" s="307"/>
      <c r="Q88" s="308"/>
      <c r="R88" s="309" t="s">
        <v>30</v>
      </c>
      <c r="S88" s="310"/>
      <c r="T88" s="311"/>
      <c r="U88" s="123"/>
      <c r="V88" s="124"/>
      <c r="W88" s="124"/>
      <c r="X88" s="124"/>
      <c r="Y88" s="124"/>
      <c r="Z88" s="124"/>
      <c r="AA88" s="125"/>
      <c r="AB88" s="123"/>
      <c r="AC88" s="124"/>
      <c r="AD88" s="124"/>
      <c r="AE88" s="124"/>
      <c r="AF88" s="124"/>
      <c r="AG88" s="124"/>
      <c r="AH88" s="125"/>
      <c r="AI88" s="123"/>
      <c r="AJ88" s="124"/>
      <c r="AK88" s="124"/>
      <c r="AL88" s="124"/>
      <c r="AM88" s="124"/>
      <c r="AN88" s="124"/>
      <c r="AO88" s="125"/>
      <c r="AP88" s="123"/>
      <c r="AQ88" s="124"/>
      <c r="AR88" s="124"/>
      <c r="AS88" s="124"/>
      <c r="AT88" s="124"/>
      <c r="AU88" s="124"/>
      <c r="AV88" s="125"/>
      <c r="AW88" s="123"/>
      <c r="AX88" s="124"/>
      <c r="AY88" s="125"/>
      <c r="AZ88" s="206"/>
      <c r="BA88" s="207"/>
      <c r="BB88" s="208"/>
      <c r="BC88" s="209"/>
      <c r="BD88" s="210"/>
      <c r="BE88" s="312"/>
      <c r="BF88" s="313"/>
      <c r="BG88" s="313"/>
      <c r="BH88" s="313"/>
      <c r="BI88" s="314"/>
      <c r="BJ88" s="364"/>
    </row>
    <row r="89" spans="2:62" ht="20.25" customHeight="1" x14ac:dyDescent="0.4">
      <c r="B89" s="284"/>
      <c r="C89" s="288"/>
      <c r="D89" s="289"/>
      <c r="E89" s="290"/>
      <c r="F89" s="177">
        <f>C88</f>
        <v>0</v>
      </c>
      <c r="G89" s="294"/>
      <c r="H89" s="298"/>
      <c r="I89" s="299"/>
      <c r="J89" s="299"/>
      <c r="K89" s="300"/>
      <c r="L89" s="304"/>
      <c r="M89" s="305"/>
      <c r="N89" s="315"/>
      <c r="O89" s="316"/>
      <c r="P89" s="316"/>
      <c r="Q89" s="317"/>
      <c r="R89" s="318" t="s">
        <v>9</v>
      </c>
      <c r="S89" s="319"/>
      <c r="T89" s="320"/>
      <c r="U89" s="263" t="str">
        <f>IF(U88="","",IF(OR(U88="常-休1",U88="常-休2",U88="常-休3"),IF(OR($G88="非・専",$G88="非・兼"),"-",VLOOKUP(U88,'シフト記号表（勤務時間帯)'!$D$5:$L$45,9,FALSE)),VLOOKUP(U88,'シフト記号表（勤務時間帯)'!$D$5:$L$45,9,FALSE)))</f>
        <v/>
      </c>
      <c r="V89" s="264" t="str">
        <f>IF(V88="","",IF(OR(V88="常-休1",V88="常-休2",V88="常-休3"),IF(OR($G88="非・専",$G88="非・兼"),"-",VLOOKUP(V88,'シフト記号表（勤務時間帯)'!$D$5:$L$45,9,FALSE)),VLOOKUP(V88,'シフト記号表（勤務時間帯)'!$D$5:$L$45,9,FALSE)))</f>
        <v/>
      </c>
      <c r="W89" s="264" t="str">
        <f>IF(W88="","",IF(OR(W88="常-休1",W88="常-休2",W88="常-休3"),IF(OR($G88="非・専",$G88="非・兼"),"-",VLOOKUP(W88,'シフト記号表（勤務時間帯)'!$D$5:$L$45,9,FALSE)),VLOOKUP(W88,'シフト記号表（勤務時間帯)'!$D$5:$L$45,9,FALSE)))</f>
        <v/>
      </c>
      <c r="X89" s="264" t="str">
        <f>IF(X88="","",IF(OR(X88="常-休1",X88="常-休2",X88="常-休3"),IF(OR($G88="非・専",$G88="非・兼"),"-",VLOOKUP(X88,'シフト記号表（勤務時間帯)'!$D$5:$L$45,9,FALSE)),VLOOKUP(X88,'シフト記号表（勤務時間帯)'!$D$5:$L$45,9,FALSE)))</f>
        <v/>
      </c>
      <c r="Y89" s="264" t="str">
        <f>IF(Y88="","",IF(OR(Y88="常-休1",Y88="常-休2",Y88="常-休3"),IF(OR($G88="非・専",$G88="非・兼"),"-",VLOOKUP(Y88,'シフト記号表（勤務時間帯)'!$D$5:$L$45,9,FALSE)),VLOOKUP(Y88,'シフト記号表（勤務時間帯)'!$D$5:$L$45,9,FALSE)))</f>
        <v/>
      </c>
      <c r="Z89" s="264" t="str">
        <f>IF(Z88="","",IF(OR(Z88="常-休1",Z88="常-休2",Z88="常-休3"),IF(OR($G88="非・専",$G88="非・兼"),"-",VLOOKUP(Z88,'シフト記号表（勤務時間帯)'!$D$5:$L$45,9,FALSE)),VLOOKUP(Z88,'シフト記号表（勤務時間帯)'!$D$5:$L$45,9,FALSE)))</f>
        <v/>
      </c>
      <c r="AA89" s="265" t="str">
        <f>IF(AA88="","",IF(OR(AA88="常-休1",AA88="常-休2",AA88="常-休3"),IF(OR($G88="非・専",$G88="非・兼"),"-",VLOOKUP(AA88,'シフト記号表（勤務時間帯)'!$D$5:$L$45,9,FALSE)),VLOOKUP(AA88,'シフト記号表（勤務時間帯)'!$D$5:$L$45,9,FALSE)))</f>
        <v/>
      </c>
      <c r="AB89" s="263" t="str">
        <f>IF(AB88="","",IF(OR(AB88="常-休1",AB88="常-休2",AB88="常-休3"),IF(OR($G88="非・専",$G88="非・兼"),"-",VLOOKUP(AB88,'シフト記号表（勤務時間帯)'!$D$5:$L$45,9,FALSE)),VLOOKUP(AB88,'シフト記号表（勤務時間帯)'!$D$5:$L$45,9,FALSE)))</f>
        <v/>
      </c>
      <c r="AC89" s="264" t="str">
        <f>IF(AC88="","",IF(OR(AC88="常-休1",AC88="常-休2",AC88="常-休3"),IF(OR($G88="非・専",$G88="非・兼"),"-",VLOOKUP(AC88,'シフト記号表（勤務時間帯)'!$D$5:$L$45,9,FALSE)),VLOOKUP(AC88,'シフト記号表（勤務時間帯)'!$D$5:$L$45,9,FALSE)))</f>
        <v/>
      </c>
      <c r="AD89" s="264" t="str">
        <f>IF(AD88="","",IF(OR(AD88="常-休1",AD88="常-休2",AD88="常-休3"),IF(OR($G88="非・専",$G88="非・兼"),"-",VLOOKUP(AD88,'シフト記号表（勤務時間帯)'!$D$5:$L$45,9,FALSE)),VLOOKUP(AD88,'シフト記号表（勤務時間帯)'!$D$5:$L$45,9,FALSE)))</f>
        <v/>
      </c>
      <c r="AE89" s="264" t="str">
        <f>IF(AE88="","",IF(OR(AE88="常-休1",AE88="常-休2",AE88="常-休3"),IF(OR($G88="非・専",$G88="非・兼"),"-",VLOOKUP(AE88,'シフト記号表（勤務時間帯)'!$D$5:$L$45,9,FALSE)),VLOOKUP(AE88,'シフト記号表（勤務時間帯)'!$D$5:$L$45,9,FALSE)))</f>
        <v/>
      </c>
      <c r="AF89" s="264" t="str">
        <f>IF(AF88="","",IF(OR(AF88="常-休1",AF88="常-休2",AF88="常-休3"),IF(OR($G88="非・専",$G88="非・兼"),"-",VLOOKUP(AF88,'シフト記号表（勤務時間帯)'!$D$5:$L$45,9,FALSE)),VLOOKUP(AF88,'シフト記号表（勤務時間帯)'!$D$5:$L$45,9,FALSE)))</f>
        <v/>
      </c>
      <c r="AG89" s="264" t="str">
        <f>IF(AG88="","",IF(OR(AG88="常-休1",AG88="常-休2",AG88="常-休3"),IF(OR($G88="非・専",$G88="非・兼"),"-",VLOOKUP(AG88,'シフト記号表（勤務時間帯)'!$D$5:$L$45,9,FALSE)),VLOOKUP(AG88,'シフト記号表（勤務時間帯)'!$D$5:$L$45,9,FALSE)))</f>
        <v/>
      </c>
      <c r="AH89" s="265" t="str">
        <f>IF(AH88="","",IF(OR(AH88="常-休1",AH88="常-休2",AH88="常-休3"),IF(OR($G88="非・専",$G88="非・兼"),"-",VLOOKUP(AH88,'シフト記号表（勤務時間帯)'!$D$5:$L$45,9,FALSE)),VLOOKUP(AH88,'シフト記号表（勤務時間帯)'!$D$5:$L$45,9,FALSE)))</f>
        <v/>
      </c>
      <c r="AI89" s="263" t="str">
        <f>IF(AI88="","",IF(OR(AI88="常-休1",AI88="常-休2",AI88="常-休3"),IF(OR($G88="非・専",$G88="非・兼"),"-",VLOOKUP(AI88,'シフト記号表（勤務時間帯)'!$D$5:$L$45,9,FALSE)),VLOOKUP(AI88,'シフト記号表（勤務時間帯)'!$D$5:$L$45,9,FALSE)))</f>
        <v/>
      </c>
      <c r="AJ89" s="264" t="str">
        <f>IF(AJ88="","",IF(OR(AJ88="常-休1",AJ88="常-休2",AJ88="常-休3"),IF(OR($G88="非・専",$G88="非・兼"),"-",VLOOKUP(AJ88,'シフト記号表（勤務時間帯)'!$D$5:$L$45,9,FALSE)),VLOOKUP(AJ88,'シフト記号表（勤務時間帯)'!$D$5:$L$45,9,FALSE)))</f>
        <v/>
      </c>
      <c r="AK89" s="264" t="str">
        <f>IF(AK88="","",IF(OR(AK88="常-休1",AK88="常-休2",AK88="常-休3"),IF(OR($G88="非・専",$G88="非・兼"),"-",VLOOKUP(AK88,'シフト記号表（勤務時間帯)'!$D$5:$L$45,9,FALSE)),VLOOKUP(AK88,'シフト記号表（勤務時間帯)'!$D$5:$L$45,9,FALSE)))</f>
        <v/>
      </c>
      <c r="AL89" s="264" t="str">
        <f>IF(AL88="","",IF(OR(AL88="常-休1",AL88="常-休2",AL88="常-休3"),IF(OR($G88="非・専",$G88="非・兼"),"-",VLOOKUP(AL88,'シフト記号表（勤務時間帯)'!$D$5:$L$45,9,FALSE)),VLOOKUP(AL88,'シフト記号表（勤務時間帯)'!$D$5:$L$45,9,FALSE)))</f>
        <v/>
      </c>
      <c r="AM89" s="264" t="str">
        <f>IF(AM88="","",IF(OR(AM88="常-休1",AM88="常-休2",AM88="常-休3"),IF(OR($G88="非・専",$G88="非・兼"),"-",VLOOKUP(AM88,'シフト記号表（勤務時間帯)'!$D$5:$L$45,9,FALSE)),VLOOKUP(AM88,'シフト記号表（勤務時間帯)'!$D$5:$L$45,9,FALSE)))</f>
        <v/>
      </c>
      <c r="AN89" s="264" t="str">
        <f>IF(AN88="","",IF(OR(AN88="常-休1",AN88="常-休2",AN88="常-休3"),IF(OR($G88="非・専",$G88="非・兼"),"-",VLOOKUP(AN88,'シフト記号表（勤務時間帯)'!$D$5:$L$45,9,FALSE)),VLOOKUP(AN88,'シフト記号表（勤務時間帯)'!$D$5:$L$45,9,FALSE)))</f>
        <v/>
      </c>
      <c r="AO89" s="265" t="str">
        <f>IF(AO88="","",IF(OR(AO88="常-休1",AO88="常-休2",AO88="常-休3"),IF(OR($G88="非・専",$G88="非・兼"),"-",VLOOKUP(AO88,'シフト記号表（勤務時間帯)'!$D$5:$L$45,9,FALSE)),VLOOKUP(AO88,'シフト記号表（勤務時間帯)'!$D$5:$L$45,9,FALSE)))</f>
        <v/>
      </c>
      <c r="AP89" s="263" t="str">
        <f>IF(AP88="","",IF(OR(AP88="常-休1",AP88="常-休2",AP88="常-休3"),IF(OR($G88="非・専",$G88="非・兼"),"-",VLOOKUP(AP88,'シフト記号表（勤務時間帯)'!$D$5:$L$45,9,FALSE)),VLOOKUP(AP88,'シフト記号表（勤務時間帯)'!$D$5:$L$45,9,FALSE)))</f>
        <v/>
      </c>
      <c r="AQ89" s="264" t="str">
        <f>IF(AQ88="","",IF(OR(AQ88="常-休1",AQ88="常-休2",AQ88="常-休3"),IF(OR($G88="非・専",$G88="非・兼"),"-",VLOOKUP(AQ88,'シフト記号表（勤務時間帯)'!$D$5:$L$45,9,FALSE)),VLOOKUP(AQ88,'シフト記号表（勤務時間帯)'!$D$5:$L$45,9,FALSE)))</f>
        <v/>
      </c>
      <c r="AR89" s="264" t="str">
        <f>IF(AR88="","",IF(OR(AR88="常-休1",AR88="常-休2",AR88="常-休3"),IF(OR($G88="非・専",$G88="非・兼"),"-",VLOOKUP(AR88,'シフト記号表（勤務時間帯)'!$D$5:$L$45,9,FALSE)),VLOOKUP(AR88,'シフト記号表（勤務時間帯)'!$D$5:$L$45,9,FALSE)))</f>
        <v/>
      </c>
      <c r="AS89" s="264" t="str">
        <f>IF(AS88="","",IF(OR(AS88="常-休1",AS88="常-休2",AS88="常-休3"),IF(OR($G88="非・専",$G88="非・兼"),"-",VLOOKUP(AS88,'シフト記号表（勤務時間帯)'!$D$5:$L$45,9,FALSE)),VLOOKUP(AS88,'シフト記号表（勤務時間帯)'!$D$5:$L$45,9,FALSE)))</f>
        <v/>
      </c>
      <c r="AT89" s="264" t="str">
        <f>IF(AT88="","",IF(OR(AT88="常-休1",AT88="常-休2",AT88="常-休3"),IF(OR($G88="非・専",$G88="非・兼"),"-",VLOOKUP(AT88,'シフト記号表（勤務時間帯)'!$D$5:$L$45,9,FALSE)),VLOOKUP(AT88,'シフト記号表（勤務時間帯)'!$D$5:$L$45,9,FALSE)))</f>
        <v/>
      </c>
      <c r="AU89" s="264" t="str">
        <f>IF(AU88="","",IF(OR(AU88="常-休1",AU88="常-休2",AU88="常-休3"),IF(OR($G88="非・専",$G88="非・兼"),"-",VLOOKUP(AU88,'シフト記号表（勤務時間帯)'!$D$5:$L$45,9,FALSE)),VLOOKUP(AU88,'シフト記号表（勤務時間帯)'!$D$5:$L$45,9,FALSE)))</f>
        <v/>
      </c>
      <c r="AV89" s="265" t="str">
        <f>IF(AV88="","",IF(OR(AV88="常-休1",AV88="常-休2",AV88="常-休3"),IF(OR($G88="非・専",$G88="非・兼"),"-",VLOOKUP(AV88,'シフト記号表（勤務時間帯)'!$D$5:$L$45,9,FALSE)),VLOOKUP(AV88,'シフト記号表（勤務時間帯)'!$D$5:$L$45,9,FALSE)))</f>
        <v/>
      </c>
      <c r="AW89" s="263" t="str">
        <f>IF(AW88="","",IF(OR(AW88="常-休1",AW88="常-休2",AW88="常-休3"),IF(OR($G88="非・専",$G88="非・兼"),"-",VLOOKUP(AW88,'シフト記号表（勤務時間帯)'!$D$5:$L$45,9,FALSE)),VLOOKUP(AW88,'シフト記号表（勤務時間帯)'!$D$5:$L$45,9,FALSE)))</f>
        <v/>
      </c>
      <c r="AX89" s="264" t="str">
        <f>IF(AX88="","",IF(OR(AX88="常-休1",AX88="常-休2",AX88="常-休3"),IF(OR($G88="非・専",$G88="非・兼"),"-",VLOOKUP(AX88,'シフト記号表（勤務時間帯)'!$D$5:$L$45,9,FALSE)),VLOOKUP(AX88,'シフト記号表（勤務時間帯)'!$D$5:$L$45,9,FALSE)))</f>
        <v/>
      </c>
      <c r="AY89" s="265" t="str">
        <f>IF(AY88="","",IF(OR(AY88="常-休1",AY88="常-休2",AY88="常-休3"),IF(OR($G88="非・専",$G88="非・兼"),"-",VLOOKUP(AY88,'シフト記号表（勤務時間帯)'!$D$5:$L$45,9,FALSE)),VLOOKUP(AY88,'シフト記号表（勤務時間帯)'!$D$5:$L$45,9,FALSE)))</f>
        <v/>
      </c>
      <c r="AZ89" s="197">
        <f>IF($BE$3="予定",SUM(U89:AV89),IF($BE$3="実績",SUM(U89:AY89),""))</f>
        <v>0</v>
      </c>
      <c r="BA89" s="216">
        <f>AZ89-SUMIF(U90:AY90,"基準",U89:AY89)-SUMIF(U90:AY90,"医ケア",U89:AY89)-SUMIF(U90:AY90,"医連携",U89:AY89)</f>
        <v>0</v>
      </c>
      <c r="BB89" s="199">
        <f>SUMIF(U90:AY90,"基準",U89:AY89)</f>
        <v>0</v>
      </c>
      <c r="BC89" s="200" t="e">
        <f>AZ89/$BE$6</f>
        <v>#DIV/0!</v>
      </c>
      <c r="BD89" s="218" t="e">
        <f>BA89/$BE$6</f>
        <v>#DIV/0!</v>
      </c>
      <c r="BE89" s="312"/>
      <c r="BF89" s="313"/>
      <c r="BG89" s="313"/>
      <c r="BH89" s="313"/>
      <c r="BI89" s="314"/>
      <c r="BJ89" s="364"/>
    </row>
    <row r="90" spans="2:62" ht="20.25" customHeight="1" x14ac:dyDescent="0.4">
      <c r="B90" s="284"/>
      <c r="C90" s="291"/>
      <c r="D90" s="292"/>
      <c r="E90" s="293"/>
      <c r="F90" s="253"/>
      <c r="G90" s="294"/>
      <c r="H90" s="301"/>
      <c r="I90" s="302"/>
      <c r="J90" s="302"/>
      <c r="K90" s="303"/>
      <c r="L90" s="304"/>
      <c r="M90" s="305"/>
      <c r="N90" s="321"/>
      <c r="O90" s="322"/>
      <c r="P90" s="322"/>
      <c r="Q90" s="323"/>
      <c r="R90" s="324" t="str">
        <f>IF(COUNTIF(F89,"看護職員"),"基準・基準_加・医ケア基本報酬・医療連携",IF(COUNTIF(プルダウン・リスト!$C$32:$C$40,'別紙2-1　勤務体制・勤務形態一覧表（児通所）'!F89),"基準職員","－"))</f>
        <v>－</v>
      </c>
      <c r="S90" s="325"/>
      <c r="T90" s="326"/>
      <c r="U90" s="126"/>
      <c r="V90" s="127"/>
      <c r="W90" s="127"/>
      <c r="X90" s="127"/>
      <c r="Y90" s="127"/>
      <c r="Z90" s="127"/>
      <c r="AA90" s="128"/>
      <c r="AB90" s="126"/>
      <c r="AC90" s="127"/>
      <c r="AD90" s="127"/>
      <c r="AE90" s="127"/>
      <c r="AF90" s="127"/>
      <c r="AG90" s="127"/>
      <c r="AH90" s="128"/>
      <c r="AI90" s="126"/>
      <c r="AJ90" s="127"/>
      <c r="AK90" s="127"/>
      <c r="AL90" s="127"/>
      <c r="AM90" s="127"/>
      <c r="AN90" s="127"/>
      <c r="AO90" s="128"/>
      <c r="AP90" s="126"/>
      <c r="AQ90" s="127"/>
      <c r="AR90" s="127"/>
      <c r="AS90" s="127"/>
      <c r="AT90" s="127"/>
      <c r="AU90" s="127"/>
      <c r="AV90" s="128"/>
      <c r="AW90" s="126"/>
      <c r="AX90" s="127"/>
      <c r="AY90" s="128"/>
      <c r="AZ90" s="201"/>
      <c r="BA90" s="219"/>
      <c r="BB90" s="220"/>
      <c r="BC90" s="204"/>
      <c r="BD90" s="205"/>
      <c r="BE90" s="312"/>
      <c r="BF90" s="313"/>
      <c r="BG90" s="313"/>
      <c r="BH90" s="313"/>
      <c r="BI90" s="314"/>
      <c r="BJ90" s="364"/>
    </row>
    <row r="91" spans="2:62" ht="20.25" customHeight="1" x14ac:dyDescent="0.4">
      <c r="B91" s="284">
        <f t="shared" ref="B91" si="20">B88+1</f>
        <v>24</v>
      </c>
      <c r="C91" s="285"/>
      <c r="D91" s="286"/>
      <c r="E91" s="287"/>
      <c r="F91" s="251"/>
      <c r="G91" s="294"/>
      <c r="H91" s="295"/>
      <c r="I91" s="296"/>
      <c r="J91" s="296"/>
      <c r="K91" s="297"/>
      <c r="L91" s="304"/>
      <c r="M91" s="305"/>
      <c r="N91" s="306"/>
      <c r="O91" s="307"/>
      <c r="P91" s="307"/>
      <c r="Q91" s="308"/>
      <c r="R91" s="309" t="s">
        <v>30</v>
      </c>
      <c r="S91" s="310"/>
      <c r="T91" s="311"/>
      <c r="U91" s="123"/>
      <c r="V91" s="124"/>
      <c r="W91" s="124"/>
      <c r="X91" s="124"/>
      <c r="Y91" s="124"/>
      <c r="Z91" s="124"/>
      <c r="AA91" s="125"/>
      <c r="AB91" s="123"/>
      <c r="AC91" s="124"/>
      <c r="AD91" s="124"/>
      <c r="AE91" s="124"/>
      <c r="AF91" s="124"/>
      <c r="AG91" s="124"/>
      <c r="AH91" s="125"/>
      <c r="AI91" s="123"/>
      <c r="AJ91" s="124"/>
      <c r="AK91" s="124"/>
      <c r="AL91" s="124"/>
      <c r="AM91" s="124"/>
      <c r="AN91" s="124"/>
      <c r="AO91" s="125"/>
      <c r="AP91" s="123"/>
      <c r="AQ91" s="124"/>
      <c r="AR91" s="124"/>
      <c r="AS91" s="124"/>
      <c r="AT91" s="124"/>
      <c r="AU91" s="124"/>
      <c r="AV91" s="125"/>
      <c r="AW91" s="123"/>
      <c r="AX91" s="124"/>
      <c r="AY91" s="125"/>
      <c r="AZ91" s="206"/>
      <c r="BA91" s="207"/>
      <c r="BB91" s="208"/>
      <c r="BC91" s="209"/>
      <c r="BD91" s="210"/>
      <c r="BE91" s="312"/>
      <c r="BF91" s="313"/>
      <c r="BG91" s="313"/>
      <c r="BH91" s="313"/>
      <c r="BI91" s="314"/>
      <c r="BJ91" s="364"/>
    </row>
    <row r="92" spans="2:62" ht="20.25" customHeight="1" x14ac:dyDescent="0.4">
      <c r="B92" s="284"/>
      <c r="C92" s="288"/>
      <c r="D92" s="289"/>
      <c r="E92" s="290"/>
      <c r="F92" s="177">
        <f>C91</f>
        <v>0</v>
      </c>
      <c r="G92" s="294"/>
      <c r="H92" s="298"/>
      <c r="I92" s="299"/>
      <c r="J92" s="299"/>
      <c r="K92" s="300"/>
      <c r="L92" s="304"/>
      <c r="M92" s="305"/>
      <c r="N92" s="315"/>
      <c r="O92" s="316"/>
      <c r="P92" s="316"/>
      <c r="Q92" s="317"/>
      <c r="R92" s="318" t="s">
        <v>9</v>
      </c>
      <c r="S92" s="319"/>
      <c r="T92" s="320"/>
      <c r="U92" s="263" t="str">
        <f>IF(U91="","",IF(OR(U91="常-休1",U91="常-休2",U91="常-休3"),IF(OR($G91="非・専",$G91="非・兼"),"-",VLOOKUP(U91,'シフト記号表（勤務時間帯)'!$D$5:$L$45,9,FALSE)),VLOOKUP(U91,'シフト記号表（勤務時間帯)'!$D$5:$L$45,9,FALSE)))</f>
        <v/>
      </c>
      <c r="V92" s="264" t="str">
        <f>IF(V91="","",IF(OR(V91="常-休1",V91="常-休2",V91="常-休3"),IF(OR($G91="非・専",$G91="非・兼"),"-",VLOOKUP(V91,'シフト記号表（勤務時間帯)'!$D$5:$L$45,9,FALSE)),VLOOKUP(V91,'シフト記号表（勤務時間帯)'!$D$5:$L$45,9,FALSE)))</f>
        <v/>
      </c>
      <c r="W92" s="264" t="str">
        <f>IF(W91="","",IF(OR(W91="常-休1",W91="常-休2",W91="常-休3"),IF(OR($G91="非・専",$G91="非・兼"),"-",VLOOKUP(W91,'シフト記号表（勤務時間帯)'!$D$5:$L$45,9,FALSE)),VLOOKUP(W91,'シフト記号表（勤務時間帯)'!$D$5:$L$45,9,FALSE)))</f>
        <v/>
      </c>
      <c r="X92" s="264" t="str">
        <f>IF(X91="","",IF(OR(X91="常-休1",X91="常-休2",X91="常-休3"),IF(OR($G91="非・専",$G91="非・兼"),"-",VLOOKUP(X91,'シフト記号表（勤務時間帯)'!$D$5:$L$45,9,FALSE)),VLOOKUP(X91,'シフト記号表（勤務時間帯)'!$D$5:$L$45,9,FALSE)))</f>
        <v/>
      </c>
      <c r="Y92" s="264" t="str">
        <f>IF(Y91="","",IF(OR(Y91="常-休1",Y91="常-休2",Y91="常-休3"),IF(OR($G91="非・専",$G91="非・兼"),"-",VLOOKUP(Y91,'シフト記号表（勤務時間帯)'!$D$5:$L$45,9,FALSE)),VLOOKUP(Y91,'シフト記号表（勤務時間帯)'!$D$5:$L$45,9,FALSE)))</f>
        <v/>
      </c>
      <c r="Z92" s="264" t="str">
        <f>IF(Z91="","",IF(OR(Z91="常-休1",Z91="常-休2",Z91="常-休3"),IF(OR($G91="非・専",$G91="非・兼"),"-",VLOOKUP(Z91,'シフト記号表（勤務時間帯)'!$D$5:$L$45,9,FALSE)),VLOOKUP(Z91,'シフト記号表（勤務時間帯)'!$D$5:$L$45,9,FALSE)))</f>
        <v/>
      </c>
      <c r="AA92" s="265" t="str">
        <f>IF(AA91="","",IF(OR(AA91="常-休1",AA91="常-休2",AA91="常-休3"),IF(OR($G91="非・専",$G91="非・兼"),"-",VLOOKUP(AA91,'シフト記号表（勤務時間帯)'!$D$5:$L$45,9,FALSE)),VLOOKUP(AA91,'シフト記号表（勤務時間帯)'!$D$5:$L$45,9,FALSE)))</f>
        <v/>
      </c>
      <c r="AB92" s="263" t="str">
        <f>IF(AB91="","",IF(OR(AB91="常-休1",AB91="常-休2",AB91="常-休3"),IF(OR($G91="非・専",$G91="非・兼"),"-",VLOOKUP(AB91,'シフト記号表（勤務時間帯)'!$D$5:$L$45,9,FALSE)),VLOOKUP(AB91,'シフト記号表（勤務時間帯)'!$D$5:$L$45,9,FALSE)))</f>
        <v/>
      </c>
      <c r="AC92" s="264" t="str">
        <f>IF(AC91="","",IF(OR(AC91="常-休1",AC91="常-休2",AC91="常-休3"),IF(OR($G91="非・専",$G91="非・兼"),"-",VLOOKUP(AC91,'シフト記号表（勤務時間帯)'!$D$5:$L$45,9,FALSE)),VLOOKUP(AC91,'シフト記号表（勤務時間帯)'!$D$5:$L$45,9,FALSE)))</f>
        <v/>
      </c>
      <c r="AD92" s="264" t="str">
        <f>IF(AD91="","",IF(OR(AD91="常-休1",AD91="常-休2",AD91="常-休3"),IF(OR($G91="非・専",$G91="非・兼"),"-",VLOOKUP(AD91,'シフト記号表（勤務時間帯)'!$D$5:$L$45,9,FALSE)),VLOOKUP(AD91,'シフト記号表（勤務時間帯)'!$D$5:$L$45,9,FALSE)))</f>
        <v/>
      </c>
      <c r="AE92" s="264" t="str">
        <f>IF(AE91="","",IF(OR(AE91="常-休1",AE91="常-休2",AE91="常-休3"),IF(OR($G91="非・専",$G91="非・兼"),"-",VLOOKUP(AE91,'シフト記号表（勤務時間帯)'!$D$5:$L$45,9,FALSE)),VLOOKUP(AE91,'シフト記号表（勤務時間帯)'!$D$5:$L$45,9,FALSE)))</f>
        <v/>
      </c>
      <c r="AF92" s="264" t="str">
        <f>IF(AF91="","",IF(OR(AF91="常-休1",AF91="常-休2",AF91="常-休3"),IF(OR($G91="非・専",$G91="非・兼"),"-",VLOOKUP(AF91,'シフト記号表（勤務時間帯)'!$D$5:$L$45,9,FALSE)),VLOOKUP(AF91,'シフト記号表（勤務時間帯)'!$D$5:$L$45,9,FALSE)))</f>
        <v/>
      </c>
      <c r="AG92" s="264" t="str">
        <f>IF(AG91="","",IF(OR(AG91="常-休1",AG91="常-休2",AG91="常-休3"),IF(OR($G91="非・専",$G91="非・兼"),"-",VLOOKUP(AG91,'シフト記号表（勤務時間帯)'!$D$5:$L$45,9,FALSE)),VLOOKUP(AG91,'シフト記号表（勤務時間帯)'!$D$5:$L$45,9,FALSE)))</f>
        <v/>
      </c>
      <c r="AH92" s="265" t="str">
        <f>IF(AH91="","",IF(OR(AH91="常-休1",AH91="常-休2",AH91="常-休3"),IF(OR($G91="非・専",$G91="非・兼"),"-",VLOOKUP(AH91,'シフト記号表（勤務時間帯)'!$D$5:$L$45,9,FALSE)),VLOOKUP(AH91,'シフト記号表（勤務時間帯)'!$D$5:$L$45,9,FALSE)))</f>
        <v/>
      </c>
      <c r="AI92" s="263" t="str">
        <f>IF(AI91="","",IF(OR(AI91="常-休1",AI91="常-休2",AI91="常-休3"),IF(OR($G91="非・専",$G91="非・兼"),"-",VLOOKUP(AI91,'シフト記号表（勤務時間帯)'!$D$5:$L$45,9,FALSE)),VLOOKUP(AI91,'シフト記号表（勤務時間帯)'!$D$5:$L$45,9,FALSE)))</f>
        <v/>
      </c>
      <c r="AJ92" s="264" t="str">
        <f>IF(AJ91="","",IF(OR(AJ91="常-休1",AJ91="常-休2",AJ91="常-休3"),IF(OR($G91="非・専",$G91="非・兼"),"-",VLOOKUP(AJ91,'シフト記号表（勤務時間帯)'!$D$5:$L$45,9,FALSE)),VLOOKUP(AJ91,'シフト記号表（勤務時間帯)'!$D$5:$L$45,9,FALSE)))</f>
        <v/>
      </c>
      <c r="AK92" s="264" t="str">
        <f>IF(AK91="","",IF(OR(AK91="常-休1",AK91="常-休2",AK91="常-休3"),IF(OR($G91="非・専",$G91="非・兼"),"-",VLOOKUP(AK91,'シフト記号表（勤務時間帯)'!$D$5:$L$45,9,FALSE)),VLOOKUP(AK91,'シフト記号表（勤務時間帯)'!$D$5:$L$45,9,FALSE)))</f>
        <v/>
      </c>
      <c r="AL92" s="264" t="str">
        <f>IF(AL91="","",IF(OR(AL91="常-休1",AL91="常-休2",AL91="常-休3"),IF(OR($G91="非・専",$G91="非・兼"),"-",VLOOKUP(AL91,'シフト記号表（勤務時間帯)'!$D$5:$L$45,9,FALSE)),VLOOKUP(AL91,'シフト記号表（勤務時間帯)'!$D$5:$L$45,9,FALSE)))</f>
        <v/>
      </c>
      <c r="AM92" s="264" t="str">
        <f>IF(AM91="","",IF(OR(AM91="常-休1",AM91="常-休2",AM91="常-休3"),IF(OR($G91="非・専",$G91="非・兼"),"-",VLOOKUP(AM91,'シフト記号表（勤務時間帯)'!$D$5:$L$45,9,FALSE)),VLOOKUP(AM91,'シフト記号表（勤務時間帯)'!$D$5:$L$45,9,FALSE)))</f>
        <v/>
      </c>
      <c r="AN92" s="264" t="str">
        <f>IF(AN91="","",IF(OR(AN91="常-休1",AN91="常-休2",AN91="常-休3"),IF(OR($G91="非・専",$G91="非・兼"),"-",VLOOKUP(AN91,'シフト記号表（勤務時間帯)'!$D$5:$L$45,9,FALSE)),VLOOKUP(AN91,'シフト記号表（勤務時間帯)'!$D$5:$L$45,9,FALSE)))</f>
        <v/>
      </c>
      <c r="AO92" s="265" t="str">
        <f>IF(AO91="","",IF(OR(AO91="常-休1",AO91="常-休2",AO91="常-休3"),IF(OR($G91="非・専",$G91="非・兼"),"-",VLOOKUP(AO91,'シフト記号表（勤務時間帯)'!$D$5:$L$45,9,FALSE)),VLOOKUP(AO91,'シフト記号表（勤務時間帯)'!$D$5:$L$45,9,FALSE)))</f>
        <v/>
      </c>
      <c r="AP92" s="263" t="str">
        <f>IF(AP91="","",IF(OR(AP91="常-休1",AP91="常-休2",AP91="常-休3"),IF(OR($G91="非・専",$G91="非・兼"),"-",VLOOKUP(AP91,'シフト記号表（勤務時間帯)'!$D$5:$L$45,9,FALSE)),VLOOKUP(AP91,'シフト記号表（勤務時間帯)'!$D$5:$L$45,9,FALSE)))</f>
        <v/>
      </c>
      <c r="AQ92" s="264" t="str">
        <f>IF(AQ91="","",IF(OR(AQ91="常-休1",AQ91="常-休2",AQ91="常-休3"),IF(OR($G91="非・専",$G91="非・兼"),"-",VLOOKUP(AQ91,'シフト記号表（勤務時間帯)'!$D$5:$L$45,9,FALSE)),VLOOKUP(AQ91,'シフト記号表（勤務時間帯)'!$D$5:$L$45,9,FALSE)))</f>
        <v/>
      </c>
      <c r="AR92" s="264" t="str">
        <f>IF(AR91="","",IF(OR(AR91="常-休1",AR91="常-休2",AR91="常-休3"),IF(OR($G91="非・専",$G91="非・兼"),"-",VLOOKUP(AR91,'シフト記号表（勤務時間帯)'!$D$5:$L$45,9,FALSE)),VLOOKUP(AR91,'シフト記号表（勤務時間帯)'!$D$5:$L$45,9,FALSE)))</f>
        <v/>
      </c>
      <c r="AS92" s="264" t="str">
        <f>IF(AS91="","",IF(OR(AS91="常-休1",AS91="常-休2",AS91="常-休3"),IF(OR($G91="非・専",$G91="非・兼"),"-",VLOOKUP(AS91,'シフト記号表（勤務時間帯)'!$D$5:$L$45,9,FALSE)),VLOOKUP(AS91,'シフト記号表（勤務時間帯)'!$D$5:$L$45,9,FALSE)))</f>
        <v/>
      </c>
      <c r="AT92" s="264" t="str">
        <f>IF(AT91="","",IF(OR(AT91="常-休1",AT91="常-休2",AT91="常-休3"),IF(OR($G91="非・専",$G91="非・兼"),"-",VLOOKUP(AT91,'シフト記号表（勤務時間帯)'!$D$5:$L$45,9,FALSE)),VLOOKUP(AT91,'シフト記号表（勤務時間帯)'!$D$5:$L$45,9,FALSE)))</f>
        <v/>
      </c>
      <c r="AU92" s="264" t="str">
        <f>IF(AU91="","",IF(OR(AU91="常-休1",AU91="常-休2",AU91="常-休3"),IF(OR($G91="非・専",$G91="非・兼"),"-",VLOOKUP(AU91,'シフト記号表（勤務時間帯)'!$D$5:$L$45,9,FALSE)),VLOOKUP(AU91,'シフト記号表（勤務時間帯)'!$D$5:$L$45,9,FALSE)))</f>
        <v/>
      </c>
      <c r="AV92" s="265" t="str">
        <f>IF(AV91="","",IF(OR(AV91="常-休1",AV91="常-休2",AV91="常-休3"),IF(OR($G91="非・専",$G91="非・兼"),"-",VLOOKUP(AV91,'シフト記号表（勤務時間帯)'!$D$5:$L$45,9,FALSE)),VLOOKUP(AV91,'シフト記号表（勤務時間帯)'!$D$5:$L$45,9,FALSE)))</f>
        <v/>
      </c>
      <c r="AW92" s="263" t="str">
        <f>IF(AW91="","",IF(OR(AW91="常-休1",AW91="常-休2",AW91="常-休3"),IF(OR($G91="非・専",$G91="非・兼"),"-",VLOOKUP(AW91,'シフト記号表（勤務時間帯)'!$D$5:$L$45,9,FALSE)),VLOOKUP(AW91,'シフト記号表（勤務時間帯)'!$D$5:$L$45,9,FALSE)))</f>
        <v/>
      </c>
      <c r="AX92" s="264" t="str">
        <f>IF(AX91="","",IF(OR(AX91="常-休1",AX91="常-休2",AX91="常-休3"),IF(OR($G91="非・専",$G91="非・兼"),"-",VLOOKUP(AX91,'シフト記号表（勤務時間帯)'!$D$5:$L$45,9,FALSE)),VLOOKUP(AX91,'シフト記号表（勤務時間帯)'!$D$5:$L$45,9,FALSE)))</f>
        <v/>
      </c>
      <c r="AY92" s="265" t="str">
        <f>IF(AY91="","",IF(OR(AY91="常-休1",AY91="常-休2",AY91="常-休3"),IF(OR($G91="非・専",$G91="非・兼"),"-",VLOOKUP(AY91,'シフト記号表（勤務時間帯)'!$D$5:$L$45,9,FALSE)),VLOOKUP(AY91,'シフト記号表（勤務時間帯)'!$D$5:$L$45,9,FALSE)))</f>
        <v/>
      </c>
      <c r="AZ92" s="197">
        <f>IF($BE$3="予定",SUM(U92:AV92),IF($BE$3="実績",SUM(U92:AY92),""))</f>
        <v>0</v>
      </c>
      <c r="BA92" s="216">
        <f>AZ92-SUMIF(U93:AY93,"基準",U92:AY92)-SUMIF(U93:AY93,"医ケア",U92:AY92)-SUMIF(U93:AY93,"医連携",U92:AY92)</f>
        <v>0</v>
      </c>
      <c r="BB92" s="199">
        <f>SUMIF(U93:AY93,"基準",U92:AY92)</f>
        <v>0</v>
      </c>
      <c r="BC92" s="200" t="e">
        <f>AZ92/$BE$6</f>
        <v>#DIV/0!</v>
      </c>
      <c r="BD92" s="218" t="e">
        <f>BA92/$BE$6</f>
        <v>#DIV/0!</v>
      </c>
      <c r="BE92" s="312"/>
      <c r="BF92" s="313"/>
      <c r="BG92" s="313"/>
      <c r="BH92" s="313"/>
      <c r="BI92" s="314"/>
      <c r="BJ92" s="364"/>
    </row>
    <row r="93" spans="2:62" ht="20.25" customHeight="1" x14ac:dyDescent="0.4">
      <c r="B93" s="284"/>
      <c r="C93" s="291"/>
      <c r="D93" s="292"/>
      <c r="E93" s="293"/>
      <c r="F93" s="253"/>
      <c r="G93" s="294"/>
      <c r="H93" s="301"/>
      <c r="I93" s="302"/>
      <c r="J93" s="302"/>
      <c r="K93" s="303"/>
      <c r="L93" s="304"/>
      <c r="M93" s="305"/>
      <c r="N93" s="321"/>
      <c r="O93" s="322"/>
      <c r="P93" s="322"/>
      <c r="Q93" s="323"/>
      <c r="R93" s="324" t="str">
        <f>IF(COUNTIF(F92,"看護職員"),"基準・基準_加・医ケア基本報酬・医療連携",IF(COUNTIF(プルダウン・リスト!$C$32:$C$40,'別紙2-1　勤務体制・勤務形態一覧表（児通所）'!F92),"基準職員","－"))</f>
        <v>－</v>
      </c>
      <c r="S93" s="325"/>
      <c r="T93" s="326"/>
      <c r="U93" s="126"/>
      <c r="V93" s="127"/>
      <c r="W93" s="127"/>
      <c r="X93" s="127"/>
      <c r="Y93" s="127"/>
      <c r="Z93" s="127"/>
      <c r="AA93" s="128"/>
      <c r="AB93" s="126"/>
      <c r="AC93" s="127"/>
      <c r="AD93" s="127"/>
      <c r="AE93" s="127"/>
      <c r="AF93" s="127"/>
      <c r="AG93" s="127"/>
      <c r="AH93" s="128"/>
      <c r="AI93" s="126"/>
      <c r="AJ93" s="127"/>
      <c r="AK93" s="127"/>
      <c r="AL93" s="127"/>
      <c r="AM93" s="127"/>
      <c r="AN93" s="127"/>
      <c r="AO93" s="128"/>
      <c r="AP93" s="126"/>
      <c r="AQ93" s="127"/>
      <c r="AR93" s="127"/>
      <c r="AS93" s="127"/>
      <c r="AT93" s="127"/>
      <c r="AU93" s="127"/>
      <c r="AV93" s="128"/>
      <c r="AW93" s="126"/>
      <c r="AX93" s="127"/>
      <c r="AY93" s="128"/>
      <c r="AZ93" s="201"/>
      <c r="BA93" s="219"/>
      <c r="BB93" s="220"/>
      <c r="BC93" s="204"/>
      <c r="BD93" s="205"/>
      <c r="BE93" s="312"/>
      <c r="BF93" s="313"/>
      <c r="BG93" s="313"/>
      <c r="BH93" s="313"/>
      <c r="BI93" s="314"/>
      <c r="BJ93" s="364"/>
    </row>
    <row r="94" spans="2:62" ht="20.25" customHeight="1" x14ac:dyDescent="0.4">
      <c r="B94" s="284">
        <f t="shared" ref="B94:B112" si="21">B91+1</f>
        <v>25</v>
      </c>
      <c r="C94" s="285"/>
      <c r="D94" s="286"/>
      <c r="E94" s="287"/>
      <c r="F94" s="251"/>
      <c r="G94" s="294"/>
      <c r="H94" s="295"/>
      <c r="I94" s="296"/>
      <c r="J94" s="296"/>
      <c r="K94" s="297"/>
      <c r="L94" s="304"/>
      <c r="M94" s="305"/>
      <c r="N94" s="306"/>
      <c r="O94" s="307"/>
      <c r="P94" s="307"/>
      <c r="Q94" s="308"/>
      <c r="R94" s="309" t="s">
        <v>30</v>
      </c>
      <c r="S94" s="310"/>
      <c r="T94" s="311"/>
      <c r="U94" s="123"/>
      <c r="V94" s="124"/>
      <c r="W94" s="124"/>
      <c r="X94" s="124"/>
      <c r="Y94" s="124"/>
      <c r="Z94" s="124"/>
      <c r="AA94" s="125"/>
      <c r="AB94" s="123"/>
      <c r="AC94" s="124"/>
      <c r="AD94" s="124"/>
      <c r="AE94" s="124"/>
      <c r="AF94" s="124"/>
      <c r="AG94" s="124"/>
      <c r="AH94" s="125"/>
      <c r="AI94" s="123"/>
      <c r="AJ94" s="124"/>
      <c r="AK94" s="124"/>
      <c r="AL94" s="124"/>
      <c r="AM94" s="124"/>
      <c r="AN94" s="124"/>
      <c r="AO94" s="125"/>
      <c r="AP94" s="123"/>
      <c r="AQ94" s="124"/>
      <c r="AR94" s="124"/>
      <c r="AS94" s="124"/>
      <c r="AT94" s="124"/>
      <c r="AU94" s="124"/>
      <c r="AV94" s="125"/>
      <c r="AW94" s="123"/>
      <c r="AX94" s="124"/>
      <c r="AY94" s="125"/>
      <c r="AZ94" s="206"/>
      <c r="BA94" s="207"/>
      <c r="BB94" s="208"/>
      <c r="BC94" s="209"/>
      <c r="BD94" s="210"/>
      <c r="BE94" s="312"/>
      <c r="BF94" s="313"/>
      <c r="BG94" s="313"/>
      <c r="BH94" s="313"/>
      <c r="BI94" s="314"/>
      <c r="BJ94" s="364"/>
    </row>
    <row r="95" spans="2:62" ht="20.25" customHeight="1" x14ac:dyDescent="0.4">
      <c r="B95" s="284"/>
      <c r="C95" s="288"/>
      <c r="D95" s="289"/>
      <c r="E95" s="290"/>
      <c r="F95" s="177">
        <f>C94</f>
        <v>0</v>
      </c>
      <c r="G95" s="294"/>
      <c r="H95" s="298"/>
      <c r="I95" s="299"/>
      <c r="J95" s="299"/>
      <c r="K95" s="300"/>
      <c r="L95" s="304"/>
      <c r="M95" s="305"/>
      <c r="N95" s="315"/>
      <c r="O95" s="316"/>
      <c r="P95" s="316"/>
      <c r="Q95" s="317"/>
      <c r="R95" s="318" t="s">
        <v>9</v>
      </c>
      <c r="S95" s="319"/>
      <c r="T95" s="320"/>
      <c r="U95" s="263" t="str">
        <f>IF(U94="","",IF(OR(U94="常-休1",U94="常-休2",U94="常-休3"),IF(OR($G94="非・専",$G94="非・兼"),"-",VLOOKUP(U94,'シフト記号表（勤務時間帯)'!$D$5:$L$45,9,FALSE)),VLOOKUP(U94,'シフト記号表（勤務時間帯)'!$D$5:$L$45,9,FALSE)))</f>
        <v/>
      </c>
      <c r="V95" s="264" t="str">
        <f>IF(V94="","",IF(OR(V94="常-休1",V94="常-休2",V94="常-休3"),IF(OR($G94="非・専",$G94="非・兼"),"-",VLOOKUP(V94,'シフト記号表（勤務時間帯)'!$D$5:$L$45,9,FALSE)),VLOOKUP(V94,'シフト記号表（勤務時間帯)'!$D$5:$L$45,9,FALSE)))</f>
        <v/>
      </c>
      <c r="W95" s="264" t="str">
        <f>IF(W94="","",IF(OR(W94="常-休1",W94="常-休2",W94="常-休3"),IF(OR($G94="非・専",$G94="非・兼"),"-",VLOOKUP(W94,'シフト記号表（勤務時間帯)'!$D$5:$L$45,9,FALSE)),VLOOKUP(W94,'シフト記号表（勤務時間帯)'!$D$5:$L$45,9,FALSE)))</f>
        <v/>
      </c>
      <c r="X95" s="264" t="str">
        <f>IF(X94="","",IF(OR(X94="常-休1",X94="常-休2",X94="常-休3"),IF(OR($G94="非・専",$G94="非・兼"),"-",VLOOKUP(X94,'シフト記号表（勤務時間帯)'!$D$5:$L$45,9,FALSE)),VLOOKUP(X94,'シフト記号表（勤務時間帯)'!$D$5:$L$45,9,FALSE)))</f>
        <v/>
      </c>
      <c r="Y95" s="264" t="str">
        <f>IF(Y94="","",IF(OR(Y94="常-休1",Y94="常-休2",Y94="常-休3"),IF(OR($G94="非・専",$G94="非・兼"),"-",VLOOKUP(Y94,'シフト記号表（勤務時間帯)'!$D$5:$L$45,9,FALSE)),VLOOKUP(Y94,'シフト記号表（勤務時間帯)'!$D$5:$L$45,9,FALSE)))</f>
        <v/>
      </c>
      <c r="Z95" s="264" t="str">
        <f>IF(Z94="","",IF(OR(Z94="常-休1",Z94="常-休2",Z94="常-休3"),IF(OR($G94="非・専",$G94="非・兼"),"-",VLOOKUP(Z94,'シフト記号表（勤務時間帯)'!$D$5:$L$45,9,FALSE)),VLOOKUP(Z94,'シフト記号表（勤務時間帯)'!$D$5:$L$45,9,FALSE)))</f>
        <v/>
      </c>
      <c r="AA95" s="265" t="str">
        <f>IF(AA94="","",IF(OR(AA94="常-休1",AA94="常-休2",AA94="常-休3"),IF(OR($G94="非・専",$G94="非・兼"),"-",VLOOKUP(AA94,'シフト記号表（勤務時間帯)'!$D$5:$L$45,9,FALSE)),VLOOKUP(AA94,'シフト記号表（勤務時間帯)'!$D$5:$L$45,9,FALSE)))</f>
        <v/>
      </c>
      <c r="AB95" s="263" t="str">
        <f>IF(AB94="","",IF(OR(AB94="常-休1",AB94="常-休2",AB94="常-休3"),IF(OR($G94="非・専",$G94="非・兼"),"-",VLOOKUP(AB94,'シフト記号表（勤務時間帯)'!$D$5:$L$45,9,FALSE)),VLOOKUP(AB94,'シフト記号表（勤務時間帯)'!$D$5:$L$45,9,FALSE)))</f>
        <v/>
      </c>
      <c r="AC95" s="264" t="str">
        <f>IF(AC94="","",IF(OR(AC94="常-休1",AC94="常-休2",AC94="常-休3"),IF(OR($G94="非・専",$G94="非・兼"),"-",VLOOKUP(AC94,'シフト記号表（勤務時間帯)'!$D$5:$L$45,9,FALSE)),VLOOKUP(AC94,'シフト記号表（勤務時間帯)'!$D$5:$L$45,9,FALSE)))</f>
        <v/>
      </c>
      <c r="AD95" s="264" t="str">
        <f>IF(AD94="","",IF(OR(AD94="常-休1",AD94="常-休2",AD94="常-休3"),IF(OR($G94="非・専",$G94="非・兼"),"-",VLOOKUP(AD94,'シフト記号表（勤務時間帯)'!$D$5:$L$45,9,FALSE)),VLOOKUP(AD94,'シフト記号表（勤務時間帯)'!$D$5:$L$45,9,FALSE)))</f>
        <v/>
      </c>
      <c r="AE95" s="264" t="str">
        <f>IF(AE94="","",IF(OR(AE94="常-休1",AE94="常-休2",AE94="常-休3"),IF(OR($G94="非・専",$G94="非・兼"),"-",VLOOKUP(AE94,'シフト記号表（勤務時間帯)'!$D$5:$L$45,9,FALSE)),VLOOKUP(AE94,'シフト記号表（勤務時間帯)'!$D$5:$L$45,9,FALSE)))</f>
        <v/>
      </c>
      <c r="AF95" s="264" t="str">
        <f>IF(AF94="","",IF(OR(AF94="常-休1",AF94="常-休2",AF94="常-休3"),IF(OR($G94="非・専",$G94="非・兼"),"-",VLOOKUP(AF94,'シフト記号表（勤務時間帯)'!$D$5:$L$45,9,FALSE)),VLOOKUP(AF94,'シフト記号表（勤務時間帯)'!$D$5:$L$45,9,FALSE)))</f>
        <v/>
      </c>
      <c r="AG95" s="264" t="str">
        <f>IF(AG94="","",IF(OR(AG94="常-休1",AG94="常-休2",AG94="常-休3"),IF(OR($G94="非・専",$G94="非・兼"),"-",VLOOKUP(AG94,'シフト記号表（勤務時間帯)'!$D$5:$L$45,9,FALSE)),VLOOKUP(AG94,'シフト記号表（勤務時間帯)'!$D$5:$L$45,9,FALSE)))</f>
        <v/>
      </c>
      <c r="AH95" s="265" t="str">
        <f>IF(AH94="","",IF(OR(AH94="常-休1",AH94="常-休2",AH94="常-休3"),IF(OR($G94="非・専",$G94="非・兼"),"-",VLOOKUP(AH94,'シフト記号表（勤務時間帯)'!$D$5:$L$45,9,FALSE)),VLOOKUP(AH94,'シフト記号表（勤務時間帯)'!$D$5:$L$45,9,FALSE)))</f>
        <v/>
      </c>
      <c r="AI95" s="263" t="str">
        <f>IF(AI94="","",IF(OR(AI94="常-休1",AI94="常-休2",AI94="常-休3"),IF(OR($G94="非・専",$G94="非・兼"),"-",VLOOKUP(AI94,'シフト記号表（勤務時間帯)'!$D$5:$L$45,9,FALSE)),VLOOKUP(AI94,'シフト記号表（勤務時間帯)'!$D$5:$L$45,9,FALSE)))</f>
        <v/>
      </c>
      <c r="AJ95" s="264" t="str">
        <f>IF(AJ94="","",IF(OR(AJ94="常-休1",AJ94="常-休2",AJ94="常-休3"),IF(OR($G94="非・専",$G94="非・兼"),"-",VLOOKUP(AJ94,'シフト記号表（勤務時間帯)'!$D$5:$L$45,9,FALSE)),VLOOKUP(AJ94,'シフト記号表（勤務時間帯)'!$D$5:$L$45,9,FALSE)))</f>
        <v/>
      </c>
      <c r="AK95" s="264" t="str">
        <f>IF(AK94="","",IF(OR(AK94="常-休1",AK94="常-休2",AK94="常-休3"),IF(OR($G94="非・専",$G94="非・兼"),"-",VLOOKUP(AK94,'シフト記号表（勤務時間帯)'!$D$5:$L$45,9,FALSE)),VLOOKUP(AK94,'シフト記号表（勤務時間帯)'!$D$5:$L$45,9,FALSE)))</f>
        <v/>
      </c>
      <c r="AL95" s="264" t="str">
        <f>IF(AL94="","",IF(OR(AL94="常-休1",AL94="常-休2",AL94="常-休3"),IF(OR($G94="非・専",$G94="非・兼"),"-",VLOOKUP(AL94,'シフト記号表（勤務時間帯)'!$D$5:$L$45,9,FALSE)),VLOOKUP(AL94,'シフト記号表（勤務時間帯)'!$D$5:$L$45,9,FALSE)))</f>
        <v/>
      </c>
      <c r="AM95" s="264" t="str">
        <f>IF(AM94="","",IF(OR(AM94="常-休1",AM94="常-休2",AM94="常-休3"),IF(OR($G94="非・専",$G94="非・兼"),"-",VLOOKUP(AM94,'シフト記号表（勤務時間帯)'!$D$5:$L$45,9,FALSE)),VLOOKUP(AM94,'シフト記号表（勤務時間帯)'!$D$5:$L$45,9,FALSE)))</f>
        <v/>
      </c>
      <c r="AN95" s="264" t="str">
        <f>IF(AN94="","",IF(OR(AN94="常-休1",AN94="常-休2",AN94="常-休3"),IF(OR($G94="非・専",$G94="非・兼"),"-",VLOOKUP(AN94,'シフト記号表（勤務時間帯)'!$D$5:$L$45,9,FALSE)),VLOOKUP(AN94,'シフト記号表（勤務時間帯)'!$D$5:$L$45,9,FALSE)))</f>
        <v/>
      </c>
      <c r="AO95" s="265" t="str">
        <f>IF(AO94="","",IF(OR(AO94="常-休1",AO94="常-休2",AO94="常-休3"),IF(OR($G94="非・専",$G94="非・兼"),"-",VLOOKUP(AO94,'シフト記号表（勤務時間帯)'!$D$5:$L$45,9,FALSE)),VLOOKUP(AO94,'シフト記号表（勤務時間帯)'!$D$5:$L$45,9,FALSE)))</f>
        <v/>
      </c>
      <c r="AP95" s="263" t="str">
        <f>IF(AP94="","",IF(OR(AP94="常-休1",AP94="常-休2",AP94="常-休3"),IF(OR($G94="非・専",$G94="非・兼"),"-",VLOOKUP(AP94,'シフト記号表（勤務時間帯)'!$D$5:$L$45,9,FALSE)),VLOOKUP(AP94,'シフト記号表（勤務時間帯)'!$D$5:$L$45,9,FALSE)))</f>
        <v/>
      </c>
      <c r="AQ95" s="264" t="str">
        <f>IF(AQ94="","",IF(OR(AQ94="常-休1",AQ94="常-休2",AQ94="常-休3"),IF(OR($G94="非・専",$G94="非・兼"),"-",VLOOKUP(AQ94,'シフト記号表（勤務時間帯)'!$D$5:$L$45,9,FALSE)),VLOOKUP(AQ94,'シフト記号表（勤務時間帯)'!$D$5:$L$45,9,FALSE)))</f>
        <v/>
      </c>
      <c r="AR95" s="264" t="str">
        <f>IF(AR94="","",IF(OR(AR94="常-休1",AR94="常-休2",AR94="常-休3"),IF(OR($G94="非・専",$G94="非・兼"),"-",VLOOKUP(AR94,'シフト記号表（勤務時間帯)'!$D$5:$L$45,9,FALSE)),VLOOKUP(AR94,'シフト記号表（勤務時間帯)'!$D$5:$L$45,9,FALSE)))</f>
        <v/>
      </c>
      <c r="AS95" s="264" t="str">
        <f>IF(AS94="","",IF(OR(AS94="常-休1",AS94="常-休2",AS94="常-休3"),IF(OR($G94="非・専",$G94="非・兼"),"-",VLOOKUP(AS94,'シフト記号表（勤務時間帯)'!$D$5:$L$45,9,FALSE)),VLOOKUP(AS94,'シフト記号表（勤務時間帯)'!$D$5:$L$45,9,FALSE)))</f>
        <v/>
      </c>
      <c r="AT95" s="264" t="str">
        <f>IF(AT94="","",IF(OR(AT94="常-休1",AT94="常-休2",AT94="常-休3"),IF(OR($G94="非・専",$G94="非・兼"),"-",VLOOKUP(AT94,'シフト記号表（勤務時間帯)'!$D$5:$L$45,9,FALSE)),VLOOKUP(AT94,'シフト記号表（勤務時間帯)'!$D$5:$L$45,9,FALSE)))</f>
        <v/>
      </c>
      <c r="AU95" s="264" t="str">
        <f>IF(AU94="","",IF(OR(AU94="常-休1",AU94="常-休2",AU94="常-休3"),IF(OR($G94="非・専",$G94="非・兼"),"-",VLOOKUP(AU94,'シフト記号表（勤務時間帯)'!$D$5:$L$45,9,FALSE)),VLOOKUP(AU94,'シフト記号表（勤務時間帯)'!$D$5:$L$45,9,FALSE)))</f>
        <v/>
      </c>
      <c r="AV95" s="265" t="str">
        <f>IF(AV94="","",IF(OR(AV94="常-休1",AV94="常-休2",AV94="常-休3"),IF(OR($G94="非・専",$G94="非・兼"),"-",VLOOKUP(AV94,'シフト記号表（勤務時間帯)'!$D$5:$L$45,9,FALSE)),VLOOKUP(AV94,'シフト記号表（勤務時間帯)'!$D$5:$L$45,9,FALSE)))</f>
        <v/>
      </c>
      <c r="AW95" s="263" t="str">
        <f>IF(AW94="","",IF(OR(AW94="常-休1",AW94="常-休2",AW94="常-休3"),IF(OR($G94="非・専",$G94="非・兼"),"-",VLOOKUP(AW94,'シフト記号表（勤務時間帯)'!$D$5:$L$45,9,FALSE)),VLOOKUP(AW94,'シフト記号表（勤務時間帯)'!$D$5:$L$45,9,FALSE)))</f>
        <v/>
      </c>
      <c r="AX95" s="264" t="str">
        <f>IF(AX94="","",IF(OR(AX94="常-休1",AX94="常-休2",AX94="常-休3"),IF(OR($G94="非・専",$G94="非・兼"),"-",VLOOKUP(AX94,'シフト記号表（勤務時間帯)'!$D$5:$L$45,9,FALSE)),VLOOKUP(AX94,'シフト記号表（勤務時間帯)'!$D$5:$L$45,9,FALSE)))</f>
        <v/>
      </c>
      <c r="AY95" s="265" t="str">
        <f>IF(AY94="","",IF(OR(AY94="常-休1",AY94="常-休2",AY94="常-休3"),IF(OR($G94="非・専",$G94="非・兼"),"-",VLOOKUP(AY94,'シフト記号表（勤務時間帯)'!$D$5:$L$45,9,FALSE)),VLOOKUP(AY94,'シフト記号表（勤務時間帯)'!$D$5:$L$45,9,FALSE)))</f>
        <v/>
      </c>
      <c r="AZ95" s="197">
        <f>IF($BE$3="予定",SUM(U95:AV95),IF($BE$3="実績",SUM(U95:AY95),""))</f>
        <v>0</v>
      </c>
      <c r="BA95" s="216">
        <f>AZ95-SUMIF(U96:AY96,"基準",U95:AY95)-SUMIF(U96:AY96,"医ケア",U95:AY95)-SUMIF(U96:AY96,"医連携",U95:AY95)</f>
        <v>0</v>
      </c>
      <c r="BB95" s="199">
        <f>SUMIF(U96:AY96,"基準",U95:AY95)</f>
        <v>0</v>
      </c>
      <c r="BC95" s="200" t="e">
        <f>AZ95/$BE$6</f>
        <v>#DIV/0!</v>
      </c>
      <c r="BD95" s="218" t="e">
        <f>BA95/$BE$6</f>
        <v>#DIV/0!</v>
      </c>
      <c r="BE95" s="312"/>
      <c r="BF95" s="313"/>
      <c r="BG95" s="313"/>
      <c r="BH95" s="313"/>
      <c r="BI95" s="314"/>
      <c r="BJ95" s="364"/>
    </row>
    <row r="96" spans="2:62" ht="20.25" customHeight="1" x14ac:dyDescent="0.4">
      <c r="B96" s="284"/>
      <c r="C96" s="291"/>
      <c r="D96" s="292"/>
      <c r="E96" s="293"/>
      <c r="F96" s="253"/>
      <c r="G96" s="294"/>
      <c r="H96" s="301"/>
      <c r="I96" s="302"/>
      <c r="J96" s="302"/>
      <c r="K96" s="303"/>
      <c r="L96" s="304"/>
      <c r="M96" s="305"/>
      <c r="N96" s="321"/>
      <c r="O96" s="322"/>
      <c r="P96" s="322"/>
      <c r="Q96" s="323"/>
      <c r="R96" s="324" t="str">
        <f>IF(COUNTIF(F95,"看護職員"),"基準・基準_加・医ケア基本報酬・医療連携",IF(COUNTIF(プルダウン・リスト!$C$32:$C$40,'別紙2-1　勤務体制・勤務形態一覧表（児通所）'!F95),"基準職員","－"))</f>
        <v>－</v>
      </c>
      <c r="S96" s="325"/>
      <c r="T96" s="326"/>
      <c r="U96" s="126"/>
      <c r="V96" s="127"/>
      <c r="W96" s="127"/>
      <c r="X96" s="127"/>
      <c r="Y96" s="127"/>
      <c r="Z96" s="127"/>
      <c r="AA96" s="128"/>
      <c r="AB96" s="126"/>
      <c r="AC96" s="127"/>
      <c r="AD96" s="127"/>
      <c r="AE96" s="127"/>
      <c r="AF96" s="127"/>
      <c r="AG96" s="127"/>
      <c r="AH96" s="128"/>
      <c r="AI96" s="126"/>
      <c r="AJ96" s="127"/>
      <c r="AK96" s="127"/>
      <c r="AL96" s="127"/>
      <c r="AM96" s="127"/>
      <c r="AN96" s="127"/>
      <c r="AO96" s="128"/>
      <c r="AP96" s="126"/>
      <c r="AQ96" s="127"/>
      <c r="AR96" s="127"/>
      <c r="AS96" s="127"/>
      <c r="AT96" s="127"/>
      <c r="AU96" s="127"/>
      <c r="AV96" s="128"/>
      <c r="AW96" s="126"/>
      <c r="AX96" s="127"/>
      <c r="AY96" s="128"/>
      <c r="AZ96" s="201"/>
      <c r="BA96" s="202"/>
      <c r="BB96" s="203"/>
      <c r="BC96" s="204"/>
      <c r="BD96" s="205"/>
      <c r="BE96" s="312"/>
      <c r="BF96" s="313"/>
      <c r="BG96" s="313"/>
      <c r="BH96" s="313"/>
      <c r="BI96" s="314"/>
      <c r="BJ96" s="364"/>
    </row>
    <row r="97" spans="2:62" ht="20.25" customHeight="1" x14ac:dyDescent="0.4">
      <c r="B97" s="284">
        <f t="shared" ref="B97:B109" si="22">B94+1</f>
        <v>26</v>
      </c>
      <c r="C97" s="285"/>
      <c r="D97" s="286"/>
      <c r="E97" s="287"/>
      <c r="F97" s="251"/>
      <c r="G97" s="294"/>
      <c r="H97" s="295"/>
      <c r="I97" s="296"/>
      <c r="J97" s="296"/>
      <c r="K97" s="297"/>
      <c r="L97" s="304"/>
      <c r="M97" s="305"/>
      <c r="N97" s="306"/>
      <c r="O97" s="307"/>
      <c r="P97" s="307"/>
      <c r="Q97" s="308"/>
      <c r="R97" s="309" t="s">
        <v>30</v>
      </c>
      <c r="S97" s="310"/>
      <c r="T97" s="311"/>
      <c r="U97" s="123"/>
      <c r="V97" s="124"/>
      <c r="W97" s="124"/>
      <c r="X97" s="124"/>
      <c r="Y97" s="124"/>
      <c r="Z97" s="124"/>
      <c r="AA97" s="125"/>
      <c r="AB97" s="123"/>
      <c r="AC97" s="124"/>
      <c r="AD97" s="124"/>
      <c r="AE97" s="124"/>
      <c r="AF97" s="124"/>
      <c r="AG97" s="124"/>
      <c r="AH97" s="125"/>
      <c r="AI97" s="123"/>
      <c r="AJ97" s="124"/>
      <c r="AK97" s="124"/>
      <c r="AL97" s="124"/>
      <c r="AM97" s="124"/>
      <c r="AN97" s="124"/>
      <c r="AO97" s="125"/>
      <c r="AP97" s="123"/>
      <c r="AQ97" s="124"/>
      <c r="AR97" s="124"/>
      <c r="AS97" s="124"/>
      <c r="AT97" s="124"/>
      <c r="AU97" s="124"/>
      <c r="AV97" s="125"/>
      <c r="AW97" s="123"/>
      <c r="AX97" s="124"/>
      <c r="AY97" s="125"/>
      <c r="AZ97" s="206"/>
      <c r="BA97" s="207"/>
      <c r="BB97" s="208"/>
      <c r="BC97" s="209"/>
      <c r="BD97" s="210"/>
      <c r="BE97" s="312"/>
      <c r="BF97" s="313"/>
      <c r="BG97" s="313"/>
      <c r="BH97" s="313"/>
      <c r="BI97" s="314"/>
      <c r="BJ97" s="364"/>
    </row>
    <row r="98" spans="2:62" ht="20.25" customHeight="1" x14ac:dyDescent="0.4">
      <c r="B98" s="284"/>
      <c r="C98" s="288"/>
      <c r="D98" s="289"/>
      <c r="E98" s="290"/>
      <c r="F98" s="177">
        <f>C97</f>
        <v>0</v>
      </c>
      <c r="G98" s="294"/>
      <c r="H98" s="298"/>
      <c r="I98" s="299"/>
      <c r="J98" s="299"/>
      <c r="K98" s="300"/>
      <c r="L98" s="304"/>
      <c r="M98" s="305"/>
      <c r="N98" s="315"/>
      <c r="O98" s="316"/>
      <c r="P98" s="316"/>
      <c r="Q98" s="317"/>
      <c r="R98" s="318" t="s">
        <v>9</v>
      </c>
      <c r="S98" s="319"/>
      <c r="T98" s="320"/>
      <c r="U98" s="263" t="str">
        <f>IF(U97="","",IF(OR(U97="常-休1",U97="常-休2",U97="常-休3"),IF(OR($G97="非・専",$G97="非・兼"),"-",VLOOKUP(U97,'シフト記号表（勤務時間帯)'!$D$5:$L$45,9,FALSE)),VLOOKUP(U97,'シフト記号表（勤務時間帯)'!$D$5:$L$45,9,FALSE)))</f>
        <v/>
      </c>
      <c r="V98" s="264" t="str">
        <f>IF(V97="","",IF(OR(V97="常-休1",V97="常-休2",V97="常-休3"),IF(OR($G97="非・専",$G97="非・兼"),"-",VLOOKUP(V97,'シフト記号表（勤務時間帯)'!$D$5:$L$45,9,FALSE)),VLOOKUP(V97,'シフト記号表（勤務時間帯)'!$D$5:$L$45,9,FALSE)))</f>
        <v/>
      </c>
      <c r="W98" s="264" t="str">
        <f>IF(W97="","",IF(OR(W97="常-休1",W97="常-休2",W97="常-休3"),IF(OR($G97="非・専",$G97="非・兼"),"-",VLOOKUP(W97,'シフト記号表（勤務時間帯)'!$D$5:$L$45,9,FALSE)),VLOOKUP(W97,'シフト記号表（勤務時間帯)'!$D$5:$L$45,9,FALSE)))</f>
        <v/>
      </c>
      <c r="X98" s="264" t="str">
        <f>IF(X97="","",IF(OR(X97="常-休1",X97="常-休2",X97="常-休3"),IF(OR($G97="非・専",$G97="非・兼"),"-",VLOOKUP(X97,'シフト記号表（勤務時間帯)'!$D$5:$L$45,9,FALSE)),VLOOKUP(X97,'シフト記号表（勤務時間帯)'!$D$5:$L$45,9,FALSE)))</f>
        <v/>
      </c>
      <c r="Y98" s="264" t="str">
        <f>IF(Y97="","",IF(OR(Y97="常-休1",Y97="常-休2",Y97="常-休3"),IF(OR($G97="非・専",$G97="非・兼"),"-",VLOOKUP(Y97,'シフト記号表（勤務時間帯)'!$D$5:$L$45,9,FALSE)),VLOOKUP(Y97,'シフト記号表（勤務時間帯)'!$D$5:$L$45,9,FALSE)))</f>
        <v/>
      </c>
      <c r="Z98" s="264" t="str">
        <f>IF(Z97="","",IF(OR(Z97="常-休1",Z97="常-休2",Z97="常-休3"),IF(OR($G97="非・専",$G97="非・兼"),"-",VLOOKUP(Z97,'シフト記号表（勤務時間帯)'!$D$5:$L$45,9,FALSE)),VLOOKUP(Z97,'シフト記号表（勤務時間帯)'!$D$5:$L$45,9,FALSE)))</f>
        <v/>
      </c>
      <c r="AA98" s="265" t="str">
        <f>IF(AA97="","",IF(OR(AA97="常-休1",AA97="常-休2",AA97="常-休3"),IF(OR($G97="非・専",$G97="非・兼"),"-",VLOOKUP(AA97,'シフト記号表（勤務時間帯)'!$D$5:$L$45,9,FALSE)),VLOOKUP(AA97,'シフト記号表（勤務時間帯)'!$D$5:$L$45,9,FALSE)))</f>
        <v/>
      </c>
      <c r="AB98" s="263" t="str">
        <f>IF(AB97="","",IF(OR(AB97="常-休1",AB97="常-休2",AB97="常-休3"),IF(OR($G97="非・専",$G97="非・兼"),"-",VLOOKUP(AB97,'シフト記号表（勤務時間帯)'!$D$5:$L$45,9,FALSE)),VLOOKUP(AB97,'シフト記号表（勤務時間帯)'!$D$5:$L$45,9,FALSE)))</f>
        <v/>
      </c>
      <c r="AC98" s="264" t="str">
        <f>IF(AC97="","",IF(OR(AC97="常-休1",AC97="常-休2",AC97="常-休3"),IF(OR($G97="非・専",$G97="非・兼"),"-",VLOOKUP(AC97,'シフト記号表（勤務時間帯)'!$D$5:$L$45,9,FALSE)),VLOOKUP(AC97,'シフト記号表（勤務時間帯)'!$D$5:$L$45,9,FALSE)))</f>
        <v/>
      </c>
      <c r="AD98" s="264" t="str">
        <f>IF(AD97="","",IF(OR(AD97="常-休1",AD97="常-休2",AD97="常-休3"),IF(OR($G97="非・専",$G97="非・兼"),"-",VLOOKUP(AD97,'シフト記号表（勤務時間帯)'!$D$5:$L$45,9,FALSE)),VLOOKUP(AD97,'シフト記号表（勤務時間帯)'!$D$5:$L$45,9,FALSE)))</f>
        <v/>
      </c>
      <c r="AE98" s="264" t="str">
        <f>IF(AE97="","",IF(OR(AE97="常-休1",AE97="常-休2",AE97="常-休3"),IF(OR($G97="非・専",$G97="非・兼"),"-",VLOOKUP(AE97,'シフト記号表（勤務時間帯)'!$D$5:$L$45,9,FALSE)),VLOOKUP(AE97,'シフト記号表（勤務時間帯)'!$D$5:$L$45,9,FALSE)))</f>
        <v/>
      </c>
      <c r="AF98" s="264" t="str">
        <f>IF(AF97="","",IF(OR(AF97="常-休1",AF97="常-休2",AF97="常-休3"),IF(OR($G97="非・専",$G97="非・兼"),"-",VLOOKUP(AF97,'シフト記号表（勤務時間帯)'!$D$5:$L$45,9,FALSE)),VLOOKUP(AF97,'シフト記号表（勤務時間帯)'!$D$5:$L$45,9,FALSE)))</f>
        <v/>
      </c>
      <c r="AG98" s="264" t="str">
        <f>IF(AG97="","",IF(OR(AG97="常-休1",AG97="常-休2",AG97="常-休3"),IF(OR($G97="非・専",$G97="非・兼"),"-",VLOOKUP(AG97,'シフト記号表（勤務時間帯)'!$D$5:$L$45,9,FALSE)),VLOOKUP(AG97,'シフト記号表（勤務時間帯)'!$D$5:$L$45,9,FALSE)))</f>
        <v/>
      </c>
      <c r="AH98" s="265" t="str">
        <f>IF(AH97="","",IF(OR(AH97="常-休1",AH97="常-休2",AH97="常-休3"),IF(OR($G97="非・専",$G97="非・兼"),"-",VLOOKUP(AH97,'シフト記号表（勤務時間帯)'!$D$5:$L$45,9,FALSE)),VLOOKUP(AH97,'シフト記号表（勤務時間帯)'!$D$5:$L$45,9,FALSE)))</f>
        <v/>
      </c>
      <c r="AI98" s="263" t="str">
        <f>IF(AI97="","",IF(OR(AI97="常-休1",AI97="常-休2",AI97="常-休3"),IF(OR($G97="非・専",$G97="非・兼"),"-",VLOOKUP(AI97,'シフト記号表（勤務時間帯)'!$D$5:$L$45,9,FALSE)),VLOOKUP(AI97,'シフト記号表（勤務時間帯)'!$D$5:$L$45,9,FALSE)))</f>
        <v/>
      </c>
      <c r="AJ98" s="264" t="str">
        <f>IF(AJ97="","",IF(OR(AJ97="常-休1",AJ97="常-休2",AJ97="常-休3"),IF(OR($G97="非・専",$G97="非・兼"),"-",VLOOKUP(AJ97,'シフト記号表（勤務時間帯)'!$D$5:$L$45,9,FALSE)),VLOOKUP(AJ97,'シフト記号表（勤務時間帯)'!$D$5:$L$45,9,FALSE)))</f>
        <v/>
      </c>
      <c r="AK98" s="264" t="str">
        <f>IF(AK97="","",IF(OR(AK97="常-休1",AK97="常-休2",AK97="常-休3"),IF(OR($G97="非・専",$G97="非・兼"),"-",VLOOKUP(AK97,'シフト記号表（勤務時間帯)'!$D$5:$L$45,9,FALSE)),VLOOKUP(AK97,'シフト記号表（勤務時間帯)'!$D$5:$L$45,9,FALSE)))</f>
        <v/>
      </c>
      <c r="AL98" s="264" t="str">
        <f>IF(AL97="","",IF(OR(AL97="常-休1",AL97="常-休2",AL97="常-休3"),IF(OR($G97="非・専",$G97="非・兼"),"-",VLOOKUP(AL97,'シフト記号表（勤務時間帯)'!$D$5:$L$45,9,FALSE)),VLOOKUP(AL97,'シフト記号表（勤務時間帯)'!$D$5:$L$45,9,FALSE)))</f>
        <v/>
      </c>
      <c r="AM98" s="264" t="str">
        <f>IF(AM97="","",IF(OR(AM97="常-休1",AM97="常-休2",AM97="常-休3"),IF(OR($G97="非・専",$G97="非・兼"),"-",VLOOKUP(AM97,'シフト記号表（勤務時間帯)'!$D$5:$L$45,9,FALSE)),VLOOKUP(AM97,'シフト記号表（勤務時間帯)'!$D$5:$L$45,9,FALSE)))</f>
        <v/>
      </c>
      <c r="AN98" s="264" t="str">
        <f>IF(AN97="","",IF(OR(AN97="常-休1",AN97="常-休2",AN97="常-休3"),IF(OR($G97="非・専",$G97="非・兼"),"-",VLOOKUP(AN97,'シフト記号表（勤務時間帯)'!$D$5:$L$45,9,FALSE)),VLOOKUP(AN97,'シフト記号表（勤務時間帯)'!$D$5:$L$45,9,FALSE)))</f>
        <v/>
      </c>
      <c r="AO98" s="265" t="str">
        <f>IF(AO97="","",IF(OR(AO97="常-休1",AO97="常-休2",AO97="常-休3"),IF(OR($G97="非・専",$G97="非・兼"),"-",VLOOKUP(AO97,'シフト記号表（勤務時間帯)'!$D$5:$L$45,9,FALSE)),VLOOKUP(AO97,'シフト記号表（勤務時間帯)'!$D$5:$L$45,9,FALSE)))</f>
        <v/>
      </c>
      <c r="AP98" s="263" t="str">
        <f>IF(AP97="","",IF(OR(AP97="常-休1",AP97="常-休2",AP97="常-休3"),IF(OR($G97="非・専",$G97="非・兼"),"-",VLOOKUP(AP97,'シフト記号表（勤務時間帯)'!$D$5:$L$45,9,FALSE)),VLOOKUP(AP97,'シフト記号表（勤務時間帯)'!$D$5:$L$45,9,FALSE)))</f>
        <v/>
      </c>
      <c r="AQ98" s="264" t="str">
        <f>IF(AQ97="","",IF(OR(AQ97="常-休1",AQ97="常-休2",AQ97="常-休3"),IF(OR($G97="非・専",$G97="非・兼"),"-",VLOOKUP(AQ97,'シフト記号表（勤務時間帯)'!$D$5:$L$45,9,FALSE)),VLOOKUP(AQ97,'シフト記号表（勤務時間帯)'!$D$5:$L$45,9,FALSE)))</f>
        <v/>
      </c>
      <c r="AR98" s="264" t="str">
        <f>IF(AR97="","",IF(OR(AR97="常-休1",AR97="常-休2",AR97="常-休3"),IF(OR($G97="非・専",$G97="非・兼"),"-",VLOOKUP(AR97,'シフト記号表（勤務時間帯)'!$D$5:$L$45,9,FALSE)),VLOOKUP(AR97,'シフト記号表（勤務時間帯)'!$D$5:$L$45,9,FALSE)))</f>
        <v/>
      </c>
      <c r="AS98" s="264" t="str">
        <f>IF(AS97="","",IF(OR(AS97="常-休1",AS97="常-休2",AS97="常-休3"),IF(OR($G97="非・専",$G97="非・兼"),"-",VLOOKUP(AS97,'シフト記号表（勤務時間帯)'!$D$5:$L$45,9,FALSE)),VLOOKUP(AS97,'シフト記号表（勤務時間帯)'!$D$5:$L$45,9,FALSE)))</f>
        <v/>
      </c>
      <c r="AT98" s="264" t="str">
        <f>IF(AT97="","",IF(OR(AT97="常-休1",AT97="常-休2",AT97="常-休3"),IF(OR($G97="非・専",$G97="非・兼"),"-",VLOOKUP(AT97,'シフト記号表（勤務時間帯)'!$D$5:$L$45,9,FALSE)),VLOOKUP(AT97,'シフト記号表（勤務時間帯)'!$D$5:$L$45,9,FALSE)))</f>
        <v/>
      </c>
      <c r="AU98" s="264" t="str">
        <f>IF(AU97="","",IF(OR(AU97="常-休1",AU97="常-休2",AU97="常-休3"),IF(OR($G97="非・専",$G97="非・兼"),"-",VLOOKUP(AU97,'シフト記号表（勤務時間帯)'!$D$5:$L$45,9,FALSE)),VLOOKUP(AU97,'シフト記号表（勤務時間帯)'!$D$5:$L$45,9,FALSE)))</f>
        <v/>
      </c>
      <c r="AV98" s="265" t="str">
        <f>IF(AV97="","",IF(OR(AV97="常-休1",AV97="常-休2",AV97="常-休3"),IF(OR($G97="非・専",$G97="非・兼"),"-",VLOOKUP(AV97,'シフト記号表（勤務時間帯)'!$D$5:$L$45,9,FALSE)),VLOOKUP(AV97,'シフト記号表（勤務時間帯)'!$D$5:$L$45,9,FALSE)))</f>
        <v/>
      </c>
      <c r="AW98" s="263" t="str">
        <f>IF(AW97="","",IF(OR(AW97="常-休1",AW97="常-休2",AW97="常-休3"),IF(OR($G97="非・専",$G97="非・兼"),"-",VLOOKUP(AW97,'シフト記号表（勤務時間帯)'!$D$5:$L$45,9,FALSE)),VLOOKUP(AW97,'シフト記号表（勤務時間帯)'!$D$5:$L$45,9,FALSE)))</f>
        <v/>
      </c>
      <c r="AX98" s="264" t="str">
        <f>IF(AX97="","",IF(OR(AX97="常-休1",AX97="常-休2",AX97="常-休3"),IF(OR($G97="非・専",$G97="非・兼"),"-",VLOOKUP(AX97,'シフト記号表（勤務時間帯)'!$D$5:$L$45,9,FALSE)),VLOOKUP(AX97,'シフト記号表（勤務時間帯)'!$D$5:$L$45,9,FALSE)))</f>
        <v/>
      </c>
      <c r="AY98" s="265" t="str">
        <f>IF(AY97="","",IF(OR(AY97="常-休1",AY97="常-休2",AY97="常-休3"),IF(OR($G97="非・専",$G97="非・兼"),"-",VLOOKUP(AY97,'シフト記号表（勤務時間帯)'!$D$5:$L$45,9,FALSE)),VLOOKUP(AY97,'シフト記号表（勤務時間帯)'!$D$5:$L$45,9,FALSE)))</f>
        <v/>
      </c>
      <c r="AZ98" s="197">
        <f>IF($BE$3="予定",SUM(U98:AV98),IF($BE$3="実績",SUM(U98:AY98),""))</f>
        <v>0</v>
      </c>
      <c r="BA98" s="216">
        <f>AZ98-SUMIF(U99:AY99,"基準",U98:AY98)-SUMIF(U99:AY99,"医ケア",U98:AY98)-SUMIF(U99:AY99,"医連携",U98:AY98)</f>
        <v>0</v>
      </c>
      <c r="BB98" s="199">
        <f>SUMIF(U99:AY99,"基準",U98:AY98)</f>
        <v>0</v>
      </c>
      <c r="BC98" s="200" t="e">
        <f>AZ98/$BE$6</f>
        <v>#DIV/0!</v>
      </c>
      <c r="BD98" s="218" t="e">
        <f>BA98/$BE$6</f>
        <v>#DIV/0!</v>
      </c>
      <c r="BE98" s="312"/>
      <c r="BF98" s="313"/>
      <c r="BG98" s="313"/>
      <c r="BH98" s="313"/>
      <c r="BI98" s="314"/>
      <c r="BJ98" s="364"/>
    </row>
    <row r="99" spans="2:62" ht="20.25" customHeight="1" x14ac:dyDescent="0.4">
      <c r="B99" s="284"/>
      <c r="C99" s="291"/>
      <c r="D99" s="292"/>
      <c r="E99" s="293"/>
      <c r="F99" s="253"/>
      <c r="G99" s="294"/>
      <c r="H99" s="301"/>
      <c r="I99" s="302"/>
      <c r="J99" s="302"/>
      <c r="K99" s="303"/>
      <c r="L99" s="304"/>
      <c r="M99" s="305"/>
      <c r="N99" s="321"/>
      <c r="O99" s="322"/>
      <c r="P99" s="322"/>
      <c r="Q99" s="323"/>
      <c r="R99" s="324" t="str">
        <f>IF(COUNTIF(F98,"看護職員"),"基準・基準_加・医ケア基本報酬・医療連携",IF(COUNTIF(プルダウン・リスト!$C$32:$C$40,'別紙2-1　勤務体制・勤務形態一覧表（児通所）'!F98),"基準職員","－"))</f>
        <v>－</v>
      </c>
      <c r="S99" s="325"/>
      <c r="T99" s="326"/>
      <c r="U99" s="126"/>
      <c r="V99" s="127"/>
      <c r="W99" s="127"/>
      <c r="X99" s="127"/>
      <c r="Y99" s="127"/>
      <c r="Z99" s="127"/>
      <c r="AA99" s="128"/>
      <c r="AB99" s="126"/>
      <c r="AC99" s="127"/>
      <c r="AD99" s="127"/>
      <c r="AE99" s="127"/>
      <c r="AF99" s="127"/>
      <c r="AG99" s="127"/>
      <c r="AH99" s="128"/>
      <c r="AI99" s="126"/>
      <c r="AJ99" s="127"/>
      <c r="AK99" s="127"/>
      <c r="AL99" s="127"/>
      <c r="AM99" s="127"/>
      <c r="AN99" s="127"/>
      <c r="AO99" s="128"/>
      <c r="AP99" s="126"/>
      <c r="AQ99" s="127"/>
      <c r="AR99" s="127"/>
      <c r="AS99" s="127"/>
      <c r="AT99" s="127"/>
      <c r="AU99" s="127"/>
      <c r="AV99" s="128"/>
      <c r="AW99" s="126"/>
      <c r="AX99" s="127"/>
      <c r="AY99" s="128"/>
      <c r="AZ99" s="201"/>
      <c r="BA99" s="202"/>
      <c r="BB99" s="203"/>
      <c r="BC99" s="204"/>
      <c r="BD99" s="205"/>
      <c r="BE99" s="312"/>
      <c r="BF99" s="313"/>
      <c r="BG99" s="313"/>
      <c r="BH99" s="313"/>
      <c r="BI99" s="314"/>
      <c r="BJ99" s="364"/>
    </row>
    <row r="100" spans="2:62" ht="20.25" customHeight="1" x14ac:dyDescent="0.4">
      <c r="B100" s="284">
        <f t="shared" si="21"/>
        <v>27</v>
      </c>
      <c r="C100" s="285"/>
      <c r="D100" s="286"/>
      <c r="E100" s="287"/>
      <c r="F100" s="251"/>
      <c r="G100" s="294"/>
      <c r="H100" s="295"/>
      <c r="I100" s="296"/>
      <c r="J100" s="296"/>
      <c r="K100" s="297"/>
      <c r="L100" s="304"/>
      <c r="M100" s="305"/>
      <c r="N100" s="306"/>
      <c r="O100" s="307"/>
      <c r="P100" s="307"/>
      <c r="Q100" s="308"/>
      <c r="R100" s="309" t="s">
        <v>30</v>
      </c>
      <c r="S100" s="310"/>
      <c r="T100" s="311"/>
      <c r="U100" s="123"/>
      <c r="V100" s="124"/>
      <c r="W100" s="124"/>
      <c r="X100" s="124"/>
      <c r="Y100" s="124"/>
      <c r="Z100" s="124"/>
      <c r="AA100" s="125"/>
      <c r="AB100" s="123"/>
      <c r="AC100" s="124"/>
      <c r="AD100" s="124"/>
      <c r="AE100" s="124"/>
      <c r="AF100" s="124"/>
      <c r="AG100" s="124"/>
      <c r="AH100" s="125"/>
      <c r="AI100" s="123"/>
      <c r="AJ100" s="124"/>
      <c r="AK100" s="124"/>
      <c r="AL100" s="124"/>
      <c r="AM100" s="124"/>
      <c r="AN100" s="124"/>
      <c r="AO100" s="125"/>
      <c r="AP100" s="123"/>
      <c r="AQ100" s="124"/>
      <c r="AR100" s="124"/>
      <c r="AS100" s="124"/>
      <c r="AT100" s="124"/>
      <c r="AU100" s="124"/>
      <c r="AV100" s="125"/>
      <c r="AW100" s="123"/>
      <c r="AX100" s="124"/>
      <c r="AY100" s="125"/>
      <c r="AZ100" s="206"/>
      <c r="BA100" s="207"/>
      <c r="BB100" s="208"/>
      <c r="BC100" s="209"/>
      <c r="BD100" s="210"/>
      <c r="BE100" s="312"/>
      <c r="BF100" s="313"/>
      <c r="BG100" s="313"/>
      <c r="BH100" s="313"/>
      <c r="BI100" s="314"/>
      <c r="BJ100" s="364"/>
    </row>
    <row r="101" spans="2:62" ht="20.25" customHeight="1" x14ac:dyDescent="0.4">
      <c r="B101" s="284"/>
      <c r="C101" s="288"/>
      <c r="D101" s="289"/>
      <c r="E101" s="290"/>
      <c r="F101" s="177">
        <f>C100</f>
        <v>0</v>
      </c>
      <c r="G101" s="294"/>
      <c r="H101" s="298"/>
      <c r="I101" s="299"/>
      <c r="J101" s="299"/>
      <c r="K101" s="300"/>
      <c r="L101" s="304"/>
      <c r="M101" s="305"/>
      <c r="N101" s="315"/>
      <c r="O101" s="316"/>
      <c r="P101" s="316"/>
      <c r="Q101" s="317"/>
      <c r="R101" s="318" t="s">
        <v>9</v>
      </c>
      <c r="S101" s="319"/>
      <c r="T101" s="320"/>
      <c r="U101" s="263" t="str">
        <f>IF(U100="","",IF(OR(U100="常-休1",U100="常-休2",U100="常-休3"),IF(OR($G100="非・専",$G100="非・兼"),"-",VLOOKUP(U100,'シフト記号表（勤務時間帯)'!$D$5:$L$45,9,FALSE)),VLOOKUP(U100,'シフト記号表（勤務時間帯)'!$D$5:$L$45,9,FALSE)))</f>
        <v/>
      </c>
      <c r="V101" s="264" t="str">
        <f>IF(V100="","",IF(OR(V100="常-休1",V100="常-休2",V100="常-休3"),IF(OR($G100="非・専",$G100="非・兼"),"-",VLOOKUP(V100,'シフト記号表（勤務時間帯)'!$D$5:$L$45,9,FALSE)),VLOOKUP(V100,'シフト記号表（勤務時間帯)'!$D$5:$L$45,9,FALSE)))</f>
        <v/>
      </c>
      <c r="W101" s="264" t="str">
        <f>IF(W100="","",IF(OR(W100="常-休1",W100="常-休2",W100="常-休3"),IF(OR($G100="非・専",$G100="非・兼"),"-",VLOOKUP(W100,'シフト記号表（勤務時間帯)'!$D$5:$L$45,9,FALSE)),VLOOKUP(W100,'シフト記号表（勤務時間帯)'!$D$5:$L$45,9,FALSE)))</f>
        <v/>
      </c>
      <c r="X101" s="264" t="str">
        <f>IF(X100="","",IF(OR(X100="常-休1",X100="常-休2",X100="常-休3"),IF(OR($G100="非・専",$G100="非・兼"),"-",VLOOKUP(X100,'シフト記号表（勤務時間帯)'!$D$5:$L$45,9,FALSE)),VLOOKUP(X100,'シフト記号表（勤務時間帯)'!$D$5:$L$45,9,FALSE)))</f>
        <v/>
      </c>
      <c r="Y101" s="264" t="str">
        <f>IF(Y100="","",IF(OR(Y100="常-休1",Y100="常-休2",Y100="常-休3"),IF(OR($G100="非・専",$G100="非・兼"),"-",VLOOKUP(Y100,'シフト記号表（勤務時間帯)'!$D$5:$L$45,9,FALSE)),VLOOKUP(Y100,'シフト記号表（勤務時間帯)'!$D$5:$L$45,9,FALSE)))</f>
        <v/>
      </c>
      <c r="Z101" s="264" t="str">
        <f>IF(Z100="","",IF(OR(Z100="常-休1",Z100="常-休2",Z100="常-休3"),IF(OR($G100="非・専",$G100="非・兼"),"-",VLOOKUP(Z100,'シフト記号表（勤務時間帯)'!$D$5:$L$45,9,FALSE)),VLOOKUP(Z100,'シフト記号表（勤務時間帯)'!$D$5:$L$45,9,FALSE)))</f>
        <v/>
      </c>
      <c r="AA101" s="265" t="str">
        <f>IF(AA100="","",IF(OR(AA100="常-休1",AA100="常-休2",AA100="常-休3"),IF(OR($G100="非・専",$G100="非・兼"),"-",VLOOKUP(AA100,'シフト記号表（勤務時間帯)'!$D$5:$L$45,9,FALSE)),VLOOKUP(AA100,'シフト記号表（勤務時間帯)'!$D$5:$L$45,9,FALSE)))</f>
        <v/>
      </c>
      <c r="AB101" s="263" t="str">
        <f>IF(AB100="","",IF(OR(AB100="常-休1",AB100="常-休2",AB100="常-休3"),IF(OR($G100="非・専",$G100="非・兼"),"-",VLOOKUP(AB100,'シフト記号表（勤務時間帯)'!$D$5:$L$45,9,FALSE)),VLOOKUP(AB100,'シフト記号表（勤務時間帯)'!$D$5:$L$45,9,FALSE)))</f>
        <v/>
      </c>
      <c r="AC101" s="264" t="str">
        <f>IF(AC100="","",IF(OR(AC100="常-休1",AC100="常-休2",AC100="常-休3"),IF(OR($G100="非・専",$G100="非・兼"),"-",VLOOKUP(AC100,'シフト記号表（勤務時間帯)'!$D$5:$L$45,9,FALSE)),VLOOKUP(AC100,'シフト記号表（勤務時間帯)'!$D$5:$L$45,9,FALSE)))</f>
        <v/>
      </c>
      <c r="AD101" s="264" t="str">
        <f>IF(AD100="","",IF(OR(AD100="常-休1",AD100="常-休2",AD100="常-休3"),IF(OR($G100="非・専",$G100="非・兼"),"-",VLOOKUP(AD100,'シフト記号表（勤務時間帯)'!$D$5:$L$45,9,FALSE)),VLOOKUP(AD100,'シフト記号表（勤務時間帯)'!$D$5:$L$45,9,FALSE)))</f>
        <v/>
      </c>
      <c r="AE101" s="264" t="str">
        <f>IF(AE100="","",IF(OR(AE100="常-休1",AE100="常-休2",AE100="常-休3"),IF(OR($G100="非・専",$G100="非・兼"),"-",VLOOKUP(AE100,'シフト記号表（勤務時間帯)'!$D$5:$L$45,9,FALSE)),VLOOKUP(AE100,'シフト記号表（勤務時間帯)'!$D$5:$L$45,9,FALSE)))</f>
        <v/>
      </c>
      <c r="AF101" s="264" t="str">
        <f>IF(AF100="","",IF(OR(AF100="常-休1",AF100="常-休2",AF100="常-休3"),IF(OR($G100="非・専",$G100="非・兼"),"-",VLOOKUP(AF100,'シフト記号表（勤務時間帯)'!$D$5:$L$45,9,FALSE)),VLOOKUP(AF100,'シフト記号表（勤務時間帯)'!$D$5:$L$45,9,FALSE)))</f>
        <v/>
      </c>
      <c r="AG101" s="264" t="str">
        <f>IF(AG100="","",IF(OR(AG100="常-休1",AG100="常-休2",AG100="常-休3"),IF(OR($G100="非・専",$G100="非・兼"),"-",VLOOKUP(AG100,'シフト記号表（勤務時間帯)'!$D$5:$L$45,9,FALSE)),VLOOKUP(AG100,'シフト記号表（勤務時間帯)'!$D$5:$L$45,9,FALSE)))</f>
        <v/>
      </c>
      <c r="AH101" s="265" t="str">
        <f>IF(AH100="","",IF(OR(AH100="常-休1",AH100="常-休2",AH100="常-休3"),IF(OR($G100="非・専",$G100="非・兼"),"-",VLOOKUP(AH100,'シフト記号表（勤務時間帯)'!$D$5:$L$45,9,FALSE)),VLOOKUP(AH100,'シフト記号表（勤務時間帯)'!$D$5:$L$45,9,FALSE)))</f>
        <v/>
      </c>
      <c r="AI101" s="263" t="str">
        <f>IF(AI100="","",IF(OR(AI100="常-休1",AI100="常-休2",AI100="常-休3"),IF(OR($G100="非・専",$G100="非・兼"),"-",VLOOKUP(AI100,'シフト記号表（勤務時間帯)'!$D$5:$L$45,9,FALSE)),VLOOKUP(AI100,'シフト記号表（勤務時間帯)'!$D$5:$L$45,9,FALSE)))</f>
        <v/>
      </c>
      <c r="AJ101" s="264" t="str">
        <f>IF(AJ100="","",IF(OR(AJ100="常-休1",AJ100="常-休2",AJ100="常-休3"),IF(OR($G100="非・専",$G100="非・兼"),"-",VLOOKUP(AJ100,'シフト記号表（勤務時間帯)'!$D$5:$L$45,9,FALSE)),VLOOKUP(AJ100,'シフト記号表（勤務時間帯)'!$D$5:$L$45,9,FALSE)))</f>
        <v/>
      </c>
      <c r="AK101" s="264" t="str">
        <f>IF(AK100="","",IF(OR(AK100="常-休1",AK100="常-休2",AK100="常-休3"),IF(OR($G100="非・専",$G100="非・兼"),"-",VLOOKUP(AK100,'シフト記号表（勤務時間帯)'!$D$5:$L$45,9,FALSE)),VLOOKUP(AK100,'シフト記号表（勤務時間帯)'!$D$5:$L$45,9,FALSE)))</f>
        <v/>
      </c>
      <c r="AL101" s="264" t="str">
        <f>IF(AL100="","",IF(OR(AL100="常-休1",AL100="常-休2",AL100="常-休3"),IF(OR($G100="非・専",$G100="非・兼"),"-",VLOOKUP(AL100,'シフト記号表（勤務時間帯)'!$D$5:$L$45,9,FALSE)),VLOOKUP(AL100,'シフト記号表（勤務時間帯)'!$D$5:$L$45,9,FALSE)))</f>
        <v/>
      </c>
      <c r="AM101" s="264" t="str">
        <f>IF(AM100="","",IF(OR(AM100="常-休1",AM100="常-休2",AM100="常-休3"),IF(OR($G100="非・専",$G100="非・兼"),"-",VLOOKUP(AM100,'シフト記号表（勤務時間帯)'!$D$5:$L$45,9,FALSE)),VLOOKUP(AM100,'シフト記号表（勤務時間帯)'!$D$5:$L$45,9,FALSE)))</f>
        <v/>
      </c>
      <c r="AN101" s="264" t="str">
        <f>IF(AN100="","",IF(OR(AN100="常-休1",AN100="常-休2",AN100="常-休3"),IF(OR($G100="非・専",$G100="非・兼"),"-",VLOOKUP(AN100,'シフト記号表（勤務時間帯)'!$D$5:$L$45,9,FALSE)),VLOOKUP(AN100,'シフト記号表（勤務時間帯)'!$D$5:$L$45,9,FALSE)))</f>
        <v/>
      </c>
      <c r="AO101" s="265" t="str">
        <f>IF(AO100="","",IF(OR(AO100="常-休1",AO100="常-休2",AO100="常-休3"),IF(OR($G100="非・専",$G100="非・兼"),"-",VLOOKUP(AO100,'シフト記号表（勤務時間帯)'!$D$5:$L$45,9,FALSE)),VLOOKUP(AO100,'シフト記号表（勤務時間帯)'!$D$5:$L$45,9,FALSE)))</f>
        <v/>
      </c>
      <c r="AP101" s="263" t="str">
        <f>IF(AP100="","",IF(OR(AP100="常-休1",AP100="常-休2",AP100="常-休3"),IF(OR($G100="非・専",$G100="非・兼"),"-",VLOOKUP(AP100,'シフト記号表（勤務時間帯)'!$D$5:$L$45,9,FALSE)),VLOOKUP(AP100,'シフト記号表（勤務時間帯)'!$D$5:$L$45,9,FALSE)))</f>
        <v/>
      </c>
      <c r="AQ101" s="264" t="str">
        <f>IF(AQ100="","",IF(OR(AQ100="常-休1",AQ100="常-休2",AQ100="常-休3"),IF(OR($G100="非・専",$G100="非・兼"),"-",VLOOKUP(AQ100,'シフト記号表（勤務時間帯)'!$D$5:$L$45,9,FALSE)),VLOOKUP(AQ100,'シフト記号表（勤務時間帯)'!$D$5:$L$45,9,FALSE)))</f>
        <v/>
      </c>
      <c r="AR101" s="264" t="str">
        <f>IF(AR100="","",IF(OR(AR100="常-休1",AR100="常-休2",AR100="常-休3"),IF(OR($G100="非・専",$G100="非・兼"),"-",VLOOKUP(AR100,'シフト記号表（勤務時間帯)'!$D$5:$L$45,9,FALSE)),VLOOKUP(AR100,'シフト記号表（勤務時間帯)'!$D$5:$L$45,9,FALSE)))</f>
        <v/>
      </c>
      <c r="AS101" s="264" t="str">
        <f>IF(AS100="","",IF(OR(AS100="常-休1",AS100="常-休2",AS100="常-休3"),IF(OR($G100="非・専",$G100="非・兼"),"-",VLOOKUP(AS100,'シフト記号表（勤務時間帯)'!$D$5:$L$45,9,FALSE)),VLOOKUP(AS100,'シフト記号表（勤務時間帯)'!$D$5:$L$45,9,FALSE)))</f>
        <v/>
      </c>
      <c r="AT101" s="264" t="str">
        <f>IF(AT100="","",IF(OR(AT100="常-休1",AT100="常-休2",AT100="常-休3"),IF(OR($G100="非・専",$G100="非・兼"),"-",VLOOKUP(AT100,'シフト記号表（勤務時間帯)'!$D$5:$L$45,9,FALSE)),VLOOKUP(AT100,'シフト記号表（勤務時間帯)'!$D$5:$L$45,9,FALSE)))</f>
        <v/>
      </c>
      <c r="AU101" s="264" t="str">
        <f>IF(AU100="","",IF(OR(AU100="常-休1",AU100="常-休2",AU100="常-休3"),IF(OR($G100="非・専",$G100="非・兼"),"-",VLOOKUP(AU100,'シフト記号表（勤務時間帯)'!$D$5:$L$45,9,FALSE)),VLOOKUP(AU100,'シフト記号表（勤務時間帯)'!$D$5:$L$45,9,FALSE)))</f>
        <v/>
      </c>
      <c r="AV101" s="265" t="str">
        <f>IF(AV100="","",IF(OR(AV100="常-休1",AV100="常-休2",AV100="常-休3"),IF(OR($G100="非・専",$G100="非・兼"),"-",VLOOKUP(AV100,'シフト記号表（勤務時間帯)'!$D$5:$L$45,9,FALSE)),VLOOKUP(AV100,'シフト記号表（勤務時間帯)'!$D$5:$L$45,9,FALSE)))</f>
        <v/>
      </c>
      <c r="AW101" s="263" t="str">
        <f>IF(AW100="","",IF(OR(AW100="常-休1",AW100="常-休2",AW100="常-休3"),IF(OR($G100="非・専",$G100="非・兼"),"-",VLOOKUP(AW100,'シフト記号表（勤務時間帯)'!$D$5:$L$45,9,FALSE)),VLOOKUP(AW100,'シフト記号表（勤務時間帯)'!$D$5:$L$45,9,FALSE)))</f>
        <v/>
      </c>
      <c r="AX101" s="264" t="str">
        <f>IF(AX100="","",IF(OR(AX100="常-休1",AX100="常-休2",AX100="常-休3"),IF(OR($G100="非・専",$G100="非・兼"),"-",VLOOKUP(AX100,'シフト記号表（勤務時間帯)'!$D$5:$L$45,9,FALSE)),VLOOKUP(AX100,'シフト記号表（勤務時間帯)'!$D$5:$L$45,9,FALSE)))</f>
        <v/>
      </c>
      <c r="AY101" s="265" t="str">
        <f>IF(AY100="","",IF(OR(AY100="常-休1",AY100="常-休2",AY100="常-休3"),IF(OR($G100="非・専",$G100="非・兼"),"-",VLOOKUP(AY100,'シフト記号表（勤務時間帯)'!$D$5:$L$45,9,FALSE)),VLOOKUP(AY100,'シフト記号表（勤務時間帯)'!$D$5:$L$45,9,FALSE)))</f>
        <v/>
      </c>
      <c r="AZ101" s="197">
        <f>IF($BE$3="予定",SUM(U101:AV101),IF($BE$3="実績",SUM(U101:AY101),""))</f>
        <v>0</v>
      </c>
      <c r="BA101" s="216">
        <f>AZ101-SUMIF(U102:AY102,"基準",U101:AY101)-SUMIF(U102:AY102,"医ケア",U101:AY101)-SUMIF(U102:AY102,"医連携",U101:AY101)</f>
        <v>0</v>
      </c>
      <c r="BB101" s="199">
        <f>SUMIF(U102:AY102,"基準",U101:AY101)</f>
        <v>0</v>
      </c>
      <c r="BC101" s="200" t="e">
        <f>AZ101/$BE$6</f>
        <v>#DIV/0!</v>
      </c>
      <c r="BD101" s="218" t="e">
        <f>BA101/$BE$6</f>
        <v>#DIV/0!</v>
      </c>
      <c r="BE101" s="312"/>
      <c r="BF101" s="313"/>
      <c r="BG101" s="313"/>
      <c r="BH101" s="313"/>
      <c r="BI101" s="314"/>
      <c r="BJ101" s="364"/>
    </row>
    <row r="102" spans="2:62" ht="20.25" customHeight="1" x14ac:dyDescent="0.4">
      <c r="B102" s="284"/>
      <c r="C102" s="291"/>
      <c r="D102" s="292"/>
      <c r="E102" s="293"/>
      <c r="F102" s="253"/>
      <c r="G102" s="294"/>
      <c r="H102" s="301"/>
      <c r="I102" s="302"/>
      <c r="J102" s="302"/>
      <c r="K102" s="303"/>
      <c r="L102" s="304"/>
      <c r="M102" s="305"/>
      <c r="N102" s="321"/>
      <c r="O102" s="322"/>
      <c r="P102" s="322"/>
      <c r="Q102" s="323"/>
      <c r="R102" s="324" t="str">
        <f>IF(COUNTIF(F101,"看護職員"),"基準・基準_加・医ケア基本報酬・医療連携",IF(COUNTIF(プルダウン・リスト!$C$32:$C$40,'別紙2-1　勤務体制・勤務形態一覧表（児通所）'!F101),"基準職員","－"))</f>
        <v>－</v>
      </c>
      <c r="S102" s="325"/>
      <c r="T102" s="326"/>
      <c r="U102" s="126"/>
      <c r="V102" s="127"/>
      <c r="W102" s="127"/>
      <c r="X102" s="127"/>
      <c r="Y102" s="127"/>
      <c r="Z102" s="127"/>
      <c r="AA102" s="128"/>
      <c r="AB102" s="126"/>
      <c r="AC102" s="127"/>
      <c r="AD102" s="127"/>
      <c r="AE102" s="127"/>
      <c r="AF102" s="127"/>
      <c r="AG102" s="127"/>
      <c r="AH102" s="128"/>
      <c r="AI102" s="126"/>
      <c r="AJ102" s="127"/>
      <c r="AK102" s="127"/>
      <c r="AL102" s="127"/>
      <c r="AM102" s="127"/>
      <c r="AN102" s="127"/>
      <c r="AO102" s="128"/>
      <c r="AP102" s="126"/>
      <c r="AQ102" s="127"/>
      <c r="AR102" s="127"/>
      <c r="AS102" s="127"/>
      <c r="AT102" s="127"/>
      <c r="AU102" s="127"/>
      <c r="AV102" s="128"/>
      <c r="AW102" s="126"/>
      <c r="AX102" s="127"/>
      <c r="AY102" s="128"/>
      <c r="AZ102" s="201"/>
      <c r="BA102" s="202"/>
      <c r="BB102" s="203"/>
      <c r="BC102" s="204"/>
      <c r="BD102" s="205"/>
      <c r="BE102" s="312"/>
      <c r="BF102" s="313"/>
      <c r="BG102" s="313"/>
      <c r="BH102" s="313"/>
      <c r="BI102" s="314"/>
      <c r="BJ102" s="364"/>
    </row>
    <row r="103" spans="2:62" ht="20.25" customHeight="1" x14ac:dyDescent="0.4">
      <c r="B103" s="284">
        <f t="shared" si="22"/>
        <v>28</v>
      </c>
      <c r="C103" s="285"/>
      <c r="D103" s="286"/>
      <c r="E103" s="287"/>
      <c r="F103" s="251"/>
      <c r="G103" s="294"/>
      <c r="H103" s="295"/>
      <c r="I103" s="296"/>
      <c r="J103" s="296"/>
      <c r="K103" s="297"/>
      <c r="L103" s="304"/>
      <c r="M103" s="305"/>
      <c r="N103" s="306"/>
      <c r="O103" s="307"/>
      <c r="P103" s="307"/>
      <c r="Q103" s="308"/>
      <c r="R103" s="309" t="s">
        <v>30</v>
      </c>
      <c r="S103" s="310"/>
      <c r="T103" s="311"/>
      <c r="U103" s="123"/>
      <c r="V103" s="124"/>
      <c r="W103" s="124"/>
      <c r="X103" s="124"/>
      <c r="Y103" s="124"/>
      <c r="Z103" s="124"/>
      <c r="AA103" s="125"/>
      <c r="AB103" s="123"/>
      <c r="AC103" s="124"/>
      <c r="AD103" s="124"/>
      <c r="AE103" s="124"/>
      <c r="AF103" s="124"/>
      <c r="AG103" s="124"/>
      <c r="AH103" s="125"/>
      <c r="AI103" s="123"/>
      <c r="AJ103" s="124"/>
      <c r="AK103" s="124"/>
      <c r="AL103" s="124"/>
      <c r="AM103" s="124"/>
      <c r="AN103" s="124"/>
      <c r="AO103" s="125"/>
      <c r="AP103" s="123"/>
      <c r="AQ103" s="124"/>
      <c r="AR103" s="124"/>
      <c r="AS103" s="124"/>
      <c r="AT103" s="124"/>
      <c r="AU103" s="124"/>
      <c r="AV103" s="125"/>
      <c r="AW103" s="123"/>
      <c r="AX103" s="124"/>
      <c r="AY103" s="125"/>
      <c r="AZ103" s="206"/>
      <c r="BA103" s="207"/>
      <c r="BB103" s="208"/>
      <c r="BC103" s="209"/>
      <c r="BD103" s="210"/>
      <c r="BE103" s="312"/>
      <c r="BF103" s="313"/>
      <c r="BG103" s="313"/>
      <c r="BH103" s="313"/>
      <c r="BI103" s="314"/>
      <c r="BJ103" s="364"/>
    </row>
    <row r="104" spans="2:62" ht="20.25" customHeight="1" x14ac:dyDescent="0.4">
      <c r="B104" s="284"/>
      <c r="C104" s="288"/>
      <c r="D104" s="289"/>
      <c r="E104" s="290"/>
      <c r="F104" s="177">
        <f>C103</f>
        <v>0</v>
      </c>
      <c r="G104" s="294"/>
      <c r="H104" s="298"/>
      <c r="I104" s="299"/>
      <c r="J104" s="299"/>
      <c r="K104" s="300"/>
      <c r="L104" s="304"/>
      <c r="M104" s="305"/>
      <c r="N104" s="315"/>
      <c r="O104" s="316"/>
      <c r="P104" s="316"/>
      <c r="Q104" s="317"/>
      <c r="R104" s="318" t="s">
        <v>9</v>
      </c>
      <c r="S104" s="319"/>
      <c r="T104" s="320"/>
      <c r="U104" s="263" t="str">
        <f>IF(U103="","",IF(OR(U103="常-休1",U103="常-休2",U103="常-休3"),IF(OR($G103="非・専",$G103="非・兼"),"-",VLOOKUP(U103,'シフト記号表（勤務時間帯)'!$D$5:$L$45,9,FALSE)),VLOOKUP(U103,'シフト記号表（勤務時間帯)'!$D$5:$L$45,9,FALSE)))</f>
        <v/>
      </c>
      <c r="V104" s="264" t="str">
        <f>IF(V103="","",IF(OR(V103="常-休1",V103="常-休2",V103="常-休3"),IF(OR($G103="非・専",$G103="非・兼"),"-",VLOOKUP(V103,'シフト記号表（勤務時間帯)'!$D$5:$L$45,9,FALSE)),VLOOKUP(V103,'シフト記号表（勤務時間帯)'!$D$5:$L$45,9,FALSE)))</f>
        <v/>
      </c>
      <c r="W104" s="264" t="str">
        <f>IF(W103="","",IF(OR(W103="常-休1",W103="常-休2",W103="常-休3"),IF(OR($G103="非・専",$G103="非・兼"),"-",VLOOKUP(W103,'シフト記号表（勤務時間帯)'!$D$5:$L$45,9,FALSE)),VLOOKUP(W103,'シフト記号表（勤務時間帯)'!$D$5:$L$45,9,FALSE)))</f>
        <v/>
      </c>
      <c r="X104" s="264" t="str">
        <f>IF(X103="","",IF(OR(X103="常-休1",X103="常-休2",X103="常-休3"),IF(OR($G103="非・専",$G103="非・兼"),"-",VLOOKUP(X103,'シフト記号表（勤務時間帯)'!$D$5:$L$45,9,FALSE)),VLOOKUP(X103,'シフト記号表（勤務時間帯)'!$D$5:$L$45,9,FALSE)))</f>
        <v/>
      </c>
      <c r="Y104" s="264" t="str">
        <f>IF(Y103="","",IF(OR(Y103="常-休1",Y103="常-休2",Y103="常-休3"),IF(OR($G103="非・専",$G103="非・兼"),"-",VLOOKUP(Y103,'シフト記号表（勤務時間帯)'!$D$5:$L$45,9,FALSE)),VLOOKUP(Y103,'シフト記号表（勤務時間帯)'!$D$5:$L$45,9,FALSE)))</f>
        <v/>
      </c>
      <c r="Z104" s="264" t="str">
        <f>IF(Z103="","",IF(OR(Z103="常-休1",Z103="常-休2",Z103="常-休3"),IF(OR($G103="非・専",$G103="非・兼"),"-",VLOOKUP(Z103,'シフト記号表（勤務時間帯)'!$D$5:$L$45,9,FALSE)),VLOOKUP(Z103,'シフト記号表（勤務時間帯)'!$D$5:$L$45,9,FALSE)))</f>
        <v/>
      </c>
      <c r="AA104" s="265" t="str">
        <f>IF(AA103="","",IF(OR(AA103="常-休1",AA103="常-休2",AA103="常-休3"),IF(OR($G103="非・専",$G103="非・兼"),"-",VLOOKUP(AA103,'シフト記号表（勤務時間帯)'!$D$5:$L$45,9,FALSE)),VLOOKUP(AA103,'シフト記号表（勤務時間帯)'!$D$5:$L$45,9,FALSE)))</f>
        <v/>
      </c>
      <c r="AB104" s="263" t="str">
        <f>IF(AB103="","",IF(OR(AB103="常-休1",AB103="常-休2",AB103="常-休3"),IF(OR($G103="非・専",$G103="非・兼"),"-",VLOOKUP(AB103,'シフト記号表（勤務時間帯)'!$D$5:$L$45,9,FALSE)),VLOOKUP(AB103,'シフト記号表（勤務時間帯)'!$D$5:$L$45,9,FALSE)))</f>
        <v/>
      </c>
      <c r="AC104" s="264" t="str">
        <f>IF(AC103="","",IF(OR(AC103="常-休1",AC103="常-休2",AC103="常-休3"),IF(OR($G103="非・専",$G103="非・兼"),"-",VLOOKUP(AC103,'シフト記号表（勤務時間帯)'!$D$5:$L$45,9,FALSE)),VLOOKUP(AC103,'シフト記号表（勤務時間帯)'!$D$5:$L$45,9,FALSE)))</f>
        <v/>
      </c>
      <c r="AD104" s="264" t="str">
        <f>IF(AD103="","",IF(OR(AD103="常-休1",AD103="常-休2",AD103="常-休3"),IF(OR($G103="非・専",$G103="非・兼"),"-",VLOOKUP(AD103,'シフト記号表（勤務時間帯)'!$D$5:$L$45,9,FALSE)),VLOOKUP(AD103,'シフト記号表（勤務時間帯)'!$D$5:$L$45,9,FALSE)))</f>
        <v/>
      </c>
      <c r="AE104" s="264" t="str">
        <f>IF(AE103="","",IF(OR(AE103="常-休1",AE103="常-休2",AE103="常-休3"),IF(OR($G103="非・専",$G103="非・兼"),"-",VLOOKUP(AE103,'シフト記号表（勤務時間帯)'!$D$5:$L$45,9,FALSE)),VLOOKUP(AE103,'シフト記号表（勤務時間帯)'!$D$5:$L$45,9,FALSE)))</f>
        <v/>
      </c>
      <c r="AF104" s="264" t="str">
        <f>IF(AF103="","",IF(OR(AF103="常-休1",AF103="常-休2",AF103="常-休3"),IF(OR($G103="非・専",$G103="非・兼"),"-",VLOOKUP(AF103,'シフト記号表（勤務時間帯)'!$D$5:$L$45,9,FALSE)),VLOOKUP(AF103,'シフト記号表（勤務時間帯)'!$D$5:$L$45,9,FALSE)))</f>
        <v/>
      </c>
      <c r="AG104" s="264" t="str">
        <f>IF(AG103="","",IF(OR(AG103="常-休1",AG103="常-休2",AG103="常-休3"),IF(OR($G103="非・専",$G103="非・兼"),"-",VLOOKUP(AG103,'シフト記号表（勤務時間帯)'!$D$5:$L$45,9,FALSE)),VLOOKUP(AG103,'シフト記号表（勤務時間帯)'!$D$5:$L$45,9,FALSE)))</f>
        <v/>
      </c>
      <c r="AH104" s="265" t="str">
        <f>IF(AH103="","",IF(OR(AH103="常-休1",AH103="常-休2",AH103="常-休3"),IF(OR($G103="非・専",$G103="非・兼"),"-",VLOOKUP(AH103,'シフト記号表（勤務時間帯)'!$D$5:$L$45,9,FALSE)),VLOOKUP(AH103,'シフト記号表（勤務時間帯)'!$D$5:$L$45,9,FALSE)))</f>
        <v/>
      </c>
      <c r="AI104" s="263" t="str">
        <f>IF(AI103="","",IF(OR(AI103="常-休1",AI103="常-休2",AI103="常-休3"),IF(OR($G103="非・専",$G103="非・兼"),"-",VLOOKUP(AI103,'シフト記号表（勤務時間帯)'!$D$5:$L$45,9,FALSE)),VLOOKUP(AI103,'シフト記号表（勤務時間帯)'!$D$5:$L$45,9,FALSE)))</f>
        <v/>
      </c>
      <c r="AJ104" s="264" t="str">
        <f>IF(AJ103="","",IF(OR(AJ103="常-休1",AJ103="常-休2",AJ103="常-休3"),IF(OR($G103="非・専",$G103="非・兼"),"-",VLOOKUP(AJ103,'シフト記号表（勤務時間帯)'!$D$5:$L$45,9,FALSE)),VLOOKUP(AJ103,'シフト記号表（勤務時間帯)'!$D$5:$L$45,9,FALSE)))</f>
        <v/>
      </c>
      <c r="AK104" s="264" t="str">
        <f>IF(AK103="","",IF(OR(AK103="常-休1",AK103="常-休2",AK103="常-休3"),IF(OR($G103="非・専",$G103="非・兼"),"-",VLOOKUP(AK103,'シフト記号表（勤務時間帯)'!$D$5:$L$45,9,FALSE)),VLOOKUP(AK103,'シフト記号表（勤務時間帯)'!$D$5:$L$45,9,FALSE)))</f>
        <v/>
      </c>
      <c r="AL104" s="264" t="str">
        <f>IF(AL103="","",IF(OR(AL103="常-休1",AL103="常-休2",AL103="常-休3"),IF(OR($G103="非・専",$G103="非・兼"),"-",VLOOKUP(AL103,'シフト記号表（勤務時間帯)'!$D$5:$L$45,9,FALSE)),VLOOKUP(AL103,'シフト記号表（勤務時間帯)'!$D$5:$L$45,9,FALSE)))</f>
        <v/>
      </c>
      <c r="AM104" s="264" t="str">
        <f>IF(AM103="","",IF(OR(AM103="常-休1",AM103="常-休2",AM103="常-休3"),IF(OR($G103="非・専",$G103="非・兼"),"-",VLOOKUP(AM103,'シフト記号表（勤務時間帯)'!$D$5:$L$45,9,FALSE)),VLOOKUP(AM103,'シフト記号表（勤務時間帯)'!$D$5:$L$45,9,FALSE)))</f>
        <v/>
      </c>
      <c r="AN104" s="264" t="str">
        <f>IF(AN103="","",IF(OR(AN103="常-休1",AN103="常-休2",AN103="常-休3"),IF(OR($G103="非・専",$G103="非・兼"),"-",VLOOKUP(AN103,'シフト記号表（勤務時間帯)'!$D$5:$L$45,9,FALSE)),VLOOKUP(AN103,'シフト記号表（勤務時間帯)'!$D$5:$L$45,9,FALSE)))</f>
        <v/>
      </c>
      <c r="AO104" s="265" t="str">
        <f>IF(AO103="","",IF(OR(AO103="常-休1",AO103="常-休2",AO103="常-休3"),IF(OR($G103="非・専",$G103="非・兼"),"-",VLOOKUP(AO103,'シフト記号表（勤務時間帯)'!$D$5:$L$45,9,FALSE)),VLOOKUP(AO103,'シフト記号表（勤務時間帯)'!$D$5:$L$45,9,FALSE)))</f>
        <v/>
      </c>
      <c r="AP104" s="263" t="str">
        <f>IF(AP103="","",IF(OR(AP103="常-休1",AP103="常-休2",AP103="常-休3"),IF(OR($G103="非・専",$G103="非・兼"),"-",VLOOKUP(AP103,'シフト記号表（勤務時間帯)'!$D$5:$L$45,9,FALSE)),VLOOKUP(AP103,'シフト記号表（勤務時間帯)'!$D$5:$L$45,9,FALSE)))</f>
        <v/>
      </c>
      <c r="AQ104" s="264" t="str">
        <f>IF(AQ103="","",IF(OR(AQ103="常-休1",AQ103="常-休2",AQ103="常-休3"),IF(OR($G103="非・専",$G103="非・兼"),"-",VLOOKUP(AQ103,'シフト記号表（勤務時間帯)'!$D$5:$L$45,9,FALSE)),VLOOKUP(AQ103,'シフト記号表（勤務時間帯)'!$D$5:$L$45,9,FALSE)))</f>
        <v/>
      </c>
      <c r="AR104" s="264" t="str">
        <f>IF(AR103="","",IF(OR(AR103="常-休1",AR103="常-休2",AR103="常-休3"),IF(OR($G103="非・専",$G103="非・兼"),"-",VLOOKUP(AR103,'シフト記号表（勤務時間帯)'!$D$5:$L$45,9,FALSE)),VLOOKUP(AR103,'シフト記号表（勤務時間帯)'!$D$5:$L$45,9,FALSE)))</f>
        <v/>
      </c>
      <c r="AS104" s="264" t="str">
        <f>IF(AS103="","",IF(OR(AS103="常-休1",AS103="常-休2",AS103="常-休3"),IF(OR($G103="非・専",$G103="非・兼"),"-",VLOOKUP(AS103,'シフト記号表（勤務時間帯)'!$D$5:$L$45,9,FALSE)),VLOOKUP(AS103,'シフト記号表（勤務時間帯)'!$D$5:$L$45,9,FALSE)))</f>
        <v/>
      </c>
      <c r="AT104" s="264" t="str">
        <f>IF(AT103="","",IF(OR(AT103="常-休1",AT103="常-休2",AT103="常-休3"),IF(OR($G103="非・専",$G103="非・兼"),"-",VLOOKUP(AT103,'シフト記号表（勤務時間帯)'!$D$5:$L$45,9,FALSE)),VLOOKUP(AT103,'シフト記号表（勤務時間帯)'!$D$5:$L$45,9,FALSE)))</f>
        <v/>
      </c>
      <c r="AU104" s="264" t="str">
        <f>IF(AU103="","",IF(OR(AU103="常-休1",AU103="常-休2",AU103="常-休3"),IF(OR($G103="非・専",$G103="非・兼"),"-",VLOOKUP(AU103,'シフト記号表（勤務時間帯)'!$D$5:$L$45,9,FALSE)),VLOOKUP(AU103,'シフト記号表（勤務時間帯)'!$D$5:$L$45,9,FALSE)))</f>
        <v/>
      </c>
      <c r="AV104" s="265" t="str">
        <f>IF(AV103="","",IF(OR(AV103="常-休1",AV103="常-休2",AV103="常-休3"),IF(OR($G103="非・専",$G103="非・兼"),"-",VLOOKUP(AV103,'シフト記号表（勤務時間帯)'!$D$5:$L$45,9,FALSE)),VLOOKUP(AV103,'シフト記号表（勤務時間帯)'!$D$5:$L$45,9,FALSE)))</f>
        <v/>
      </c>
      <c r="AW104" s="263" t="str">
        <f>IF(AW103="","",IF(OR(AW103="常-休1",AW103="常-休2",AW103="常-休3"),IF(OR($G103="非・専",$G103="非・兼"),"-",VLOOKUP(AW103,'シフト記号表（勤務時間帯)'!$D$5:$L$45,9,FALSE)),VLOOKUP(AW103,'シフト記号表（勤務時間帯)'!$D$5:$L$45,9,FALSE)))</f>
        <v/>
      </c>
      <c r="AX104" s="264" t="str">
        <f>IF(AX103="","",IF(OR(AX103="常-休1",AX103="常-休2",AX103="常-休3"),IF(OR($G103="非・専",$G103="非・兼"),"-",VLOOKUP(AX103,'シフト記号表（勤務時間帯)'!$D$5:$L$45,9,FALSE)),VLOOKUP(AX103,'シフト記号表（勤務時間帯)'!$D$5:$L$45,9,FALSE)))</f>
        <v/>
      </c>
      <c r="AY104" s="265" t="str">
        <f>IF(AY103="","",IF(OR(AY103="常-休1",AY103="常-休2",AY103="常-休3"),IF(OR($G103="非・専",$G103="非・兼"),"-",VLOOKUP(AY103,'シフト記号表（勤務時間帯)'!$D$5:$L$45,9,FALSE)),VLOOKUP(AY103,'シフト記号表（勤務時間帯)'!$D$5:$L$45,9,FALSE)))</f>
        <v/>
      </c>
      <c r="AZ104" s="197">
        <f>IF($BE$3="予定",SUM(U104:AV104),IF($BE$3="実績",SUM(U104:AY104),""))</f>
        <v>0</v>
      </c>
      <c r="BA104" s="216">
        <f>AZ104-SUMIF(U105:AY105,"基準",U104:AY104)-SUMIF(U105:AY105,"医ケア",U104:AY104)-SUMIF(U105:AY105,"医連携",U104:AY104)</f>
        <v>0</v>
      </c>
      <c r="BB104" s="199">
        <f>SUMIF(U105:AY105,"基準",U104:AY104)</f>
        <v>0</v>
      </c>
      <c r="BC104" s="200" t="e">
        <f>AZ104/$BE$6</f>
        <v>#DIV/0!</v>
      </c>
      <c r="BD104" s="218" t="e">
        <f>BA104/$BE$6</f>
        <v>#DIV/0!</v>
      </c>
      <c r="BE104" s="312"/>
      <c r="BF104" s="313"/>
      <c r="BG104" s="313"/>
      <c r="BH104" s="313"/>
      <c r="BI104" s="314"/>
      <c r="BJ104" s="364"/>
    </row>
    <row r="105" spans="2:62" ht="20.25" customHeight="1" x14ac:dyDescent="0.4">
      <c r="B105" s="284"/>
      <c r="C105" s="291"/>
      <c r="D105" s="292"/>
      <c r="E105" s="293"/>
      <c r="F105" s="253"/>
      <c r="G105" s="294"/>
      <c r="H105" s="301"/>
      <c r="I105" s="302"/>
      <c r="J105" s="302"/>
      <c r="K105" s="303"/>
      <c r="L105" s="304"/>
      <c r="M105" s="305"/>
      <c r="N105" s="321"/>
      <c r="O105" s="322"/>
      <c r="P105" s="322"/>
      <c r="Q105" s="323"/>
      <c r="R105" s="324" t="str">
        <f>IF(COUNTIF(F104,"看護職員"),"基準・基準_加・医ケア基本報酬・医療連携",IF(COUNTIF(プルダウン・リスト!$C$32:$C$40,'別紙2-1　勤務体制・勤務形態一覧表（児通所）'!F104),"基準職員","－"))</f>
        <v>－</v>
      </c>
      <c r="S105" s="325"/>
      <c r="T105" s="326"/>
      <c r="U105" s="126"/>
      <c r="V105" s="127"/>
      <c r="W105" s="127"/>
      <c r="X105" s="127"/>
      <c r="Y105" s="127"/>
      <c r="Z105" s="127"/>
      <c r="AA105" s="128"/>
      <c r="AB105" s="126"/>
      <c r="AC105" s="127"/>
      <c r="AD105" s="127"/>
      <c r="AE105" s="127"/>
      <c r="AF105" s="127"/>
      <c r="AG105" s="127"/>
      <c r="AH105" s="128"/>
      <c r="AI105" s="126"/>
      <c r="AJ105" s="127"/>
      <c r="AK105" s="127"/>
      <c r="AL105" s="127"/>
      <c r="AM105" s="127"/>
      <c r="AN105" s="127"/>
      <c r="AO105" s="128"/>
      <c r="AP105" s="126"/>
      <c r="AQ105" s="127"/>
      <c r="AR105" s="127"/>
      <c r="AS105" s="127"/>
      <c r="AT105" s="127"/>
      <c r="AU105" s="127"/>
      <c r="AV105" s="128"/>
      <c r="AW105" s="126"/>
      <c r="AX105" s="127"/>
      <c r="AY105" s="128"/>
      <c r="AZ105" s="201"/>
      <c r="BA105" s="219"/>
      <c r="BB105" s="220"/>
      <c r="BC105" s="204"/>
      <c r="BD105" s="205"/>
      <c r="BE105" s="312"/>
      <c r="BF105" s="313"/>
      <c r="BG105" s="313"/>
      <c r="BH105" s="313"/>
      <c r="BI105" s="314"/>
      <c r="BJ105" s="364"/>
    </row>
    <row r="106" spans="2:62" ht="20.25" customHeight="1" x14ac:dyDescent="0.4">
      <c r="B106" s="284">
        <f t="shared" si="21"/>
        <v>29</v>
      </c>
      <c r="C106" s="285"/>
      <c r="D106" s="286"/>
      <c r="E106" s="287"/>
      <c r="F106" s="251"/>
      <c r="G106" s="294"/>
      <c r="H106" s="295"/>
      <c r="I106" s="296"/>
      <c r="J106" s="296"/>
      <c r="K106" s="297"/>
      <c r="L106" s="304"/>
      <c r="M106" s="305"/>
      <c r="N106" s="306"/>
      <c r="O106" s="307"/>
      <c r="P106" s="307"/>
      <c r="Q106" s="308"/>
      <c r="R106" s="309" t="s">
        <v>30</v>
      </c>
      <c r="S106" s="310"/>
      <c r="T106" s="311"/>
      <c r="U106" s="123"/>
      <c r="V106" s="124"/>
      <c r="W106" s="124"/>
      <c r="X106" s="124"/>
      <c r="Y106" s="124"/>
      <c r="Z106" s="124"/>
      <c r="AA106" s="125"/>
      <c r="AB106" s="123"/>
      <c r="AC106" s="124"/>
      <c r="AD106" s="124"/>
      <c r="AE106" s="124"/>
      <c r="AF106" s="124"/>
      <c r="AG106" s="124"/>
      <c r="AH106" s="125"/>
      <c r="AI106" s="123"/>
      <c r="AJ106" s="124"/>
      <c r="AK106" s="124"/>
      <c r="AL106" s="124"/>
      <c r="AM106" s="124"/>
      <c r="AN106" s="124"/>
      <c r="AO106" s="125"/>
      <c r="AP106" s="123"/>
      <c r="AQ106" s="124"/>
      <c r="AR106" s="124"/>
      <c r="AS106" s="124"/>
      <c r="AT106" s="124"/>
      <c r="AU106" s="124"/>
      <c r="AV106" s="125"/>
      <c r="AW106" s="123"/>
      <c r="AX106" s="124"/>
      <c r="AY106" s="125"/>
      <c r="AZ106" s="206"/>
      <c r="BA106" s="207"/>
      <c r="BB106" s="208"/>
      <c r="BC106" s="209"/>
      <c r="BD106" s="210"/>
      <c r="BE106" s="312"/>
      <c r="BF106" s="313"/>
      <c r="BG106" s="313"/>
      <c r="BH106" s="313"/>
      <c r="BI106" s="314"/>
      <c r="BJ106" s="364"/>
    </row>
    <row r="107" spans="2:62" ht="20.25" customHeight="1" x14ac:dyDescent="0.4">
      <c r="B107" s="284"/>
      <c r="C107" s="288"/>
      <c r="D107" s="289"/>
      <c r="E107" s="290"/>
      <c r="F107" s="177">
        <f>C106</f>
        <v>0</v>
      </c>
      <c r="G107" s="294"/>
      <c r="H107" s="298"/>
      <c r="I107" s="299"/>
      <c r="J107" s="299"/>
      <c r="K107" s="300"/>
      <c r="L107" s="304"/>
      <c r="M107" s="305"/>
      <c r="N107" s="315"/>
      <c r="O107" s="316"/>
      <c r="P107" s="316"/>
      <c r="Q107" s="317"/>
      <c r="R107" s="318" t="s">
        <v>9</v>
      </c>
      <c r="S107" s="319"/>
      <c r="T107" s="320"/>
      <c r="U107" s="263" t="str">
        <f>IF(U106="","",IF(OR(U106="常-休1",U106="常-休2",U106="常-休3"),IF(OR($G106="非・専",$G106="非・兼"),"-",VLOOKUP(U106,'シフト記号表（勤務時間帯)'!$D$5:$L$45,9,FALSE)),VLOOKUP(U106,'シフト記号表（勤務時間帯)'!$D$5:$L$45,9,FALSE)))</f>
        <v/>
      </c>
      <c r="V107" s="264" t="str">
        <f>IF(V106="","",IF(OR(V106="常-休1",V106="常-休2",V106="常-休3"),IF(OR($G106="非・専",$G106="非・兼"),"-",VLOOKUP(V106,'シフト記号表（勤務時間帯)'!$D$5:$L$45,9,FALSE)),VLOOKUP(V106,'シフト記号表（勤務時間帯)'!$D$5:$L$45,9,FALSE)))</f>
        <v/>
      </c>
      <c r="W107" s="264" t="str">
        <f>IF(W106="","",IF(OR(W106="常-休1",W106="常-休2",W106="常-休3"),IF(OR($G106="非・専",$G106="非・兼"),"-",VLOOKUP(W106,'シフト記号表（勤務時間帯)'!$D$5:$L$45,9,FALSE)),VLOOKUP(W106,'シフト記号表（勤務時間帯)'!$D$5:$L$45,9,FALSE)))</f>
        <v/>
      </c>
      <c r="X107" s="264" t="str">
        <f>IF(X106="","",IF(OR(X106="常-休1",X106="常-休2",X106="常-休3"),IF(OR($G106="非・専",$G106="非・兼"),"-",VLOOKUP(X106,'シフト記号表（勤務時間帯)'!$D$5:$L$45,9,FALSE)),VLOOKUP(X106,'シフト記号表（勤務時間帯)'!$D$5:$L$45,9,FALSE)))</f>
        <v/>
      </c>
      <c r="Y107" s="264" t="str">
        <f>IF(Y106="","",IF(OR(Y106="常-休1",Y106="常-休2",Y106="常-休3"),IF(OR($G106="非・専",$G106="非・兼"),"-",VLOOKUP(Y106,'シフト記号表（勤務時間帯)'!$D$5:$L$45,9,FALSE)),VLOOKUP(Y106,'シフト記号表（勤務時間帯)'!$D$5:$L$45,9,FALSE)))</f>
        <v/>
      </c>
      <c r="Z107" s="264" t="str">
        <f>IF(Z106="","",IF(OR(Z106="常-休1",Z106="常-休2",Z106="常-休3"),IF(OR($G106="非・専",$G106="非・兼"),"-",VLOOKUP(Z106,'シフト記号表（勤務時間帯)'!$D$5:$L$45,9,FALSE)),VLOOKUP(Z106,'シフト記号表（勤務時間帯)'!$D$5:$L$45,9,FALSE)))</f>
        <v/>
      </c>
      <c r="AA107" s="265" t="str">
        <f>IF(AA106="","",IF(OR(AA106="常-休1",AA106="常-休2",AA106="常-休3"),IF(OR($G106="非・専",$G106="非・兼"),"-",VLOOKUP(AA106,'シフト記号表（勤務時間帯)'!$D$5:$L$45,9,FALSE)),VLOOKUP(AA106,'シフト記号表（勤務時間帯)'!$D$5:$L$45,9,FALSE)))</f>
        <v/>
      </c>
      <c r="AB107" s="263" t="str">
        <f>IF(AB106="","",IF(OR(AB106="常-休1",AB106="常-休2",AB106="常-休3"),IF(OR($G106="非・専",$G106="非・兼"),"-",VLOOKUP(AB106,'シフト記号表（勤務時間帯)'!$D$5:$L$45,9,FALSE)),VLOOKUP(AB106,'シフト記号表（勤務時間帯)'!$D$5:$L$45,9,FALSE)))</f>
        <v/>
      </c>
      <c r="AC107" s="264" t="str">
        <f>IF(AC106="","",IF(OR(AC106="常-休1",AC106="常-休2",AC106="常-休3"),IF(OR($G106="非・専",$G106="非・兼"),"-",VLOOKUP(AC106,'シフト記号表（勤務時間帯)'!$D$5:$L$45,9,FALSE)),VLOOKUP(AC106,'シフト記号表（勤務時間帯)'!$D$5:$L$45,9,FALSE)))</f>
        <v/>
      </c>
      <c r="AD107" s="264" t="str">
        <f>IF(AD106="","",IF(OR(AD106="常-休1",AD106="常-休2",AD106="常-休3"),IF(OR($G106="非・専",$G106="非・兼"),"-",VLOOKUP(AD106,'シフト記号表（勤務時間帯)'!$D$5:$L$45,9,FALSE)),VLOOKUP(AD106,'シフト記号表（勤務時間帯)'!$D$5:$L$45,9,FALSE)))</f>
        <v/>
      </c>
      <c r="AE107" s="264" t="str">
        <f>IF(AE106="","",IF(OR(AE106="常-休1",AE106="常-休2",AE106="常-休3"),IF(OR($G106="非・専",$G106="非・兼"),"-",VLOOKUP(AE106,'シフト記号表（勤務時間帯)'!$D$5:$L$45,9,FALSE)),VLOOKUP(AE106,'シフト記号表（勤務時間帯)'!$D$5:$L$45,9,FALSE)))</f>
        <v/>
      </c>
      <c r="AF107" s="264" t="str">
        <f>IF(AF106="","",IF(OR(AF106="常-休1",AF106="常-休2",AF106="常-休3"),IF(OR($G106="非・専",$G106="非・兼"),"-",VLOOKUP(AF106,'シフト記号表（勤務時間帯)'!$D$5:$L$45,9,FALSE)),VLOOKUP(AF106,'シフト記号表（勤務時間帯)'!$D$5:$L$45,9,FALSE)))</f>
        <v/>
      </c>
      <c r="AG107" s="264" t="str">
        <f>IF(AG106="","",IF(OR(AG106="常-休1",AG106="常-休2",AG106="常-休3"),IF(OR($G106="非・専",$G106="非・兼"),"-",VLOOKUP(AG106,'シフト記号表（勤務時間帯)'!$D$5:$L$45,9,FALSE)),VLOOKUP(AG106,'シフト記号表（勤務時間帯)'!$D$5:$L$45,9,FALSE)))</f>
        <v/>
      </c>
      <c r="AH107" s="265" t="str">
        <f>IF(AH106="","",IF(OR(AH106="常-休1",AH106="常-休2",AH106="常-休3"),IF(OR($G106="非・専",$G106="非・兼"),"-",VLOOKUP(AH106,'シフト記号表（勤務時間帯)'!$D$5:$L$45,9,FALSE)),VLOOKUP(AH106,'シフト記号表（勤務時間帯)'!$D$5:$L$45,9,FALSE)))</f>
        <v/>
      </c>
      <c r="AI107" s="263" t="str">
        <f>IF(AI106="","",IF(OR(AI106="常-休1",AI106="常-休2",AI106="常-休3"),IF(OR($G106="非・専",$G106="非・兼"),"-",VLOOKUP(AI106,'シフト記号表（勤務時間帯)'!$D$5:$L$45,9,FALSE)),VLOOKUP(AI106,'シフト記号表（勤務時間帯)'!$D$5:$L$45,9,FALSE)))</f>
        <v/>
      </c>
      <c r="AJ107" s="264" t="str">
        <f>IF(AJ106="","",IF(OR(AJ106="常-休1",AJ106="常-休2",AJ106="常-休3"),IF(OR($G106="非・専",$G106="非・兼"),"-",VLOOKUP(AJ106,'シフト記号表（勤務時間帯)'!$D$5:$L$45,9,FALSE)),VLOOKUP(AJ106,'シフト記号表（勤務時間帯)'!$D$5:$L$45,9,FALSE)))</f>
        <v/>
      </c>
      <c r="AK107" s="264" t="str">
        <f>IF(AK106="","",IF(OR(AK106="常-休1",AK106="常-休2",AK106="常-休3"),IF(OR($G106="非・専",$G106="非・兼"),"-",VLOOKUP(AK106,'シフト記号表（勤務時間帯)'!$D$5:$L$45,9,FALSE)),VLOOKUP(AK106,'シフト記号表（勤務時間帯)'!$D$5:$L$45,9,FALSE)))</f>
        <v/>
      </c>
      <c r="AL107" s="264" t="str">
        <f>IF(AL106="","",IF(OR(AL106="常-休1",AL106="常-休2",AL106="常-休3"),IF(OR($G106="非・専",$G106="非・兼"),"-",VLOOKUP(AL106,'シフト記号表（勤務時間帯)'!$D$5:$L$45,9,FALSE)),VLOOKUP(AL106,'シフト記号表（勤務時間帯)'!$D$5:$L$45,9,FALSE)))</f>
        <v/>
      </c>
      <c r="AM107" s="264" t="str">
        <f>IF(AM106="","",IF(OR(AM106="常-休1",AM106="常-休2",AM106="常-休3"),IF(OR($G106="非・専",$G106="非・兼"),"-",VLOOKUP(AM106,'シフト記号表（勤務時間帯)'!$D$5:$L$45,9,FALSE)),VLOOKUP(AM106,'シフト記号表（勤務時間帯)'!$D$5:$L$45,9,FALSE)))</f>
        <v/>
      </c>
      <c r="AN107" s="264" t="str">
        <f>IF(AN106="","",IF(OR(AN106="常-休1",AN106="常-休2",AN106="常-休3"),IF(OR($G106="非・専",$G106="非・兼"),"-",VLOOKUP(AN106,'シフト記号表（勤務時間帯)'!$D$5:$L$45,9,FALSE)),VLOOKUP(AN106,'シフト記号表（勤務時間帯)'!$D$5:$L$45,9,FALSE)))</f>
        <v/>
      </c>
      <c r="AO107" s="265" t="str">
        <f>IF(AO106="","",IF(OR(AO106="常-休1",AO106="常-休2",AO106="常-休3"),IF(OR($G106="非・専",$G106="非・兼"),"-",VLOOKUP(AO106,'シフト記号表（勤務時間帯)'!$D$5:$L$45,9,FALSE)),VLOOKUP(AO106,'シフト記号表（勤務時間帯)'!$D$5:$L$45,9,FALSE)))</f>
        <v/>
      </c>
      <c r="AP107" s="263" t="str">
        <f>IF(AP106="","",IF(OR(AP106="常-休1",AP106="常-休2",AP106="常-休3"),IF(OR($G106="非・専",$G106="非・兼"),"-",VLOOKUP(AP106,'シフト記号表（勤務時間帯)'!$D$5:$L$45,9,FALSE)),VLOOKUP(AP106,'シフト記号表（勤務時間帯)'!$D$5:$L$45,9,FALSE)))</f>
        <v/>
      </c>
      <c r="AQ107" s="264" t="str">
        <f>IF(AQ106="","",IF(OR(AQ106="常-休1",AQ106="常-休2",AQ106="常-休3"),IF(OR($G106="非・専",$G106="非・兼"),"-",VLOOKUP(AQ106,'シフト記号表（勤務時間帯)'!$D$5:$L$45,9,FALSE)),VLOOKUP(AQ106,'シフト記号表（勤務時間帯)'!$D$5:$L$45,9,FALSE)))</f>
        <v/>
      </c>
      <c r="AR107" s="264" t="str">
        <f>IF(AR106="","",IF(OR(AR106="常-休1",AR106="常-休2",AR106="常-休3"),IF(OR($G106="非・専",$G106="非・兼"),"-",VLOOKUP(AR106,'シフト記号表（勤務時間帯)'!$D$5:$L$45,9,FALSE)),VLOOKUP(AR106,'シフト記号表（勤務時間帯)'!$D$5:$L$45,9,FALSE)))</f>
        <v/>
      </c>
      <c r="AS107" s="264" t="str">
        <f>IF(AS106="","",IF(OR(AS106="常-休1",AS106="常-休2",AS106="常-休3"),IF(OR($G106="非・専",$G106="非・兼"),"-",VLOOKUP(AS106,'シフト記号表（勤務時間帯)'!$D$5:$L$45,9,FALSE)),VLOOKUP(AS106,'シフト記号表（勤務時間帯)'!$D$5:$L$45,9,FALSE)))</f>
        <v/>
      </c>
      <c r="AT107" s="264" t="str">
        <f>IF(AT106="","",IF(OR(AT106="常-休1",AT106="常-休2",AT106="常-休3"),IF(OR($G106="非・専",$G106="非・兼"),"-",VLOOKUP(AT106,'シフト記号表（勤務時間帯)'!$D$5:$L$45,9,FALSE)),VLOOKUP(AT106,'シフト記号表（勤務時間帯)'!$D$5:$L$45,9,FALSE)))</f>
        <v/>
      </c>
      <c r="AU107" s="264" t="str">
        <f>IF(AU106="","",IF(OR(AU106="常-休1",AU106="常-休2",AU106="常-休3"),IF(OR($G106="非・専",$G106="非・兼"),"-",VLOOKUP(AU106,'シフト記号表（勤務時間帯)'!$D$5:$L$45,9,FALSE)),VLOOKUP(AU106,'シフト記号表（勤務時間帯)'!$D$5:$L$45,9,FALSE)))</f>
        <v/>
      </c>
      <c r="AV107" s="265" t="str">
        <f>IF(AV106="","",IF(OR(AV106="常-休1",AV106="常-休2",AV106="常-休3"),IF(OR($G106="非・専",$G106="非・兼"),"-",VLOOKUP(AV106,'シフト記号表（勤務時間帯)'!$D$5:$L$45,9,FALSE)),VLOOKUP(AV106,'シフト記号表（勤務時間帯)'!$D$5:$L$45,9,FALSE)))</f>
        <v/>
      </c>
      <c r="AW107" s="263" t="str">
        <f>IF(AW106="","",IF(OR(AW106="常-休1",AW106="常-休2",AW106="常-休3"),IF(OR($G106="非・専",$G106="非・兼"),"-",VLOOKUP(AW106,'シフト記号表（勤務時間帯)'!$D$5:$L$45,9,FALSE)),VLOOKUP(AW106,'シフト記号表（勤務時間帯)'!$D$5:$L$45,9,FALSE)))</f>
        <v/>
      </c>
      <c r="AX107" s="264" t="str">
        <f>IF(AX106="","",IF(OR(AX106="常-休1",AX106="常-休2",AX106="常-休3"),IF(OR($G106="非・専",$G106="非・兼"),"-",VLOOKUP(AX106,'シフト記号表（勤務時間帯)'!$D$5:$L$45,9,FALSE)),VLOOKUP(AX106,'シフト記号表（勤務時間帯)'!$D$5:$L$45,9,FALSE)))</f>
        <v/>
      </c>
      <c r="AY107" s="265" t="str">
        <f>IF(AY106="","",IF(OR(AY106="常-休1",AY106="常-休2",AY106="常-休3"),IF(OR($G106="非・専",$G106="非・兼"),"-",VLOOKUP(AY106,'シフト記号表（勤務時間帯)'!$D$5:$L$45,9,FALSE)),VLOOKUP(AY106,'シフト記号表（勤務時間帯)'!$D$5:$L$45,9,FALSE)))</f>
        <v/>
      </c>
      <c r="AZ107" s="197">
        <f>IF($BE$3="予定",SUM(U107:AV107),IF($BE$3="実績",SUM(U107:AY107),""))</f>
        <v>0</v>
      </c>
      <c r="BA107" s="216">
        <f>AZ107-SUMIF(U108:AY108,"基準",U107:AY107)-SUMIF(U108:AY108,"医ケア",U107:AY107)-SUMIF(U108:AY108,"医連携",U107:AY107)</f>
        <v>0</v>
      </c>
      <c r="BB107" s="199">
        <f>SUMIF(U108:AY108,"基準",U107:AY107)</f>
        <v>0</v>
      </c>
      <c r="BC107" s="200" t="e">
        <f>AZ107/$BE$6</f>
        <v>#DIV/0!</v>
      </c>
      <c r="BD107" s="218" t="e">
        <f>BA107/$BE$6</f>
        <v>#DIV/0!</v>
      </c>
      <c r="BE107" s="312"/>
      <c r="BF107" s="313"/>
      <c r="BG107" s="313"/>
      <c r="BH107" s="313"/>
      <c r="BI107" s="314"/>
      <c r="BJ107" s="364"/>
    </row>
    <row r="108" spans="2:62" ht="20.25" customHeight="1" x14ac:dyDescent="0.4">
      <c r="B108" s="284"/>
      <c r="C108" s="291"/>
      <c r="D108" s="292"/>
      <c r="E108" s="293"/>
      <c r="F108" s="253"/>
      <c r="G108" s="294"/>
      <c r="H108" s="301"/>
      <c r="I108" s="302"/>
      <c r="J108" s="302"/>
      <c r="K108" s="303"/>
      <c r="L108" s="304"/>
      <c r="M108" s="305"/>
      <c r="N108" s="321"/>
      <c r="O108" s="322"/>
      <c r="P108" s="322"/>
      <c r="Q108" s="323"/>
      <c r="R108" s="324" t="str">
        <f>IF(COUNTIF(F107,"看護職員"),"基準・基準_加・医ケア基本報酬・医療連携",IF(COUNTIF(プルダウン・リスト!$C$32:$C$40,'別紙2-1　勤務体制・勤務形態一覧表（児通所）'!F107),"基準職員","－"))</f>
        <v>－</v>
      </c>
      <c r="S108" s="325"/>
      <c r="T108" s="326"/>
      <c r="U108" s="126"/>
      <c r="V108" s="127"/>
      <c r="W108" s="127"/>
      <c r="X108" s="127"/>
      <c r="Y108" s="127"/>
      <c r="Z108" s="127"/>
      <c r="AA108" s="128"/>
      <c r="AB108" s="126"/>
      <c r="AC108" s="127"/>
      <c r="AD108" s="127"/>
      <c r="AE108" s="127"/>
      <c r="AF108" s="127"/>
      <c r="AG108" s="127"/>
      <c r="AH108" s="128"/>
      <c r="AI108" s="126"/>
      <c r="AJ108" s="127"/>
      <c r="AK108" s="127"/>
      <c r="AL108" s="127"/>
      <c r="AM108" s="127"/>
      <c r="AN108" s="127"/>
      <c r="AO108" s="128"/>
      <c r="AP108" s="126"/>
      <c r="AQ108" s="127"/>
      <c r="AR108" s="127"/>
      <c r="AS108" s="127"/>
      <c r="AT108" s="127"/>
      <c r="AU108" s="127"/>
      <c r="AV108" s="128"/>
      <c r="AW108" s="126"/>
      <c r="AX108" s="127"/>
      <c r="AY108" s="128"/>
      <c r="AZ108" s="201"/>
      <c r="BA108" s="219"/>
      <c r="BB108" s="220"/>
      <c r="BC108" s="204"/>
      <c r="BD108" s="205"/>
      <c r="BE108" s="312"/>
      <c r="BF108" s="313"/>
      <c r="BG108" s="313"/>
      <c r="BH108" s="313"/>
      <c r="BI108" s="314"/>
      <c r="BJ108" s="364"/>
    </row>
    <row r="109" spans="2:62" ht="20.25" customHeight="1" x14ac:dyDescent="0.4">
      <c r="B109" s="284">
        <f t="shared" si="22"/>
        <v>30</v>
      </c>
      <c r="C109" s="285"/>
      <c r="D109" s="286"/>
      <c r="E109" s="287"/>
      <c r="F109" s="251"/>
      <c r="G109" s="294"/>
      <c r="H109" s="295"/>
      <c r="I109" s="296"/>
      <c r="J109" s="296"/>
      <c r="K109" s="297"/>
      <c r="L109" s="304"/>
      <c r="M109" s="305"/>
      <c r="N109" s="306"/>
      <c r="O109" s="307"/>
      <c r="P109" s="307"/>
      <c r="Q109" s="308"/>
      <c r="R109" s="309" t="s">
        <v>30</v>
      </c>
      <c r="S109" s="310"/>
      <c r="T109" s="311"/>
      <c r="U109" s="123"/>
      <c r="V109" s="124"/>
      <c r="W109" s="124"/>
      <c r="X109" s="124"/>
      <c r="Y109" s="124"/>
      <c r="Z109" s="124"/>
      <c r="AA109" s="125"/>
      <c r="AB109" s="123"/>
      <c r="AC109" s="124"/>
      <c r="AD109" s="124"/>
      <c r="AE109" s="124"/>
      <c r="AF109" s="124"/>
      <c r="AG109" s="124"/>
      <c r="AH109" s="125"/>
      <c r="AI109" s="123"/>
      <c r="AJ109" s="124"/>
      <c r="AK109" s="124"/>
      <c r="AL109" s="124"/>
      <c r="AM109" s="124"/>
      <c r="AN109" s="124"/>
      <c r="AO109" s="125"/>
      <c r="AP109" s="123"/>
      <c r="AQ109" s="124"/>
      <c r="AR109" s="124"/>
      <c r="AS109" s="124"/>
      <c r="AT109" s="124"/>
      <c r="AU109" s="124"/>
      <c r="AV109" s="125"/>
      <c r="AW109" s="123"/>
      <c r="AX109" s="124"/>
      <c r="AY109" s="125"/>
      <c r="AZ109" s="206"/>
      <c r="BA109" s="207"/>
      <c r="BB109" s="208"/>
      <c r="BC109" s="209"/>
      <c r="BD109" s="210"/>
      <c r="BE109" s="312"/>
      <c r="BF109" s="313"/>
      <c r="BG109" s="313"/>
      <c r="BH109" s="313"/>
      <c r="BI109" s="314"/>
      <c r="BJ109" s="364"/>
    </row>
    <row r="110" spans="2:62" ht="20.25" customHeight="1" x14ac:dyDescent="0.4">
      <c r="B110" s="284"/>
      <c r="C110" s="288"/>
      <c r="D110" s="289"/>
      <c r="E110" s="290"/>
      <c r="F110" s="177">
        <f>C109</f>
        <v>0</v>
      </c>
      <c r="G110" s="294"/>
      <c r="H110" s="298"/>
      <c r="I110" s="299"/>
      <c r="J110" s="299"/>
      <c r="K110" s="300"/>
      <c r="L110" s="304"/>
      <c r="M110" s="305"/>
      <c r="N110" s="315"/>
      <c r="O110" s="316"/>
      <c r="P110" s="316"/>
      <c r="Q110" s="317"/>
      <c r="R110" s="318" t="s">
        <v>9</v>
      </c>
      <c r="S110" s="319"/>
      <c r="T110" s="320"/>
      <c r="U110" s="263" t="str">
        <f>IF(U109="","",IF(OR(U109="常-休1",U109="常-休2",U109="常-休3"),IF(OR($G109="非・専",$G109="非・兼"),"-",VLOOKUP(U109,'シフト記号表（勤務時間帯)'!$D$5:$L$45,9,FALSE)),VLOOKUP(U109,'シフト記号表（勤務時間帯)'!$D$5:$L$45,9,FALSE)))</f>
        <v/>
      </c>
      <c r="V110" s="264" t="str">
        <f>IF(V109="","",IF(OR(V109="常-休1",V109="常-休2",V109="常-休3"),IF(OR($G109="非・専",$G109="非・兼"),"-",VLOOKUP(V109,'シフト記号表（勤務時間帯)'!$D$5:$L$45,9,FALSE)),VLOOKUP(V109,'シフト記号表（勤務時間帯)'!$D$5:$L$45,9,FALSE)))</f>
        <v/>
      </c>
      <c r="W110" s="264" t="str">
        <f>IF(W109="","",IF(OR(W109="常-休1",W109="常-休2",W109="常-休3"),IF(OR($G109="非・専",$G109="非・兼"),"-",VLOOKUP(W109,'シフト記号表（勤務時間帯)'!$D$5:$L$45,9,FALSE)),VLOOKUP(W109,'シフト記号表（勤務時間帯)'!$D$5:$L$45,9,FALSE)))</f>
        <v/>
      </c>
      <c r="X110" s="264" t="str">
        <f>IF(X109="","",IF(OR(X109="常-休1",X109="常-休2",X109="常-休3"),IF(OR($G109="非・専",$G109="非・兼"),"-",VLOOKUP(X109,'シフト記号表（勤務時間帯)'!$D$5:$L$45,9,FALSE)),VLOOKUP(X109,'シフト記号表（勤務時間帯)'!$D$5:$L$45,9,FALSE)))</f>
        <v/>
      </c>
      <c r="Y110" s="264" t="str">
        <f>IF(Y109="","",IF(OR(Y109="常-休1",Y109="常-休2",Y109="常-休3"),IF(OR($G109="非・専",$G109="非・兼"),"-",VLOOKUP(Y109,'シフト記号表（勤務時間帯)'!$D$5:$L$45,9,FALSE)),VLOOKUP(Y109,'シフト記号表（勤務時間帯)'!$D$5:$L$45,9,FALSE)))</f>
        <v/>
      </c>
      <c r="Z110" s="264" t="str">
        <f>IF(Z109="","",IF(OR(Z109="常-休1",Z109="常-休2",Z109="常-休3"),IF(OR($G109="非・専",$G109="非・兼"),"-",VLOOKUP(Z109,'シフト記号表（勤務時間帯)'!$D$5:$L$45,9,FALSE)),VLOOKUP(Z109,'シフト記号表（勤務時間帯)'!$D$5:$L$45,9,FALSE)))</f>
        <v/>
      </c>
      <c r="AA110" s="265" t="str">
        <f>IF(AA109="","",IF(OR(AA109="常-休1",AA109="常-休2",AA109="常-休3"),IF(OR($G109="非・専",$G109="非・兼"),"-",VLOOKUP(AA109,'シフト記号表（勤務時間帯)'!$D$5:$L$45,9,FALSE)),VLOOKUP(AA109,'シフト記号表（勤務時間帯)'!$D$5:$L$45,9,FALSE)))</f>
        <v/>
      </c>
      <c r="AB110" s="263" t="str">
        <f>IF(AB109="","",IF(OR(AB109="常-休1",AB109="常-休2",AB109="常-休3"),IF(OR($G109="非・専",$G109="非・兼"),"-",VLOOKUP(AB109,'シフト記号表（勤務時間帯)'!$D$5:$L$45,9,FALSE)),VLOOKUP(AB109,'シフト記号表（勤務時間帯)'!$D$5:$L$45,9,FALSE)))</f>
        <v/>
      </c>
      <c r="AC110" s="264" t="str">
        <f>IF(AC109="","",IF(OR(AC109="常-休1",AC109="常-休2",AC109="常-休3"),IF(OR($G109="非・専",$G109="非・兼"),"-",VLOOKUP(AC109,'シフト記号表（勤務時間帯)'!$D$5:$L$45,9,FALSE)),VLOOKUP(AC109,'シフト記号表（勤務時間帯)'!$D$5:$L$45,9,FALSE)))</f>
        <v/>
      </c>
      <c r="AD110" s="264" t="str">
        <f>IF(AD109="","",IF(OR(AD109="常-休1",AD109="常-休2",AD109="常-休3"),IF(OR($G109="非・専",$G109="非・兼"),"-",VLOOKUP(AD109,'シフト記号表（勤務時間帯)'!$D$5:$L$45,9,FALSE)),VLOOKUP(AD109,'シフト記号表（勤務時間帯)'!$D$5:$L$45,9,FALSE)))</f>
        <v/>
      </c>
      <c r="AE110" s="264" t="str">
        <f>IF(AE109="","",IF(OR(AE109="常-休1",AE109="常-休2",AE109="常-休3"),IF(OR($G109="非・専",$G109="非・兼"),"-",VLOOKUP(AE109,'シフト記号表（勤務時間帯)'!$D$5:$L$45,9,FALSE)),VLOOKUP(AE109,'シフト記号表（勤務時間帯)'!$D$5:$L$45,9,FALSE)))</f>
        <v/>
      </c>
      <c r="AF110" s="264" t="str">
        <f>IF(AF109="","",IF(OR(AF109="常-休1",AF109="常-休2",AF109="常-休3"),IF(OR($G109="非・専",$G109="非・兼"),"-",VLOOKUP(AF109,'シフト記号表（勤務時間帯)'!$D$5:$L$45,9,FALSE)),VLOOKUP(AF109,'シフト記号表（勤務時間帯)'!$D$5:$L$45,9,FALSE)))</f>
        <v/>
      </c>
      <c r="AG110" s="264" t="str">
        <f>IF(AG109="","",IF(OR(AG109="常-休1",AG109="常-休2",AG109="常-休3"),IF(OR($G109="非・専",$G109="非・兼"),"-",VLOOKUP(AG109,'シフト記号表（勤務時間帯)'!$D$5:$L$45,9,FALSE)),VLOOKUP(AG109,'シフト記号表（勤務時間帯)'!$D$5:$L$45,9,FALSE)))</f>
        <v/>
      </c>
      <c r="AH110" s="265" t="str">
        <f>IF(AH109="","",IF(OR(AH109="常-休1",AH109="常-休2",AH109="常-休3"),IF(OR($G109="非・専",$G109="非・兼"),"-",VLOOKUP(AH109,'シフト記号表（勤務時間帯)'!$D$5:$L$45,9,FALSE)),VLOOKUP(AH109,'シフト記号表（勤務時間帯)'!$D$5:$L$45,9,FALSE)))</f>
        <v/>
      </c>
      <c r="AI110" s="263" t="str">
        <f>IF(AI109="","",IF(OR(AI109="常-休1",AI109="常-休2",AI109="常-休3"),IF(OR($G109="非・専",$G109="非・兼"),"-",VLOOKUP(AI109,'シフト記号表（勤務時間帯)'!$D$5:$L$45,9,FALSE)),VLOOKUP(AI109,'シフト記号表（勤務時間帯)'!$D$5:$L$45,9,FALSE)))</f>
        <v/>
      </c>
      <c r="AJ110" s="264" t="str">
        <f>IF(AJ109="","",IF(OR(AJ109="常-休1",AJ109="常-休2",AJ109="常-休3"),IF(OR($G109="非・専",$G109="非・兼"),"-",VLOOKUP(AJ109,'シフト記号表（勤務時間帯)'!$D$5:$L$45,9,FALSE)),VLOOKUP(AJ109,'シフト記号表（勤務時間帯)'!$D$5:$L$45,9,FALSE)))</f>
        <v/>
      </c>
      <c r="AK110" s="264" t="str">
        <f>IF(AK109="","",IF(OR(AK109="常-休1",AK109="常-休2",AK109="常-休3"),IF(OR($G109="非・専",$G109="非・兼"),"-",VLOOKUP(AK109,'シフト記号表（勤務時間帯)'!$D$5:$L$45,9,FALSE)),VLOOKUP(AK109,'シフト記号表（勤務時間帯)'!$D$5:$L$45,9,FALSE)))</f>
        <v/>
      </c>
      <c r="AL110" s="264" t="str">
        <f>IF(AL109="","",IF(OR(AL109="常-休1",AL109="常-休2",AL109="常-休3"),IF(OR($G109="非・専",$G109="非・兼"),"-",VLOOKUP(AL109,'シフト記号表（勤務時間帯)'!$D$5:$L$45,9,FALSE)),VLOOKUP(AL109,'シフト記号表（勤務時間帯)'!$D$5:$L$45,9,FALSE)))</f>
        <v/>
      </c>
      <c r="AM110" s="264" t="str">
        <f>IF(AM109="","",IF(OR(AM109="常-休1",AM109="常-休2",AM109="常-休3"),IF(OR($G109="非・専",$G109="非・兼"),"-",VLOOKUP(AM109,'シフト記号表（勤務時間帯)'!$D$5:$L$45,9,FALSE)),VLOOKUP(AM109,'シフト記号表（勤務時間帯)'!$D$5:$L$45,9,FALSE)))</f>
        <v/>
      </c>
      <c r="AN110" s="264" t="str">
        <f>IF(AN109="","",IF(OR(AN109="常-休1",AN109="常-休2",AN109="常-休3"),IF(OR($G109="非・専",$G109="非・兼"),"-",VLOOKUP(AN109,'シフト記号表（勤務時間帯)'!$D$5:$L$45,9,FALSE)),VLOOKUP(AN109,'シフト記号表（勤務時間帯)'!$D$5:$L$45,9,FALSE)))</f>
        <v/>
      </c>
      <c r="AO110" s="265" t="str">
        <f>IF(AO109="","",IF(OR(AO109="常-休1",AO109="常-休2",AO109="常-休3"),IF(OR($G109="非・専",$G109="非・兼"),"-",VLOOKUP(AO109,'シフト記号表（勤務時間帯)'!$D$5:$L$45,9,FALSE)),VLOOKUP(AO109,'シフト記号表（勤務時間帯)'!$D$5:$L$45,9,FALSE)))</f>
        <v/>
      </c>
      <c r="AP110" s="263" t="str">
        <f>IF(AP109="","",IF(OR(AP109="常-休1",AP109="常-休2",AP109="常-休3"),IF(OR($G109="非・専",$G109="非・兼"),"-",VLOOKUP(AP109,'シフト記号表（勤務時間帯)'!$D$5:$L$45,9,FALSE)),VLOOKUP(AP109,'シフト記号表（勤務時間帯)'!$D$5:$L$45,9,FALSE)))</f>
        <v/>
      </c>
      <c r="AQ110" s="264" t="str">
        <f>IF(AQ109="","",IF(OR(AQ109="常-休1",AQ109="常-休2",AQ109="常-休3"),IF(OR($G109="非・専",$G109="非・兼"),"-",VLOOKUP(AQ109,'シフト記号表（勤務時間帯)'!$D$5:$L$45,9,FALSE)),VLOOKUP(AQ109,'シフト記号表（勤務時間帯)'!$D$5:$L$45,9,FALSE)))</f>
        <v/>
      </c>
      <c r="AR110" s="264" t="str">
        <f>IF(AR109="","",IF(OR(AR109="常-休1",AR109="常-休2",AR109="常-休3"),IF(OR($G109="非・専",$G109="非・兼"),"-",VLOOKUP(AR109,'シフト記号表（勤務時間帯)'!$D$5:$L$45,9,FALSE)),VLOOKUP(AR109,'シフト記号表（勤務時間帯)'!$D$5:$L$45,9,FALSE)))</f>
        <v/>
      </c>
      <c r="AS110" s="264" t="str">
        <f>IF(AS109="","",IF(OR(AS109="常-休1",AS109="常-休2",AS109="常-休3"),IF(OR($G109="非・専",$G109="非・兼"),"-",VLOOKUP(AS109,'シフト記号表（勤務時間帯)'!$D$5:$L$45,9,FALSE)),VLOOKUP(AS109,'シフト記号表（勤務時間帯)'!$D$5:$L$45,9,FALSE)))</f>
        <v/>
      </c>
      <c r="AT110" s="264" t="str">
        <f>IF(AT109="","",IF(OR(AT109="常-休1",AT109="常-休2",AT109="常-休3"),IF(OR($G109="非・専",$G109="非・兼"),"-",VLOOKUP(AT109,'シフト記号表（勤務時間帯)'!$D$5:$L$45,9,FALSE)),VLOOKUP(AT109,'シフト記号表（勤務時間帯)'!$D$5:$L$45,9,FALSE)))</f>
        <v/>
      </c>
      <c r="AU110" s="264" t="str">
        <f>IF(AU109="","",IF(OR(AU109="常-休1",AU109="常-休2",AU109="常-休3"),IF(OR($G109="非・専",$G109="非・兼"),"-",VLOOKUP(AU109,'シフト記号表（勤務時間帯)'!$D$5:$L$45,9,FALSE)),VLOOKUP(AU109,'シフト記号表（勤務時間帯)'!$D$5:$L$45,9,FALSE)))</f>
        <v/>
      </c>
      <c r="AV110" s="265" t="str">
        <f>IF(AV109="","",IF(OR(AV109="常-休1",AV109="常-休2",AV109="常-休3"),IF(OR($G109="非・専",$G109="非・兼"),"-",VLOOKUP(AV109,'シフト記号表（勤務時間帯)'!$D$5:$L$45,9,FALSE)),VLOOKUP(AV109,'シフト記号表（勤務時間帯)'!$D$5:$L$45,9,FALSE)))</f>
        <v/>
      </c>
      <c r="AW110" s="263" t="str">
        <f>IF(AW109="","",IF(OR(AW109="常-休1",AW109="常-休2",AW109="常-休3"),IF(OR($G109="非・専",$G109="非・兼"),"-",VLOOKUP(AW109,'シフト記号表（勤務時間帯)'!$D$5:$L$45,9,FALSE)),VLOOKUP(AW109,'シフト記号表（勤務時間帯)'!$D$5:$L$45,9,FALSE)))</f>
        <v/>
      </c>
      <c r="AX110" s="264" t="str">
        <f>IF(AX109="","",IF(OR(AX109="常-休1",AX109="常-休2",AX109="常-休3"),IF(OR($G109="非・専",$G109="非・兼"),"-",VLOOKUP(AX109,'シフト記号表（勤務時間帯)'!$D$5:$L$45,9,FALSE)),VLOOKUP(AX109,'シフト記号表（勤務時間帯)'!$D$5:$L$45,9,FALSE)))</f>
        <v/>
      </c>
      <c r="AY110" s="265" t="str">
        <f>IF(AY109="","",IF(OR(AY109="常-休1",AY109="常-休2",AY109="常-休3"),IF(OR($G109="非・専",$G109="非・兼"),"-",VLOOKUP(AY109,'シフト記号表（勤務時間帯)'!$D$5:$L$45,9,FALSE)),VLOOKUP(AY109,'シフト記号表（勤務時間帯)'!$D$5:$L$45,9,FALSE)))</f>
        <v/>
      </c>
      <c r="AZ110" s="197">
        <f>IF($BE$3="予定",SUM(U110:AV110),IF($BE$3="実績",SUM(U110:AY110),""))</f>
        <v>0</v>
      </c>
      <c r="BA110" s="216">
        <f>AZ110-SUMIF(U111:AY111,"基準",U110:AY110)-SUMIF(U111:AY111,"医ケア",U110:AY110)-SUMIF(U111:AY111,"医連携",U110:AY110)</f>
        <v>0</v>
      </c>
      <c r="BB110" s="199">
        <f>SUMIF(U111:AY111,"基準",U110:AY110)</f>
        <v>0</v>
      </c>
      <c r="BC110" s="200" t="e">
        <f>AZ110/$BE$6</f>
        <v>#DIV/0!</v>
      </c>
      <c r="BD110" s="218" t="e">
        <f>BA110/$BE$6</f>
        <v>#DIV/0!</v>
      </c>
      <c r="BE110" s="312"/>
      <c r="BF110" s="313"/>
      <c r="BG110" s="313"/>
      <c r="BH110" s="313"/>
      <c r="BI110" s="314"/>
      <c r="BJ110" s="364"/>
    </row>
    <row r="111" spans="2:62" ht="20.25" customHeight="1" x14ac:dyDescent="0.4">
      <c r="B111" s="284"/>
      <c r="C111" s="291"/>
      <c r="D111" s="292"/>
      <c r="E111" s="293"/>
      <c r="F111" s="253"/>
      <c r="G111" s="294"/>
      <c r="H111" s="301"/>
      <c r="I111" s="302"/>
      <c r="J111" s="302"/>
      <c r="K111" s="303"/>
      <c r="L111" s="304"/>
      <c r="M111" s="305"/>
      <c r="N111" s="321"/>
      <c r="O111" s="322"/>
      <c r="P111" s="322"/>
      <c r="Q111" s="323"/>
      <c r="R111" s="324" t="str">
        <f>IF(COUNTIF(F110,"看護職員"),"基準・基準_加・医ケア基本報酬・医療連携",IF(COUNTIF(プルダウン・リスト!$C$32:$C$40,'別紙2-1　勤務体制・勤務形態一覧表（児通所）'!F110),"基準職員","－"))</f>
        <v>－</v>
      </c>
      <c r="S111" s="325"/>
      <c r="T111" s="326"/>
      <c r="U111" s="126"/>
      <c r="V111" s="127"/>
      <c r="W111" s="127"/>
      <c r="X111" s="127"/>
      <c r="Y111" s="127"/>
      <c r="Z111" s="127"/>
      <c r="AA111" s="128"/>
      <c r="AB111" s="126"/>
      <c r="AC111" s="127"/>
      <c r="AD111" s="127"/>
      <c r="AE111" s="127"/>
      <c r="AF111" s="127"/>
      <c r="AG111" s="127"/>
      <c r="AH111" s="128"/>
      <c r="AI111" s="126"/>
      <c r="AJ111" s="127"/>
      <c r="AK111" s="127"/>
      <c r="AL111" s="127"/>
      <c r="AM111" s="127"/>
      <c r="AN111" s="127"/>
      <c r="AO111" s="128"/>
      <c r="AP111" s="126"/>
      <c r="AQ111" s="127"/>
      <c r="AR111" s="127"/>
      <c r="AS111" s="127"/>
      <c r="AT111" s="127"/>
      <c r="AU111" s="127"/>
      <c r="AV111" s="128"/>
      <c r="AW111" s="126"/>
      <c r="AX111" s="127"/>
      <c r="AY111" s="128"/>
      <c r="AZ111" s="201"/>
      <c r="BA111" s="202"/>
      <c r="BB111" s="203"/>
      <c r="BC111" s="204"/>
      <c r="BD111" s="205"/>
      <c r="BE111" s="312"/>
      <c r="BF111" s="313"/>
      <c r="BG111" s="313"/>
      <c r="BH111" s="313"/>
      <c r="BI111" s="314"/>
      <c r="BJ111" s="364"/>
    </row>
    <row r="112" spans="2:62" ht="20.25" customHeight="1" x14ac:dyDescent="0.4">
      <c r="B112" s="284">
        <f t="shared" si="21"/>
        <v>31</v>
      </c>
      <c r="C112" s="285"/>
      <c r="D112" s="286"/>
      <c r="E112" s="287"/>
      <c r="F112" s="251"/>
      <c r="G112" s="294"/>
      <c r="H112" s="295"/>
      <c r="I112" s="296"/>
      <c r="J112" s="296"/>
      <c r="K112" s="297"/>
      <c r="L112" s="304"/>
      <c r="M112" s="305"/>
      <c r="N112" s="306"/>
      <c r="O112" s="307"/>
      <c r="P112" s="307"/>
      <c r="Q112" s="308"/>
      <c r="R112" s="309" t="s">
        <v>30</v>
      </c>
      <c r="S112" s="310"/>
      <c r="T112" s="311"/>
      <c r="U112" s="123"/>
      <c r="V112" s="124"/>
      <c r="W112" s="124"/>
      <c r="X112" s="124"/>
      <c r="Y112" s="124"/>
      <c r="Z112" s="124"/>
      <c r="AA112" s="125"/>
      <c r="AB112" s="123"/>
      <c r="AC112" s="124"/>
      <c r="AD112" s="124"/>
      <c r="AE112" s="124"/>
      <c r="AF112" s="124"/>
      <c r="AG112" s="124"/>
      <c r="AH112" s="125"/>
      <c r="AI112" s="123"/>
      <c r="AJ112" s="124"/>
      <c r="AK112" s="124"/>
      <c r="AL112" s="124"/>
      <c r="AM112" s="124"/>
      <c r="AN112" s="124"/>
      <c r="AO112" s="125"/>
      <c r="AP112" s="123"/>
      <c r="AQ112" s="124"/>
      <c r="AR112" s="124"/>
      <c r="AS112" s="124"/>
      <c r="AT112" s="124"/>
      <c r="AU112" s="124"/>
      <c r="AV112" s="125"/>
      <c r="AW112" s="123"/>
      <c r="AX112" s="124"/>
      <c r="AY112" s="125"/>
      <c r="AZ112" s="206"/>
      <c r="BA112" s="207"/>
      <c r="BB112" s="208"/>
      <c r="BC112" s="209"/>
      <c r="BD112" s="210"/>
      <c r="BE112" s="312"/>
      <c r="BF112" s="313"/>
      <c r="BG112" s="313"/>
      <c r="BH112" s="313"/>
      <c r="BI112" s="314"/>
      <c r="BJ112" s="364"/>
    </row>
    <row r="113" spans="2:63" ht="20.25" customHeight="1" x14ac:dyDescent="0.4">
      <c r="B113" s="284"/>
      <c r="C113" s="288"/>
      <c r="D113" s="289"/>
      <c r="E113" s="290"/>
      <c r="F113" s="177">
        <f>C112</f>
        <v>0</v>
      </c>
      <c r="G113" s="294"/>
      <c r="H113" s="298"/>
      <c r="I113" s="299"/>
      <c r="J113" s="299"/>
      <c r="K113" s="300"/>
      <c r="L113" s="304"/>
      <c r="M113" s="305"/>
      <c r="N113" s="315"/>
      <c r="O113" s="316"/>
      <c r="P113" s="316"/>
      <c r="Q113" s="317"/>
      <c r="R113" s="318" t="s">
        <v>9</v>
      </c>
      <c r="S113" s="319"/>
      <c r="T113" s="320"/>
      <c r="U113" s="263" t="str">
        <f>IF(U112="","",IF(OR(U112="常-休1",U112="常-休2",U112="常-休3"),IF(OR($G112="非・専",$G112="非・兼"),"-",VLOOKUP(U112,'シフト記号表（勤務時間帯)'!$D$5:$L$45,9,FALSE)),VLOOKUP(U112,'シフト記号表（勤務時間帯)'!$D$5:$L$45,9,FALSE)))</f>
        <v/>
      </c>
      <c r="V113" s="264" t="str">
        <f>IF(V112="","",IF(OR(V112="常-休1",V112="常-休2",V112="常-休3"),IF(OR($G112="非・専",$G112="非・兼"),"-",VLOOKUP(V112,'シフト記号表（勤務時間帯)'!$D$5:$L$45,9,FALSE)),VLOOKUP(V112,'シフト記号表（勤務時間帯)'!$D$5:$L$45,9,FALSE)))</f>
        <v/>
      </c>
      <c r="W113" s="264" t="str">
        <f>IF(W112="","",IF(OR(W112="常-休1",W112="常-休2",W112="常-休3"),IF(OR($G112="非・専",$G112="非・兼"),"-",VLOOKUP(W112,'シフト記号表（勤務時間帯)'!$D$5:$L$45,9,FALSE)),VLOOKUP(W112,'シフト記号表（勤務時間帯)'!$D$5:$L$45,9,FALSE)))</f>
        <v/>
      </c>
      <c r="X113" s="264" t="str">
        <f>IF(X112="","",IF(OR(X112="常-休1",X112="常-休2",X112="常-休3"),IF(OR($G112="非・専",$G112="非・兼"),"-",VLOOKUP(X112,'シフト記号表（勤務時間帯)'!$D$5:$L$45,9,FALSE)),VLOOKUP(X112,'シフト記号表（勤務時間帯)'!$D$5:$L$45,9,FALSE)))</f>
        <v/>
      </c>
      <c r="Y113" s="264" t="str">
        <f>IF(Y112="","",IF(OR(Y112="常-休1",Y112="常-休2",Y112="常-休3"),IF(OR($G112="非・専",$G112="非・兼"),"-",VLOOKUP(Y112,'シフト記号表（勤務時間帯)'!$D$5:$L$45,9,FALSE)),VLOOKUP(Y112,'シフト記号表（勤務時間帯)'!$D$5:$L$45,9,FALSE)))</f>
        <v/>
      </c>
      <c r="Z113" s="264" t="str">
        <f>IF(Z112="","",IF(OR(Z112="常-休1",Z112="常-休2",Z112="常-休3"),IF(OR($G112="非・専",$G112="非・兼"),"-",VLOOKUP(Z112,'シフト記号表（勤務時間帯)'!$D$5:$L$45,9,FALSE)),VLOOKUP(Z112,'シフト記号表（勤務時間帯)'!$D$5:$L$45,9,FALSE)))</f>
        <v/>
      </c>
      <c r="AA113" s="265" t="str">
        <f>IF(AA112="","",IF(OR(AA112="常-休1",AA112="常-休2",AA112="常-休3"),IF(OR($G112="非・専",$G112="非・兼"),"-",VLOOKUP(AA112,'シフト記号表（勤務時間帯)'!$D$5:$L$45,9,FALSE)),VLOOKUP(AA112,'シフト記号表（勤務時間帯)'!$D$5:$L$45,9,FALSE)))</f>
        <v/>
      </c>
      <c r="AB113" s="263" t="str">
        <f>IF(AB112="","",IF(OR(AB112="常-休1",AB112="常-休2",AB112="常-休3"),IF(OR($G112="非・専",$G112="非・兼"),"-",VLOOKUP(AB112,'シフト記号表（勤務時間帯)'!$D$5:$L$45,9,FALSE)),VLOOKUP(AB112,'シフト記号表（勤務時間帯)'!$D$5:$L$45,9,FALSE)))</f>
        <v/>
      </c>
      <c r="AC113" s="264" t="str">
        <f>IF(AC112="","",IF(OR(AC112="常-休1",AC112="常-休2",AC112="常-休3"),IF(OR($G112="非・専",$G112="非・兼"),"-",VLOOKUP(AC112,'シフト記号表（勤務時間帯)'!$D$5:$L$45,9,FALSE)),VLOOKUP(AC112,'シフト記号表（勤務時間帯)'!$D$5:$L$45,9,FALSE)))</f>
        <v/>
      </c>
      <c r="AD113" s="264" t="str">
        <f>IF(AD112="","",IF(OR(AD112="常-休1",AD112="常-休2",AD112="常-休3"),IF(OR($G112="非・専",$G112="非・兼"),"-",VLOOKUP(AD112,'シフト記号表（勤務時間帯)'!$D$5:$L$45,9,FALSE)),VLOOKUP(AD112,'シフト記号表（勤務時間帯)'!$D$5:$L$45,9,FALSE)))</f>
        <v/>
      </c>
      <c r="AE113" s="264" t="str">
        <f>IF(AE112="","",IF(OR(AE112="常-休1",AE112="常-休2",AE112="常-休3"),IF(OR($G112="非・専",$G112="非・兼"),"-",VLOOKUP(AE112,'シフト記号表（勤務時間帯)'!$D$5:$L$45,9,FALSE)),VLOOKUP(AE112,'シフト記号表（勤務時間帯)'!$D$5:$L$45,9,FALSE)))</f>
        <v/>
      </c>
      <c r="AF113" s="264" t="str">
        <f>IF(AF112="","",IF(OR(AF112="常-休1",AF112="常-休2",AF112="常-休3"),IF(OR($G112="非・専",$G112="非・兼"),"-",VLOOKUP(AF112,'シフト記号表（勤務時間帯)'!$D$5:$L$45,9,FALSE)),VLOOKUP(AF112,'シフト記号表（勤務時間帯)'!$D$5:$L$45,9,FALSE)))</f>
        <v/>
      </c>
      <c r="AG113" s="264" t="str">
        <f>IF(AG112="","",IF(OR(AG112="常-休1",AG112="常-休2",AG112="常-休3"),IF(OR($G112="非・専",$G112="非・兼"),"-",VLOOKUP(AG112,'シフト記号表（勤務時間帯)'!$D$5:$L$45,9,FALSE)),VLOOKUP(AG112,'シフト記号表（勤務時間帯)'!$D$5:$L$45,9,FALSE)))</f>
        <v/>
      </c>
      <c r="AH113" s="265" t="str">
        <f>IF(AH112="","",IF(OR(AH112="常-休1",AH112="常-休2",AH112="常-休3"),IF(OR($G112="非・専",$G112="非・兼"),"-",VLOOKUP(AH112,'シフト記号表（勤務時間帯)'!$D$5:$L$45,9,FALSE)),VLOOKUP(AH112,'シフト記号表（勤務時間帯)'!$D$5:$L$45,9,FALSE)))</f>
        <v/>
      </c>
      <c r="AI113" s="263" t="str">
        <f>IF(AI112="","",IF(OR(AI112="常-休1",AI112="常-休2",AI112="常-休3"),IF(OR($G112="非・専",$G112="非・兼"),"-",VLOOKUP(AI112,'シフト記号表（勤務時間帯)'!$D$5:$L$45,9,FALSE)),VLOOKUP(AI112,'シフト記号表（勤務時間帯)'!$D$5:$L$45,9,FALSE)))</f>
        <v/>
      </c>
      <c r="AJ113" s="264" t="str">
        <f>IF(AJ112="","",IF(OR(AJ112="常-休1",AJ112="常-休2",AJ112="常-休3"),IF(OR($G112="非・専",$G112="非・兼"),"-",VLOOKUP(AJ112,'シフト記号表（勤務時間帯)'!$D$5:$L$45,9,FALSE)),VLOOKUP(AJ112,'シフト記号表（勤務時間帯)'!$D$5:$L$45,9,FALSE)))</f>
        <v/>
      </c>
      <c r="AK113" s="264" t="str">
        <f>IF(AK112="","",IF(OR(AK112="常-休1",AK112="常-休2",AK112="常-休3"),IF(OR($G112="非・専",$G112="非・兼"),"-",VLOOKUP(AK112,'シフト記号表（勤務時間帯)'!$D$5:$L$45,9,FALSE)),VLOOKUP(AK112,'シフト記号表（勤務時間帯)'!$D$5:$L$45,9,FALSE)))</f>
        <v/>
      </c>
      <c r="AL113" s="264" t="str">
        <f>IF(AL112="","",IF(OR(AL112="常-休1",AL112="常-休2",AL112="常-休3"),IF(OR($G112="非・専",$G112="非・兼"),"-",VLOOKUP(AL112,'シフト記号表（勤務時間帯)'!$D$5:$L$45,9,FALSE)),VLOOKUP(AL112,'シフト記号表（勤務時間帯)'!$D$5:$L$45,9,FALSE)))</f>
        <v/>
      </c>
      <c r="AM113" s="264" t="str">
        <f>IF(AM112="","",IF(OR(AM112="常-休1",AM112="常-休2",AM112="常-休3"),IF(OR($G112="非・専",$G112="非・兼"),"-",VLOOKUP(AM112,'シフト記号表（勤務時間帯)'!$D$5:$L$45,9,FALSE)),VLOOKUP(AM112,'シフト記号表（勤務時間帯)'!$D$5:$L$45,9,FALSE)))</f>
        <v/>
      </c>
      <c r="AN113" s="264" t="str">
        <f>IF(AN112="","",IF(OR(AN112="常-休1",AN112="常-休2",AN112="常-休3"),IF(OR($G112="非・専",$G112="非・兼"),"-",VLOOKUP(AN112,'シフト記号表（勤務時間帯)'!$D$5:$L$45,9,FALSE)),VLOOKUP(AN112,'シフト記号表（勤務時間帯)'!$D$5:$L$45,9,FALSE)))</f>
        <v/>
      </c>
      <c r="AO113" s="265" t="str">
        <f>IF(AO112="","",IF(OR(AO112="常-休1",AO112="常-休2",AO112="常-休3"),IF(OR($G112="非・専",$G112="非・兼"),"-",VLOOKUP(AO112,'シフト記号表（勤務時間帯)'!$D$5:$L$45,9,FALSE)),VLOOKUP(AO112,'シフト記号表（勤務時間帯)'!$D$5:$L$45,9,FALSE)))</f>
        <v/>
      </c>
      <c r="AP113" s="263" t="str">
        <f>IF(AP112="","",IF(OR(AP112="常-休1",AP112="常-休2",AP112="常-休3"),IF(OR($G112="非・専",$G112="非・兼"),"-",VLOOKUP(AP112,'シフト記号表（勤務時間帯)'!$D$5:$L$45,9,FALSE)),VLOOKUP(AP112,'シフト記号表（勤務時間帯)'!$D$5:$L$45,9,FALSE)))</f>
        <v/>
      </c>
      <c r="AQ113" s="264" t="str">
        <f>IF(AQ112="","",IF(OR(AQ112="常-休1",AQ112="常-休2",AQ112="常-休3"),IF(OR($G112="非・専",$G112="非・兼"),"-",VLOOKUP(AQ112,'シフト記号表（勤務時間帯)'!$D$5:$L$45,9,FALSE)),VLOOKUP(AQ112,'シフト記号表（勤務時間帯)'!$D$5:$L$45,9,FALSE)))</f>
        <v/>
      </c>
      <c r="AR113" s="264" t="str">
        <f>IF(AR112="","",IF(OR(AR112="常-休1",AR112="常-休2",AR112="常-休3"),IF(OR($G112="非・専",$G112="非・兼"),"-",VLOOKUP(AR112,'シフト記号表（勤務時間帯)'!$D$5:$L$45,9,FALSE)),VLOOKUP(AR112,'シフト記号表（勤務時間帯)'!$D$5:$L$45,9,FALSE)))</f>
        <v/>
      </c>
      <c r="AS113" s="264" t="str">
        <f>IF(AS112="","",IF(OR(AS112="常-休1",AS112="常-休2",AS112="常-休3"),IF(OR($G112="非・専",$G112="非・兼"),"-",VLOOKUP(AS112,'シフト記号表（勤務時間帯)'!$D$5:$L$45,9,FALSE)),VLOOKUP(AS112,'シフト記号表（勤務時間帯)'!$D$5:$L$45,9,FALSE)))</f>
        <v/>
      </c>
      <c r="AT113" s="264" t="str">
        <f>IF(AT112="","",IF(OR(AT112="常-休1",AT112="常-休2",AT112="常-休3"),IF(OR($G112="非・専",$G112="非・兼"),"-",VLOOKUP(AT112,'シフト記号表（勤務時間帯)'!$D$5:$L$45,9,FALSE)),VLOOKUP(AT112,'シフト記号表（勤務時間帯)'!$D$5:$L$45,9,FALSE)))</f>
        <v/>
      </c>
      <c r="AU113" s="264" t="str">
        <f>IF(AU112="","",IF(OR(AU112="常-休1",AU112="常-休2",AU112="常-休3"),IF(OR($G112="非・専",$G112="非・兼"),"-",VLOOKUP(AU112,'シフト記号表（勤務時間帯)'!$D$5:$L$45,9,FALSE)),VLOOKUP(AU112,'シフト記号表（勤務時間帯)'!$D$5:$L$45,9,FALSE)))</f>
        <v/>
      </c>
      <c r="AV113" s="265" t="str">
        <f>IF(AV112="","",IF(OR(AV112="常-休1",AV112="常-休2",AV112="常-休3"),IF(OR($G112="非・専",$G112="非・兼"),"-",VLOOKUP(AV112,'シフト記号表（勤務時間帯)'!$D$5:$L$45,9,FALSE)),VLOOKUP(AV112,'シフト記号表（勤務時間帯)'!$D$5:$L$45,9,FALSE)))</f>
        <v/>
      </c>
      <c r="AW113" s="263" t="str">
        <f>IF(AW112="","",IF(OR(AW112="常-休1",AW112="常-休2",AW112="常-休3"),IF(OR($G112="非・専",$G112="非・兼"),"-",VLOOKUP(AW112,'シフト記号表（勤務時間帯)'!$D$5:$L$45,9,FALSE)),VLOOKUP(AW112,'シフト記号表（勤務時間帯)'!$D$5:$L$45,9,FALSE)))</f>
        <v/>
      </c>
      <c r="AX113" s="264" t="str">
        <f>IF(AX112="","",IF(OR(AX112="常-休1",AX112="常-休2",AX112="常-休3"),IF(OR($G112="非・専",$G112="非・兼"),"-",VLOOKUP(AX112,'シフト記号表（勤務時間帯)'!$D$5:$L$45,9,FALSE)),VLOOKUP(AX112,'シフト記号表（勤務時間帯)'!$D$5:$L$45,9,FALSE)))</f>
        <v/>
      </c>
      <c r="AY113" s="265" t="str">
        <f>IF(AY112="","",IF(OR(AY112="常-休1",AY112="常-休2",AY112="常-休3"),IF(OR($G112="非・専",$G112="非・兼"),"-",VLOOKUP(AY112,'シフト記号表（勤務時間帯)'!$D$5:$L$45,9,FALSE)),VLOOKUP(AY112,'シフト記号表（勤務時間帯)'!$D$5:$L$45,9,FALSE)))</f>
        <v/>
      </c>
      <c r="AZ113" s="197">
        <f>IF($BE$3="予定",SUM(U113:AV113),IF($BE$3="実績",SUM(U113:AY113),""))</f>
        <v>0</v>
      </c>
      <c r="BA113" s="216">
        <f>AZ113-SUMIF(U114:AY114,"基準",U113:AY113)-SUMIF(U114:AY114,"医ケア",U113:AY113)-SUMIF(U114:AY114,"医連携",U113:AY113)</f>
        <v>0</v>
      </c>
      <c r="BB113" s="199">
        <f>SUMIF(U114:AY114,"基準",U113:AY113)</f>
        <v>0</v>
      </c>
      <c r="BC113" s="200" t="e">
        <f>AZ113/$BE$6</f>
        <v>#DIV/0!</v>
      </c>
      <c r="BD113" s="218" t="e">
        <f>BA113/$BE$6</f>
        <v>#DIV/0!</v>
      </c>
      <c r="BE113" s="312"/>
      <c r="BF113" s="313"/>
      <c r="BG113" s="313"/>
      <c r="BH113" s="313"/>
      <c r="BI113" s="314"/>
      <c r="BJ113" s="364"/>
    </row>
    <row r="114" spans="2:63" ht="20.25" customHeight="1" x14ac:dyDescent="0.4">
      <c r="B114" s="284"/>
      <c r="C114" s="291"/>
      <c r="D114" s="292"/>
      <c r="E114" s="293"/>
      <c r="F114" s="253"/>
      <c r="G114" s="294"/>
      <c r="H114" s="301"/>
      <c r="I114" s="302"/>
      <c r="J114" s="302"/>
      <c r="K114" s="303"/>
      <c r="L114" s="304"/>
      <c r="M114" s="305"/>
      <c r="N114" s="321"/>
      <c r="O114" s="322"/>
      <c r="P114" s="322"/>
      <c r="Q114" s="323"/>
      <c r="R114" s="324" t="str">
        <f>IF(COUNTIF(F113,"看護職員"),"基準・基準_加・医ケア基本報酬・医療連携",IF(COUNTIF(プルダウン・リスト!$C$32:$C$40,'別紙2-1　勤務体制・勤務形態一覧表（児通所）'!F113),"基準職員","－"))</f>
        <v>－</v>
      </c>
      <c r="S114" s="325"/>
      <c r="T114" s="326"/>
      <c r="U114" s="126"/>
      <c r="V114" s="127"/>
      <c r="W114" s="127"/>
      <c r="X114" s="127"/>
      <c r="Y114" s="127"/>
      <c r="Z114" s="127"/>
      <c r="AA114" s="128"/>
      <c r="AB114" s="126"/>
      <c r="AC114" s="127"/>
      <c r="AD114" s="127"/>
      <c r="AE114" s="127"/>
      <c r="AF114" s="127"/>
      <c r="AG114" s="127"/>
      <c r="AH114" s="128"/>
      <c r="AI114" s="126"/>
      <c r="AJ114" s="127"/>
      <c r="AK114" s="127"/>
      <c r="AL114" s="127"/>
      <c r="AM114" s="127"/>
      <c r="AN114" s="127"/>
      <c r="AO114" s="128"/>
      <c r="AP114" s="126"/>
      <c r="AQ114" s="127"/>
      <c r="AR114" s="127"/>
      <c r="AS114" s="127"/>
      <c r="AT114" s="127"/>
      <c r="AU114" s="127"/>
      <c r="AV114" s="128"/>
      <c r="AW114" s="126"/>
      <c r="AX114" s="127"/>
      <c r="AY114" s="128"/>
      <c r="AZ114" s="201"/>
      <c r="BA114" s="202"/>
      <c r="BB114" s="203"/>
      <c r="BC114" s="204"/>
      <c r="BD114" s="205"/>
      <c r="BE114" s="312"/>
      <c r="BF114" s="313"/>
      <c r="BG114" s="313"/>
      <c r="BH114" s="313"/>
      <c r="BI114" s="314"/>
      <c r="BJ114" s="364"/>
    </row>
    <row r="115" spans="2:63" ht="20.25" customHeight="1" thickBot="1" x14ac:dyDescent="0.45">
      <c r="B115" s="129"/>
      <c r="C115" s="130"/>
      <c r="D115" s="130"/>
      <c r="E115" s="130"/>
      <c r="F115" s="130"/>
      <c r="G115" s="130"/>
      <c r="H115" s="131"/>
      <c r="I115" s="131"/>
      <c r="J115" s="131"/>
      <c r="K115" s="131"/>
      <c r="L115" s="132"/>
      <c r="M115" s="133"/>
      <c r="N115" s="134"/>
      <c r="O115" s="134"/>
      <c r="P115" s="134"/>
      <c r="Q115" s="134"/>
      <c r="R115" s="135"/>
      <c r="S115" s="135"/>
      <c r="T115" s="135"/>
      <c r="U115" s="136"/>
      <c r="V115" s="136"/>
      <c r="W115" s="136"/>
      <c r="X115" s="136"/>
      <c r="Y115" s="136"/>
      <c r="Z115" s="136"/>
      <c r="AA115" s="136"/>
      <c r="AB115" s="136"/>
      <c r="AC115" s="136"/>
      <c r="AD115" s="136"/>
      <c r="AE115" s="136"/>
      <c r="AF115" s="136"/>
      <c r="AG115" s="136"/>
      <c r="AH115" s="136"/>
      <c r="AI115" s="136"/>
      <c r="AJ115" s="136"/>
      <c r="AK115" s="136"/>
      <c r="AL115" s="136"/>
      <c r="AM115" s="136"/>
      <c r="AN115" s="136"/>
      <c r="AO115" s="136"/>
      <c r="AP115" s="136"/>
      <c r="AQ115" s="136"/>
      <c r="AR115" s="136"/>
      <c r="AS115" s="136"/>
      <c r="AT115" s="136"/>
      <c r="AU115" s="136"/>
      <c r="AV115" s="136"/>
      <c r="AW115" s="136"/>
      <c r="AX115" s="136"/>
      <c r="AY115" s="136"/>
      <c r="AZ115" s="137"/>
      <c r="BA115" s="137"/>
      <c r="BB115" s="137"/>
      <c r="BC115" s="137"/>
      <c r="BD115" s="137"/>
      <c r="BE115" s="138"/>
      <c r="BF115" s="138"/>
      <c r="BG115" s="138"/>
      <c r="BH115" s="138"/>
      <c r="BI115" s="138"/>
      <c r="BJ115" s="138"/>
    </row>
    <row r="116" spans="2:63" s="145" customFormat="1" ht="21.6" customHeight="1" x14ac:dyDescent="0.4">
      <c r="B116" s="139"/>
      <c r="C116" s="140"/>
      <c r="D116" s="140"/>
      <c r="E116" s="140"/>
      <c r="F116" s="141"/>
      <c r="G116" s="141"/>
      <c r="H116" s="142"/>
      <c r="I116" s="142"/>
      <c r="J116" s="142"/>
      <c r="K116" s="142"/>
      <c r="L116" s="142"/>
      <c r="M116" s="142"/>
      <c r="N116" s="141"/>
      <c r="O116" s="141"/>
      <c r="P116" s="141"/>
      <c r="Q116" s="141"/>
      <c r="R116" s="143"/>
      <c r="S116" s="143"/>
      <c r="T116" s="144"/>
      <c r="U116" s="221">
        <f t="shared" ref="U116:AY116" si="23">U19</f>
        <v>1</v>
      </c>
      <c r="V116" s="222">
        <f t="shared" si="23"/>
        <v>2</v>
      </c>
      <c r="W116" s="222">
        <f t="shared" si="23"/>
        <v>3</v>
      </c>
      <c r="X116" s="222">
        <f t="shared" si="23"/>
        <v>4</v>
      </c>
      <c r="Y116" s="222">
        <f t="shared" si="23"/>
        <v>5</v>
      </c>
      <c r="Z116" s="222">
        <f t="shared" si="23"/>
        <v>6</v>
      </c>
      <c r="AA116" s="223">
        <f t="shared" si="23"/>
        <v>7</v>
      </c>
      <c r="AB116" s="224">
        <f t="shared" si="23"/>
        <v>8</v>
      </c>
      <c r="AC116" s="222">
        <f t="shared" si="23"/>
        <v>9</v>
      </c>
      <c r="AD116" s="222">
        <f t="shared" si="23"/>
        <v>10</v>
      </c>
      <c r="AE116" s="222">
        <f t="shared" si="23"/>
        <v>11</v>
      </c>
      <c r="AF116" s="222">
        <f t="shared" si="23"/>
        <v>12</v>
      </c>
      <c r="AG116" s="222">
        <f t="shared" si="23"/>
        <v>13</v>
      </c>
      <c r="AH116" s="223">
        <f t="shared" si="23"/>
        <v>14</v>
      </c>
      <c r="AI116" s="224">
        <f t="shared" si="23"/>
        <v>15</v>
      </c>
      <c r="AJ116" s="222">
        <f t="shared" si="23"/>
        <v>16</v>
      </c>
      <c r="AK116" s="222">
        <f t="shared" si="23"/>
        <v>17</v>
      </c>
      <c r="AL116" s="222">
        <f t="shared" si="23"/>
        <v>18</v>
      </c>
      <c r="AM116" s="222">
        <f t="shared" si="23"/>
        <v>19</v>
      </c>
      <c r="AN116" s="222">
        <f t="shared" si="23"/>
        <v>20</v>
      </c>
      <c r="AO116" s="223">
        <f t="shared" si="23"/>
        <v>21</v>
      </c>
      <c r="AP116" s="224">
        <f t="shared" si="23"/>
        <v>22</v>
      </c>
      <c r="AQ116" s="222">
        <f t="shared" si="23"/>
        <v>23</v>
      </c>
      <c r="AR116" s="222">
        <f t="shared" si="23"/>
        <v>24</v>
      </c>
      <c r="AS116" s="222">
        <f t="shared" si="23"/>
        <v>25</v>
      </c>
      <c r="AT116" s="222">
        <f t="shared" si="23"/>
        <v>26</v>
      </c>
      <c r="AU116" s="222">
        <f t="shared" si="23"/>
        <v>27</v>
      </c>
      <c r="AV116" s="223">
        <f t="shared" si="23"/>
        <v>28</v>
      </c>
      <c r="AW116" s="224" t="str">
        <f t="shared" si="23"/>
        <v/>
      </c>
      <c r="AX116" s="222" t="str">
        <f t="shared" si="23"/>
        <v/>
      </c>
      <c r="AY116" s="223" t="str">
        <f t="shared" si="23"/>
        <v/>
      </c>
      <c r="AZ116" s="519" t="s">
        <v>197</v>
      </c>
      <c r="BA116" s="520"/>
      <c r="BB116" s="229"/>
      <c r="BC116" s="511" t="s">
        <v>177</v>
      </c>
      <c r="BD116" s="512"/>
      <c r="BE116" s="541" t="s">
        <v>316</v>
      </c>
      <c r="BF116" s="542"/>
      <c r="BG116" s="542"/>
      <c r="BH116" s="542"/>
      <c r="BI116" s="542"/>
      <c r="BJ116" s="543"/>
    </row>
    <row r="117" spans="2:63" s="145" customFormat="1" ht="21.6" customHeight="1" x14ac:dyDescent="0.4">
      <c r="B117" s="146"/>
      <c r="C117" s="147"/>
      <c r="D117" s="147"/>
      <c r="E117" s="147"/>
      <c r="F117" s="148"/>
      <c r="G117" s="148"/>
      <c r="H117" s="149"/>
      <c r="I117" s="149"/>
      <c r="J117" s="149"/>
      <c r="K117" s="149"/>
      <c r="L117" s="149"/>
      <c r="M117" s="149"/>
      <c r="N117" s="148"/>
      <c r="O117" s="148"/>
      <c r="P117" s="148"/>
      <c r="Q117" s="148"/>
      <c r="R117" s="150"/>
      <c r="S117" s="150"/>
      <c r="T117" s="151"/>
      <c r="U117" s="225" t="str">
        <f t="shared" ref="U117:AY117" si="24">U21</f>
        <v>月</v>
      </c>
      <c r="V117" s="226" t="str">
        <f t="shared" si="24"/>
        <v>火</v>
      </c>
      <c r="W117" s="226" t="str">
        <f t="shared" si="24"/>
        <v>水</v>
      </c>
      <c r="X117" s="226" t="str">
        <f t="shared" si="24"/>
        <v>木</v>
      </c>
      <c r="Y117" s="226" t="str">
        <f t="shared" si="24"/>
        <v>金</v>
      </c>
      <c r="Z117" s="226" t="str">
        <f t="shared" si="24"/>
        <v>土</v>
      </c>
      <c r="AA117" s="227" t="str">
        <f t="shared" si="24"/>
        <v>日</v>
      </c>
      <c r="AB117" s="228" t="str">
        <f t="shared" si="24"/>
        <v>月</v>
      </c>
      <c r="AC117" s="226" t="str">
        <f t="shared" si="24"/>
        <v>火</v>
      </c>
      <c r="AD117" s="226" t="str">
        <f t="shared" si="24"/>
        <v>水</v>
      </c>
      <c r="AE117" s="226" t="str">
        <f t="shared" si="24"/>
        <v>木</v>
      </c>
      <c r="AF117" s="226" t="str">
        <f t="shared" si="24"/>
        <v>金</v>
      </c>
      <c r="AG117" s="226" t="str">
        <f t="shared" si="24"/>
        <v>土</v>
      </c>
      <c r="AH117" s="227" t="str">
        <f t="shared" si="24"/>
        <v>日</v>
      </c>
      <c r="AI117" s="228" t="str">
        <f t="shared" si="24"/>
        <v>月</v>
      </c>
      <c r="AJ117" s="226" t="str">
        <f t="shared" si="24"/>
        <v>火</v>
      </c>
      <c r="AK117" s="226" t="str">
        <f t="shared" si="24"/>
        <v>水</v>
      </c>
      <c r="AL117" s="226" t="str">
        <f t="shared" si="24"/>
        <v>木</v>
      </c>
      <c r="AM117" s="226" t="str">
        <f t="shared" si="24"/>
        <v>金</v>
      </c>
      <c r="AN117" s="226" t="str">
        <f t="shared" si="24"/>
        <v>土</v>
      </c>
      <c r="AO117" s="227" t="str">
        <f t="shared" si="24"/>
        <v>日</v>
      </c>
      <c r="AP117" s="228" t="str">
        <f t="shared" si="24"/>
        <v>月</v>
      </c>
      <c r="AQ117" s="226" t="str">
        <f t="shared" si="24"/>
        <v>火</v>
      </c>
      <c r="AR117" s="226" t="str">
        <f t="shared" si="24"/>
        <v>水</v>
      </c>
      <c r="AS117" s="226" t="str">
        <f t="shared" si="24"/>
        <v>木</v>
      </c>
      <c r="AT117" s="226" t="str">
        <f t="shared" si="24"/>
        <v>金</v>
      </c>
      <c r="AU117" s="226" t="str">
        <f t="shared" si="24"/>
        <v>土</v>
      </c>
      <c r="AV117" s="227" t="str">
        <f t="shared" si="24"/>
        <v>日</v>
      </c>
      <c r="AW117" s="228" t="str">
        <f t="shared" si="24"/>
        <v/>
      </c>
      <c r="AX117" s="226" t="str">
        <f t="shared" si="24"/>
        <v/>
      </c>
      <c r="AY117" s="227" t="str">
        <f t="shared" si="24"/>
        <v/>
      </c>
      <c r="AZ117" s="521"/>
      <c r="BA117" s="522"/>
      <c r="BB117" s="229"/>
      <c r="BC117" s="513" t="s">
        <v>198</v>
      </c>
      <c r="BD117" s="515" t="s">
        <v>178</v>
      </c>
      <c r="BE117" s="544"/>
      <c r="BF117" s="545"/>
      <c r="BG117" s="545"/>
      <c r="BH117" s="545"/>
      <c r="BI117" s="545"/>
      <c r="BJ117" s="546"/>
    </row>
    <row r="118" spans="2:63" ht="20.25" customHeight="1" thickBot="1" x14ac:dyDescent="0.45">
      <c r="B118" s="331" t="s">
        <v>233</v>
      </c>
      <c r="C118" s="332"/>
      <c r="D118" s="332"/>
      <c r="E118" s="332"/>
      <c r="F118" s="332"/>
      <c r="G118" s="332"/>
      <c r="H118" s="332"/>
      <c r="I118" s="332"/>
      <c r="J118" s="332"/>
      <c r="K118" s="332"/>
      <c r="L118" s="332"/>
      <c r="M118" s="332"/>
      <c r="N118" s="332"/>
      <c r="O118" s="332"/>
      <c r="P118" s="332"/>
      <c r="Q118" s="332"/>
      <c r="R118" s="332"/>
      <c r="S118" s="332"/>
      <c r="T118" s="333"/>
      <c r="U118" s="152"/>
      <c r="V118" s="45"/>
      <c r="W118" s="45"/>
      <c r="X118" s="45"/>
      <c r="Y118" s="45"/>
      <c r="Z118" s="45"/>
      <c r="AA118" s="46"/>
      <c r="AB118" s="44"/>
      <c r="AC118" s="45"/>
      <c r="AD118" s="45"/>
      <c r="AE118" s="45"/>
      <c r="AF118" s="45"/>
      <c r="AG118" s="45"/>
      <c r="AH118" s="46"/>
      <c r="AI118" s="44"/>
      <c r="AJ118" s="45"/>
      <c r="AK118" s="45"/>
      <c r="AL118" s="45"/>
      <c r="AM118" s="45"/>
      <c r="AN118" s="45"/>
      <c r="AO118" s="46"/>
      <c r="AP118" s="44"/>
      <c r="AQ118" s="45"/>
      <c r="AR118" s="45"/>
      <c r="AS118" s="45"/>
      <c r="AT118" s="45"/>
      <c r="AU118" s="45"/>
      <c r="AV118" s="46"/>
      <c r="AW118" s="44"/>
      <c r="AX118" s="45"/>
      <c r="AY118" s="46"/>
      <c r="AZ118" s="509" t="e">
        <f>AVERAGEIF(U118:AY118,"&lt;&gt;0",U118:AY118)</f>
        <v>#DIV/0!</v>
      </c>
      <c r="BA118" s="510"/>
      <c r="BB118" s="230"/>
      <c r="BC118" s="514"/>
      <c r="BD118" s="512"/>
      <c r="BE118" s="544"/>
      <c r="BF118" s="545"/>
      <c r="BG118" s="545"/>
      <c r="BH118" s="545"/>
      <c r="BI118" s="545"/>
      <c r="BJ118" s="546"/>
      <c r="BK118" s="153"/>
    </row>
    <row r="119" spans="2:63" ht="20.25" customHeight="1" thickBot="1" x14ac:dyDescent="0.45">
      <c r="B119" s="154" t="s">
        <v>196</v>
      </c>
      <c r="C119" s="155"/>
      <c r="D119" s="156"/>
      <c r="E119" s="156"/>
      <c r="F119" s="155"/>
      <c r="G119" s="156"/>
      <c r="H119" s="155"/>
      <c r="I119" s="155"/>
      <c r="J119" s="155"/>
      <c r="K119" s="155"/>
      <c r="L119" s="155"/>
      <c r="M119" s="155"/>
      <c r="N119" s="155"/>
      <c r="O119" s="155"/>
      <c r="P119" s="155"/>
      <c r="Q119" s="155"/>
      <c r="R119" s="155"/>
      <c r="S119" s="155"/>
      <c r="T119" s="157"/>
      <c r="U119" s="152"/>
      <c r="V119" s="45"/>
      <c r="W119" s="45"/>
      <c r="X119" s="45"/>
      <c r="Y119" s="45"/>
      <c r="Z119" s="45"/>
      <c r="AA119" s="46"/>
      <c r="AB119" s="44"/>
      <c r="AC119" s="45"/>
      <c r="AD119" s="45"/>
      <c r="AE119" s="45"/>
      <c r="AF119" s="45"/>
      <c r="AG119" s="45"/>
      <c r="AH119" s="46"/>
      <c r="AI119" s="44"/>
      <c r="AJ119" s="45"/>
      <c r="AK119" s="45"/>
      <c r="AL119" s="45"/>
      <c r="AM119" s="45"/>
      <c r="AN119" s="45"/>
      <c r="AO119" s="46"/>
      <c r="AP119" s="44"/>
      <c r="AQ119" s="45"/>
      <c r="AR119" s="45"/>
      <c r="AS119" s="45"/>
      <c r="AT119" s="45"/>
      <c r="AU119" s="45"/>
      <c r="AV119" s="46"/>
      <c r="AW119" s="44"/>
      <c r="AX119" s="45"/>
      <c r="AY119" s="46"/>
      <c r="AZ119" s="362" t="e">
        <f>AVERAGEIF(U119:AY119,"&lt;&gt;0",U119:AY119)</f>
        <v>#DIV/0!</v>
      </c>
      <c r="BA119" s="363"/>
      <c r="BB119" s="231"/>
      <c r="BC119" s="232" t="e">
        <f>SUM(BC28:BC115)</f>
        <v>#DIV/0!</v>
      </c>
      <c r="BD119" s="233" t="e">
        <f>SUM(BD28:BD115)</f>
        <v>#DIV/0!</v>
      </c>
      <c r="BE119" s="534" t="s">
        <v>192</v>
      </c>
      <c r="BF119" s="535"/>
      <c r="BG119" s="535"/>
      <c r="BH119" s="535"/>
      <c r="BI119" s="535"/>
      <c r="BJ119" s="536"/>
    </row>
    <row r="120" spans="2:63" ht="20.25" customHeight="1" x14ac:dyDescent="0.4">
      <c r="B120" s="154" t="s">
        <v>214</v>
      </c>
      <c r="C120" s="155"/>
      <c r="D120" s="156"/>
      <c r="E120" s="156"/>
      <c r="F120" s="155"/>
      <c r="G120" s="156"/>
      <c r="H120" s="155"/>
      <c r="I120" s="155"/>
      <c r="J120" s="155"/>
      <c r="K120" s="155"/>
      <c r="L120" s="155"/>
      <c r="M120" s="155"/>
      <c r="N120" s="155"/>
      <c r="O120" s="155"/>
      <c r="P120" s="155"/>
      <c r="Q120" s="155"/>
      <c r="R120" s="155"/>
      <c r="S120" s="155"/>
      <c r="T120" s="157"/>
      <c r="U120" s="225">
        <f>IF($AR$1="児童発達支援センター",CEILING(U118/4,1),IF(U118=0,0,IF(U118&lt;11,2,IF(U118&lt;16,3,IF(U118&lt;21,4,IF(U118&lt;26,5,IF(U118&lt;31,6,IF(U118&lt;36,7,IF(U118&lt;41,8)))))))))</f>
        <v>0</v>
      </c>
      <c r="V120" s="226">
        <f t="shared" ref="V120:AY120" si="25">IF($AR$1="児童発達支援センター",CEILING(V118/4,1),IF(V118=0,0,IF(V118&lt;11,2,IF(V118&lt;16,3,IF(V118&lt;21,4,IF(V118&lt;26,5,IF(V118&lt;31,6,IF(V118&lt;36,7,IF(V118&lt;41,8)))))))))</f>
        <v>0</v>
      </c>
      <c r="W120" s="226">
        <f t="shared" si="25"/>
        <v>0</v>
      </c>
      <c r="X120" s="226">
        <f t="shared" si="25"/>
        <v>0</v>
      </c>
      <c r="Y120" s="226">
        <f t="shared" si="25"/>
        <v>0</v>
      </c>
      <c r="Z120" s="226">
        <f t="shared" si="25"/>
        <v>0</v>
      </c>
      <c r="AA120" s="227">
        <f t="shared" si="25"/>
        <v>0</v>
      </c>
      <c r="AB120" s="228">
        <f t="shared" si="25"/>
        <v>0</v>
      </c>
      <c r="AC120" s="226">
        <f t="shared" si="25"/>
        <v>0</v>
      </c>
      <c r="AD120" s="226">
        <f t="shared" si="25"/>
        <v>0</v>
      </c>
      <c r="AE120" s="226">
        <f>IF($AR$1="児童発達支援センター",CEILING(AE118/4,1),IF(AE118=0,0,IF(AE118&lt;11,2,IF(AE118&lt;16,3,IF(AE118&lt;21,4,IF(AE118&lt;26,5,IF(AE118&lt;31,6,IF(AE118&lt;36,7,IF(AE118&lt;41,8)))))))))</f>
        <v>0</v>
      </c>
      <c r="AF120" s="226">
        <f t="shared" si="25"/>
        <v>0</v>
      </c>
      <c r="AG120" s="226">
        <f t="shared" si="25"/>
        <v>0</v>
      </c>
      <c r="AH120" s="227">
        <f t="shared" si="25"/>
        <v>0</v>
      </c>
      <c r="AI120" s="228">
        <f t="shared" si="25"/>
        <v>0</v>
      </c>
      <c r="AJ120" s="226">
        <f t="shared" si="25"/>
        <v>0</v>
      </c>
      <c r="AK120" s="226">
        <f t="shared" si="25"/>
        <v>0</v>
      </c>
      <c r="AL120" s="226">
        <f t="shared" si="25"/>
        <v>0</v>
      </c>
      <c r="AM120" s="226">
        <f t="shared" si="25"/>
        <v>0</v>
      </c>
      <c r="AN120" s="226">
        <f t="shared" si="25"/>
        <v>0</v>
      </c>
      <c r="AO120" s="227">
        <f t="shared" si="25"/>
        <v>0</v>
      </c>
      <c r="AP120" s="228">
        <f t="shared" si="25"/>
        <v>0</v>
      </c>
      <c r="AQ120" s="226">
        <f t="shared" si="25"/>
        <v>0</v>
      </c>
      <c r="AR120" s="226">
        <f t="shared" si="25"/>
        <v>0</v>
      </c>
      <c r="AS120" s="226">
        <f t="shared" si="25"/>
        <v>0</v>
      </c>
      <c r="AT120" s="226">
        <f t="shared" si="25"/>
        <v>0</v>
      </c>
      <c r="AU120" s="226">
        <f t="shared" si="25"/>
        <v>0</v>
      </c>
      <c r="AV120" s="227">
        <f t="shared" si="25"/>
        <v>0</v>
      </c>
      <c r="AW120" s="228">
        <f t="shared" si="25"/>
        <v>0</v>
      </c>
      <c r="AX120" s="226">
        <f t="shared" si="25"/>
        <v>0</v>
      </c>
      <c r="AY120" s="227">
        <f t="shared" si="25"/>
        <v>0</v>
      </c>
      <c r="AZ120" s="365" t="s">
        <v>232</v>
      </c>
      <c r="BA120" s="366"/>
      <c r="BB120" s="234"/>
      <c r="BC120" s="539" t="s">
        <v>142</v>
      </c>
      <c r="BD120" s="539"/>
      <c r="BE120" s="539"/>
      <c r="BF120" s="539"/>
      <c r="BG120" s="539"/>
      <c r="BH120" s="537"/>
      <c r="BI120" s="360">
        <f>SUM(SUMIFS(BD$28:BD$115,$F$28:$F$115,{"児童指導員","児童指導員_5年以上","保育士","保育士_5年以上","児童指導員等_児童指導員を除く","児童指導員等_児童指導員を除く_5年以上","機能訓練担当職員","機能訓練担当職員_5年以上","心理担当職員","心理担当職員_5年以上"}))</f>
        <v>0</v>
      </c>
      <c r="BJ120" s="361"/>
      <c r="BK120" s="113" t="s">
        <v>324</v>
      </c>
    </row>
    <row r="121" spans="2:63" ht="20.25" customHeight="1" thickBot="1" x14ac:dyDescent="0.45">
      <c r="B121" s="154" t="s">
        <v>218</v>
      </c>
      <c r="C121" s="155"/>
      <c r="D121" s="156"/>
      <c r="E121" s="156"/>
      <c r="F121" s="155"/>
      <c r="G121" s="156"/>
      <c r="H121" s="155"/>
      <c r="I121" s="155"/>
      <c r="J121" s="155"/>
      <c r="K121" s="155"/>
      <c r="L121" s="155"/>
      <c r="M121" s="155"/>
      <c r="N121" s="155"/>
      <c r="O121" s="155"/>
      <c r="P121" s="155"/>
      <c r="Q121" s="155"/>
      <c r="R121" s="155"/>
      <c r="S121" s="155"/>
      <c r="T121" s="157"/>
      <c r="U121" s="225" t="str">
        <f t="shared" ref="U121:AY121" si="26">IF(U$120&lt;=COUNTIF(U$28:U$115,"基準")+COUNTIF(U$28:U$115,"基準・加"),"○","×")</f>
        <v>○</v>
      </c>
      <c r="V121" s="226" t="str">
        <f t="shared" si="26"/>
        <v>○</v>
      </c>
      <c r="W121" s="226" t="str">
        <f t="shared" si="26"/>
        <v>○</v>
      </c>
      <c r="X121" s="226" t="str">
        <f t="shared" si="26"/>
        <v>○</v>
      </c>
      <c r="Y121" s="226" t="str">
        <f t="shared" si="26"/>
        <v>○</v>
      </c>
      <c r="Z121" s="226" t="str">
        <f t="shared" si="26"/>
        <v>○</v>
      </c>
      <c r="AA121" s="227" t="str">
        <f t="shared" si="26"/>
        <v>○</v>
      </c>
      <c r="AB121" s="228" t="str">
        <f t="shared" si="26"/>
        <v>○</v>
      </c>
      <c r="AC121" s="226" t="str">
        <f t="shared" si="26"/>
        <v>○</v>
      </c>
      <c r="AD121" s="226" t="str">
        <f t="shared" si="26"/>
        <v>○</v>
      </c>
      <c r="AE121" s="226" t="str">
        <f t="shared" si="26"/>
        <v>○</v>
      </c>
      <c r="AF121" s="226" t="str">
        <f t="shared" si="26"/>
        <v>○</v>
      </c>
      <c r="AG121" s="226" t="str">
        <f t="shared" si="26"/>
        <v>○</v>
      </c>
      <c r="AH121" s="227" t="str">
        <f t="shared" si="26"/>
        <v>○</v>
      </c>
      <c r="AI121" s="228" t="str">
        <f t="shared" si="26"/>
        <v>○</v>
      </c>
      <c r="AJ121" s="226" t="str">
        <f t="shared" si="26"/>
        <v>○</v>
      </c>
      <c r="AK121" s="226" t="str">
        <f t="shared" si="26"/>
        <v>○</v>
      </c>
      <c r="AL121" s="226" t="str">
        <f t="shared" si="26"/>
        <v>○</v>
      </c>
      <c r="AM121" s="226" t="str">
        <f t="shared" si="26"/>
        <v>○</v>
      </c>
      <c r="AN121" s="226" t="str">
        <f t="shared" si="26"/>
        <v>○</v>
      </c>
      <c r="AO121" s="227" t="str">
        <f t="shared" si="26"/>
        <v>○</v>
      </c>
      <c r="AP121" s="228" t="str">
        <f t="shared" si="26"/>
        <v>○</v>
      </c>
      <c r="AQ121" s="226" t="str">
        <f t="shared" si="26"/>
        <v>○</v>
      </c>
      <c r="AR121" s="226" t="str">
        <f t="shared" si="26"/>
        <v>○</v>
      </c>
      <c r="AS121" s="226" t="str">
        <f t="shared" si="26"/>
        <v>○</v>
      </c>
      <c r="AT121" s="226" t="str">
        <f t="shared" si="26"/>
        <v>○</v>
      </c>
      <c r="AU121" s="226" t="str">
        <f t="shared" si="26"/>
        <v>○</v>
      </c>
      <c r="AV121" s="227" t="str">
        <f t="shared" si="26"/>
        <v>○</v>
      </c>
      <c r="AW121" s="239" t="str">
        <f t="shared" si="26"/>
        <v>○</v>
      </c>
      <c r="AX121" s="240" t="str">
        <f t="shared" si="26"/>
        <v>○</v>
      </c>
      <c r="AY121" s="241" t="str">
        <f t="shared" si="26"/>
        <v>○</v>
      </c>
      <c r="AZ121" s="367">
        <f>COUNTA(U118:AY118)-COUNTIF(U118:AY118,"0")</f>
        <v>0</v>
      </c>
      <c r="BA121" s="368"/>
      <c r="BB121" s="235"/>
      <c r="BC121" s="272"/>
      <c r="BD121" s="537" t="s">
        <v>325</v>
      </c>
      <c r="BE121" s="538"/>
      <c r="BF121" s="538"/>
      <c r="BG121" s="538"/>
      <c r="BH121" s="538"/>
      <c r="BI121" s="360">
        <f>SUM(SUMIFS(BD$28:BD$115,$F$28:$F$115,{"児童指導員_5年以上","保育士_5年以上","児童指導員等_児童指導員を除く_5年以上","機能訓練担当職員_5年以上","心理担当職員_5年以上"}))</f>
        <v>0</v>
      </c>
      <c r="BJ121" s="361"/>
      <c r="BK121" s="113" t="s">
        <v>326</v>
      </c>
    </row>
    <row r="122" spans="2:63" ht="18.75" customHeight="1" thickBot="1" x14ac:dyDescent="0.45">
      <c r="B122" s="369" t="s">
        <v>315</v>
      </c>
      <c r="C122" s="370"/>
      <c r="D122" s="370"/>
      <c r="E122" s="370"/>
      <c r="F122" s="370"/>
      <c r="G122" s="370"/>
      <c r="H122" s="370"/>
      <c r="I122" s="370"/>
      <c r="J122" s="370"/>
      <c r="K122" s="370"/>
      <c r="L122" s="370"/>
      <c r="M122" s="370"/>
      <c r="N122" s="370"/>
      <c r="O122" s="370"/>
      <c r="P122" s="370"/>
      <c r="Q122" s="370"/>
      <c r="R122" s="370"/>
      <c r="S122" s="370"/>
      <c r="T122" s="371"/>
      <c r="U122" s="242" t="str">
        <f t="shared" ref="U122:AY122" si="27">IF(U$25="欠如","×",IF(U$120&lt;=COUNTIF(U$28:U$115,"基準"),"○","×"))</f>
        <v>○</v>
      </c>
      <c r="V122" s="243" t="str">
        <f t="shared" si="27"/>
        <v>○</v>
      </c>
      <c r="W122" s="243" t="str">
        <f t="shared" si="27"/>
        <v>○</v>
      </c>
      <c r="X122" s="243" t="str">
        <f t="shared" si="27"/>
        <v>○</v>
      </c>
      <c r="Y122" s="243" t="str">
        <f t="shared" si="27"/>
        <v>○</v>
      </c>
      <c r="Z122" s="243" t="str">
        <f t="shared" si="27"/>
        <v>○</v>
      </c>
      <c r="AA122" s="244" t="str">
        <f t="shared" si="27"/>
        <v>○</v>
      </c>
      <c r="AB122" s="245" t="str">
        <f t="shared" si="27"/>
        <v>○</v>
      </c>
      <c r="AC122" s="243" t="str">
        <f t="shared" si="27"/>
        <v>○</v>
      </c>
      <c r="AD122" s="243" t="str">
        <f t="shared" si="27"/>
        <v>○</v>
      </c>
      <c r="AE122" s="243" t="str">
        <f t="shared" si="27"/>
        <v>○</v>
      </c>
      <c r="AF122" s="243" t="str">
        <f t="shared" si="27"/>
        <v>○</v>
      </c>
      <c r="AG122" s="243" t="str">
        <f t="shared" si="27"/>
        <v>○</v>
      </c>
      <c r="AH122" s="244" t="str">
        <f t="shared" si="27"/>
        <v>○</v>
      </c>
      <c r="AI122" s="245" t="str">
        <f t="shared" si="27"/>
        <v>○</v>
      </c>
      <c r="AJ122" s="243" t="str">
        <f t="shared" si="27"/>
        <v>○</v>
      </c>
      <c r="AK122" s="243" t="str">
        <f t="shared" si="27"/>
        <v>○</v>
      </c>
      <c r="AL122" s="243" t="str">
        <f t="shared" si="27"/>
        <v>○</v>
      </c>
      <c r="AM122" s="243" t="str">
        <f t="shared" si="27"/>
        <v>○</v>
      </c>
      <c r="AN122" s="243" t="str">
        <f t="shared" si="27"/>
        <v>○</v>
      </c>
      <c r="AO122" s="244" t="str">
        <f t="shared" si="27"/>
        <v>○</v>
      </c>
      <c r="AP122" s="245" t="str">
        <f t="shared" si="27"/>
        <v>○</v>
      </c>
      <c r="AQ122" s="243" t="str">
        <f t="shared" si="27"/>
        <v>○</v>
      </c>
      <c r="AR122" s="243" t="str">
        <f t="shared" si="27"/>
        <v>○</v>
      </c>
      <c r="AS122" s="243" t="str">
        <f t="shared" si="27"/>
        <v>○</v>
      </c>
      <c r="AT122" s="243" t="str">
        <f t="shared" si="27"/>
        <v>○</v>
      </c>
      <c r="AU122" s="243" t="str">
        <f t="shared" si="27"/>
        <v>○</v>
      </c>
      <c r="AV122" s="244" t="str">
        <f t="shared" si="27"/>
        <v>○</v>
      </c>
      <c r="AW122" s="246" t="str">
        <f t="shared" si="27"/>
        <v>○</v>
      </c>
      <c r="AX122" s="247" t="str">
        <f t="shared" si="27"/>
        <v>○</v>
      </c>
      <c r="AY122" s="248" t="str">
        <f t="shared" si="27"/>
        <v>○</v>
      </c>
      <c r="AZ122" s="236"/>
      <c r="BA122" s="275"/>
      <c r="BB122" s="235"/>
      <c r="BC122" s="272"/>
      <c r="BD122" s="273" t="s">
        <v>327</v>
      </c>
      <c r="BE122" s="547" t="s">
        <v>328</v>
      </c>
      <c r="BF122" s="548"/>
      <c r="BG122" s="548"/>
      <c r="BH122" s="548"/>
      <c r="BI122" s="530">
        <f>SUM(SUMIFS(BD$28:BD$115,$F$28:$F$115,{"児童指導員_5年以上","保育士_5年以上","機能訓練担当職員_5年以上","心理担当職員_5年以上"}))</f>
        <v>0</v>
      </c>
      <c r="BJ122" s="531"/>
      <c r="BK122" s="113" t="s">
        <v>329</v>
      </c>
    </row>
    <row r="123" spans="2:63" ht="18.75" customHeight="1" x14ac:dyDescent="0.4">
      <c r="B123" s="351" t="s">
        <v>314</v>
      </c>
      <c r="C123" s="352"/>
      <c r="D123" s="352"/>
      <c r="E123" s="352"/>
      <c r="F123" s="352"/>
      <c r="G123" s="352"/>
      <c r="H123" s="352"/>
      <c r="I123" s="352"/>
      <c r="J123" s="352"/>
      <c r="K123" s="352"/>
      <c r="L123" s="352"/>
      <c r="M123" s="352"/>
      <c r="N123" s="352"/>
      <c r="O123" s="352"/>
      <c r="P123" s="352"/>
      <c r="Q123" s="352"/>
      <c r="R123" s="352"/>
      <c r="S123" s="352"/>
      <c r="T123" s="352"/>
      <c r="U123" s="352"/>
      <c r="V123" s="352"/>
      <c r="W123" s="352"/>
      <c r="X123" s="352"/>
      <c r="Y123" s="352"/>
      <c r="Z123" s="352"/>
      <c r="AA123" s="352"/>
      <c r="AB123" s="352"/>
      <c r="AC123" s="352"/>
      <c r="AD123" s="352"/>
      <c r="AE123" s="352"/>
      <c r="AF123" s="352"/>
      <c r="AG123" s="352"/>
      <c r="AH123" s="352"/>
      <c r="AI123" s="352"/>
      <c r="AJ123" s="352"/>
      <c r="AK123" s="352"/>
      <c r="AL123" s="352"/>
      <c r="AM123" s="352"/>
      <c r="AN123" s="352"/>
      <c r="AO123" s="352"/>
      <c r="AP123" s="352"/>
      <c r="AQ123" s="352"/>
      <c r="AR123" s="352"/>
      <c r="AS123" s="352"/>
      <c r="AT123" s="352"/>
      <c r="AU123" s="352"/>
      <c r="AV123" s="352"/>
      <c r="AW123" s="352"/>
      <c r="AX123" s="352"/>
      <c r="AY123" s="353"/>
      <c r="AZ123" s="236"/>
      <c r="BA123" s="275"/>
      <c r="BB123" s="235"/>
      <c r="BC123" s="272"/>
      <c r="BD123" s="537" t="s">
        <v>330</v>
      </c>
      <c r="BE123" s="538"/>
      <c r="BF123" s="538"/>
      <c r="BG123" s="538"/>
      <c r="BH123" s="538"/>
      <c r="BI123" s="360">
        <f>SUM(SUMIFS(BD$28:BD$115,$F$28:$F$115,{"児童指導員","保育士","児童指導員等_児童指導員を除く","機能訓練担当職員","心理担当職員"}))</f>
        <v>0</v>
      </c>
      <c r="BJ123" s="361"/>
      <c r="BK123" s="113" t="s">
        <v>331</v>
      </c>
    </row>
    <row r="124" spans="2:63" ht="18.75" customHeight="1" x14ac:dyDescent="0.4">
      <c r="B124" s="354"/>
      <c r="C124" s="355"/>
      <c r="D124" s="355"/>
      <c r="E124" s="355"/>
      <c r="F124" s="355"/>
      <c r="G124" s="355"/>
      <c r="H124" s="355"/>
      <c r="I124" s="355"/>
      <c r="J124" s="355"/>
      <c r="K124" s="355"/>
      <c r="L124" s="355"/>
      <c r="M124" s="355"/>
      <c r="N124" s="355"/>
      <c r="O124" s="355"/>
      <c r="P124" s="355"/>
      <c r="Q124" s="355"/>
      <c r="R124" s="355"/>
      <c r="S124" s="355"/>
      <c r="T124" s="355"/>
      <c r="U124" s="355"/>
      <c r="V124" s="355"/>
      <c r="W124" s="355"/>
      <c r="X124" s="355"/>
      <c r="Y124" s="355"/>
      <c r="Z124" s="355"/>
      <c r="AA124" s="355"/>
      <c r="AB124" s="355"/>
      <c r="AC124" s="355"/>
      <c r="AD124" s="355"/>
      <c r="AE124" s="355"/>
      <c r="AF124" s="355"/>
      <c r="AG124" s="355"/>
      <c r="AH124" s="355"/>
      <c r="AI124" s="355"/>
      <c r="AJ124" s="355"/>
      <c r="AK124" s="355"/>
      <c r="AL124" s="355"/>
      <c r="AM124" s="355"/>
      <c r="AN124" s="355"/>
      <c r="AO124" s="355"/>
      <c r="AP124" s="355"/>
      <c r="AQ124" s="355"/>
      <c r="AR124" s="355"/>
      <c r="AS124" s="355"/>
      <c r="AT124" s="355"/>
      <c r="AU124" s="355"/>
      <c r="AV124" s="355"/>
      <c r="AW124" s="355"/>
      <c r="AX124" s="355"/>
      <c r="AY124" s="356"/>
      <c r="AZ124" s="236"/>
      <c r="BA124" s="275"/>
      <c r="BB124" s="235"/>
      <c r="BC124" s="272"/>
      <c r="BD124" s="273"/>
      <c r="BE124" s="547" t="s">
        <v>328</v>
      </c>
      <c r="BF124" s="548"/>
      <c r="BG124" s="548"/>
      <c r="BH124" s="548"/>
      <c r="BI124" s="540">
        <f>SUM(SUMIFS(BD$28:BD$115,$F$28:$F$115,{"機能訓練担当職員","心理担当職員"}))</f>
        <v>0</v>
      </c>
      <c r="BJ124" s="540"/>
      <c r="BK124" s="113" t="s">
        <v>332</v>
      </c>
    </row>
    <row r="125" spans="2:63" ht="18.75" customHeight="1" x14ac:dyDescent="0.4">
      <c r="B125" s="354"/>
      <c r="C125" s="355"/>
      <c r="D125" s="355"/>
      <c r="E125" s="355"/>
      <c r="F125" s="355"/>
      <c r="G125" s="355"/>
      <c r="H125" s="355"/>
      <c r="I125" s="355"/>
      <c r="J125" s="355"/>
      <c r="K125" s="355"/>
      <c r="L125" s="355"/>
      <c r="M125" s="355"/>
      <c r="N125" s="355"/>
      <c r="O125" s="355"/>
      <c r="P125" s="355"/>
      <c r="Q125" s="355"/>
      <c r="R125" s="355"/>
      <c r="S125" s="355"/>
      <c r="T125" s="355"/>
      <c r="U125" s="355"/>
      <c r="V125" s="355"/>
      <c r="W125" s="355"/>
      <c r="X125" s="355"/>
      <c r="Y125" s="355"/>
      <c r="Z125" s="355"/>
      <c r="AA125" s="355"/>
      <c r="AB125" s="355"/>
      <c r="AC125" s="355"/>
      <c r="AD125" s="355"/>
      <c r="AE125" s="355"/>
      <c r="AF125" s="355"/>
      <c r="AG125" s="355"/>
      <c r="AH125" s="355"/>
      <c r="AI125" s="355"/>
      <c r="AJ125" s="355"/>
      <c r="AK125" s="355"/>
      <c r="AL125" s="355"/>
      <c r="AM125" s="355"/>
      <c r="AN125" s="355"/>
      <c r="AO125" s="355"/>
      <c r="AP125" s="355"/>
      <c r="AQ125" s="355"/>
      <c r="AR125" s="355"/>
      <c r="AS125" s="355"/>
      <c r="AT125" s="355"/>
      <c r="AU125" s="355"/>
      <c r="AV125" s="355"/>
      <c r="AW125" s="355"/>
      <c r="AX125" s="355"/>
      <c r="AY125" s="356"/>
      <c r="AZ125" s="236"/>
      <c r="BA125" s="275"/>
      <c r="BB125" s="235"/>
      <c r="BC125" s="549" t="s">
        <v>217</v>
      </c>
      <c r="BD125" s="550"/>
      <c r="BE125" s="550"/>
      <c r="BF125" s="550"/>
      <c r="BG125" s="550"/>
      <c r="BH125" s="550"/>
      <c r="BI125" s="360">
        <f>SUMIF($F$28:$F$115,"その他従業者",BD$28:BD$115)+SUMIF($F$28:$F$115,"看護職員",BD$28:BD$115)</f>
        <v>0</v>
      </c>
      <c r="BJ125" s="361"/>
    </row>
    <row r="126" spans="2:63" ht="18.75" customHeight="1" thickBot="1" x14ac:dyDescent="0.45">
      <c r="B126" s="354"/>
      <c r="C126" s="355"/>
      <c r="D126" s="355"/>
      <c r="E126" s="355"/>
      <c r="F126" s="355"/>
      <c r="G126" s="355"/>
      <c r="H126" s="355"/>
      <c r="I126" s="355"/>
      <c r="J126" s="355"/>
      <c r="K126" s="355"/>
      <c r="L126" s="355"/>
      <c r="M126" s="355"/>
      <c r="N126" s="355"/>
      <c r="O126" s="355"/>
      <c r="P126" s="355"/>
      <c r="Q126" s="355"/>
      <c r="R126" s="355"/>
      <c r="S126" s="355"/>
      <c r="T126" s="355"/>
      <c r="U126" s="355"/>
      <c r="V126" s="355"/>
      <c r="W126" s="355"/>
      <c r="X126" s="355"/>
      <c r="Y126" s="355"/>
      <c r="Z126" s="355"/>
      <c r="AA126" s="355"/>
      <c r="AB126" s="355"/>
      <c r="AC126" s="355"/>
      <c r="AD126" s="355"/>
      <c r="AE126" s="355"/>
      <c r="AF126" s="355"/>
      <c r="AG126" s="355"/>
      <c r="AH126" s="355"/>
      <c r="AI126" s="355"/>
      <c r="AJ126" s="355"/>
      <c r="AK126" s="355"/>
      <c r="AL126" s="355"/>
      <c r="AM126" s="355"/>
      <c r="AN126" s="355"/>
      <c r="AO126" s="355"/>
      <c r="AP126" s="355"/>
      <c r="AQ126" s="355"/>
      <c r="AR126" s="355"/>
      <c r="AS126" s="355"/>
      <c r="AT126" s="355"/>
      <c r="AU126" s="355"/>
      <c r="AV126" s="355"/>
      <c r="AW126" s="355"/>
      <c r="AX126" s="355"/>
      <c r="AY126" s="356"/>
      <c r="AZ126" s="236"/>
      <c r="BA126" s="275"/>
      <c r="BB126" s="235"/>
      <c r="BC126" s="274"/>
      <c r="BD126" s="551" t="s">
        <v>173</v>
      </c>
      <c r="BE126" s="552"/>
      <c r="BF126" s="552"/>
      <c r="BG126" s="552"/>
      <c r="BH126" s="552"/>
      <c r="BI126" s="532">
        <f>SUMIF($F$28:$F$115,"看護職員",BD$28:BD$115)</f>
        <v>0</v>
      </c>
      <c r="BJ126" s="533"/>
    </row>
    <row r="127" spans="2:63" ht="18.75" customHeight="1" thickBot="1" x14ac:dyDescent="0.45">
      <c r="B127" s="357"/>
      <c r="C127" s="358"/>
      <c r="D127" s="358"/>
      <c r="E127" s="358"/>
      <c r="F127" s="358"/>
      <c r="G127" s="358"/>
      <c r="H127" s="358"/>
      <c r="I127" s="358"/>
      <c r="J127" s="358"/>
      <c r="K127" s="358"/>
      <c r="L127" s="358"/>
      <c r="M127" s="358"/>
      <c r="N127" s="358"/>
      <c r="O127" s="358"/>
      <c r="P127" s="358"/>
      <c r="Q127" s="358"/>
      <c r="R127" s="358"/>
      <c r="S127" s="358"/>
      <c r="T127" s="358"/>
      <c r="U127" s="358"/>
      <c r="V127" s="358"/>
      <c r="W127" s="358"/>
      <c r="X127" s="358"/>
      <c r="Y127" s="358"/>
      <c r="Z127" s="358"/>
      <c r="AA127" s="358"/>
      <c r="AB127" s="358"/>
      <c r="AC127" s="358"/>
      <c r="AD127" s="358"/>
      <c r="AE127" s="358"/>
      <c r="AF127" s="358"/>
      <c r="AG127" s="358"/>
      <c r="AH127" s="358"/>
      <c r="AI127" s="358"/>
      <c r="AJ127" s="358"/>
      <c r="AK127" s="358"/>
      <c r="AL127" s="358"/>
      <c r="AM127" s="358"/>
      <c r="AN127" s="358"/>
      <c r="AO127" s="358"/>
      <c r="AP127" s="358"/>
      <c r="AQ127" s="358"/>
      <c r="AR127" s="358"/>
      <c r="AS127" s="358"/>
      <c r="AT127" s="358"/>
      <c r="AU127" s="358"/>
      <c r="AV127" s="358"/>
      <c r="AW127" s="358"/>
      <c r="AX127" s="358"/>
      <c r="AY127" s="359"/>
      <c r="AZ127" s="237"/>
      <c r="BA127" s="276"/>
      <c r="BB127" s="238"/>
    </row>
    <row r="128" spans="2:63" ht="8.4499999999999993" customHeight="1" x14ac:dyDescent="0.4">
      <c r="C128" s="158"/>
      <c r="D128" s="158"/>
      <c r="E128" s="158"/>
      <c r="F128" s="158"/>
      <c r="G128" s="158"/>
      <c r="H128" s="117"/>
      <c r="I128" s="117"/>
    </row>
    <row r="129" spans="3:9" ht="40.15" customHeight="1" x14ac:dyDescent="0.4">
      <c r="C129" s="158"/>
      <c r="D129" s="158"/>
      <c r="E129" s="158"/>
      <c r="F129" s="158"/>
      <c r="G129" s="158"/>
      <c r="H129" s="117"/>
      <c r="I129" s="117"/>
    </row>
    <row r="130" spans="3:9" ht="20.25" customHeight="1" x14ac:dyDescent="0.4">
      <c r="C130" s="117"/>
      <c r="D130" s="117"/>
      <c r="E130" s="117"/>
      <c r="F130" s="117"/>
      <c r="G130" s="117"/>
    </row>
    <row r="131" spans="3:9" ht="20.25" customHeight="1" x14ac:dyDescent="0.4">
      <c r="C131" s="117"/>
      <c r="D131" s="117"/>
      <c r="E131" s="117"/>
      <c r="F131" s="117"/>
      <c r="G131" s="117"/>
    </row>
    <row r="132" spans="3:9" ht="20.25" customHeight="1" x14ac:dyDescent="0.4">
      <c r="C132" s="117"/>
      <c r="D132" s="117"/>
      <c r="E132" s="117"/>
      <c r="F132" s="117"/>
      <c r="G132" s="117"/>
    </row>
    <row r="133" spans="3:9" ht="20.25" customHeight="1" x14ac:dyDescent="0.4">
      <c r="C133" s="117"/>
      <c r="D133" s="117"/>
      <c r="E133" s="117"/>
      <c r="F133" s="117"/>
      <c r="G133" s="117"/>
    </row>
  </sheetData>
  <sheetProtection sheet="1" selectLockedCells="1"/>
  <mergeCells count="522">
    <mergeCell ref="BE122:BH122"/>
    <mergeCell ref="BD123:BH123"/>
    <mergeCell ref="BE124:BH124"/>
    <mergeCell ref="BC125:BH125"/>
    <mergeCell ref="BD126:BH126"/>
    <mergeCell ref="B103:B105"/>
    <mergeCell ref="C103:E105"/>
    <mergeCell ref="G103:G105"/>
    <mergeCell ref="H103:K105"/>
    <mergeCell ref="L103:L105"/>
    <mergeCell ref="M103:M105"/>
    <mergeCell ref="N103:Q103"/>
    <mergeCell ref="R103:T103"/>
    <mergeCell ref="BE103:BI105"/>
    <mergeCell ref="B106:B108"/>
    <mergeCell ref="C106:E108"/>
    <mergeCell ref="G106:G108"/>
    <mergeCell ref="H106:K108"/>
    <mergeCell ref="L106:L108"/>
    <mergeCell ref="M106:M108"/>
    <mergeCell ref="N106:Q106"/>
    <mergeCell ref="R106:T106"/>
    <mergeCell ref="BE106:BI108"/>
    <mergeCell ref="B112:B114"/>
    <mergeCell ref="N97:Q97"/>
    <mergeCell ref="R97:T97"/>
    <mergeCell ref="M100:M102"/>
    <mergeCell ref="BJ103:BJ105"/>
    <mergeCell ref="BJ106:BJ108"/>
    <mergeCell ref="N107:Q107"/>
    <mergeCell ref="R107:T107"/>
    <mergeCell ref="N108:Q108"/>
    <mergeCell ref="R108:T108"/>
    <mergeCell ref="M94:M96"/>
    <mergeCell ref="N94:Q94"/>
    <mergeCell ref="R94:T94"/>
    <mergeCell ref="BE94:BI96"/>
    <mergeCell ref="N104:Q104"/>
    <mergeCell ref="R104:T104"/>
    <mergeCell ref="N105:Q105"/>
    <mergeCell ref="R105:T105"/>
    <mergeCell ref="B94:B96"/>
    <mergeCell ref="C94:E96"/>
    <mergeCell ref="G94:G96"/>
    <mergeCell ref="H94:K96"/>
    <mergeCell ref="L94:L96"/>
    <mergeCell ref="B100:B102"/>
    <mergeCell ref="C100:E102"/>
    <mergeCell ref="G100:G102"/>
    <mergeCell ref="H100:K102"/>
    <mergeCell ref="L100:L102"/>
    <mergeCell ref="B97:B99"/>
    <mergeCell ref="C97:E99"/>
    <mergeCell ref="G97:G99"/>
    <mergeCell ref="H97:K99"/>
    <mergeCell ref="L97:L99"/>
    <mergeCell ref="M97:M99"/>
    <mergeCell ref="BJ109:BJ111"/>
    <mergeCell ref="N110:Q110"/>
    <mergeCell ref="R110:T110"/>
    <mergeCell ref="N111:Q111"/>
    <mergeCell ref="R111:T111"/>
    <mergeCell ref="BJ94:BJ96"/>
    <mergeCell ref="N95:Q95"/>
    <mergeCell ref="R95:T95"/>
    <mergeCell ref="N96:Q96"/>
    <mergeCell ref="R96:T96"/>
    <mergeCell ref="BJ97:BJ99"/>
    <mergeCell ref="N100:Q100"/>
    <mergeCell ref="R100:T100"/>
    <mergeCell ref="BE100:BI102"/>
    <mergeCell ref="BJ100:BJ102"/>
    <mergeCell ref="N101:Q101"/>
    <mergeCell ref="R101:T101"/>
    <mergeCell ref="N102:Q102"/>
    <mergeCell ref="R102:T102"/>
    <mergeCell ref="BE97:BI99"/>
    <mergeCell ref="N98:Q98"/>
    <mergeCell ref="R98:T98"/>
    <mergeCell ref="N99:Q99"/>
    <mergeCell ref="R99:T99"/>
    <mergeCell ref="C112:E114"/>
    <mergeCell ref="G112:G114"/>
    <mergeCell ref="H112:K114"/>
    <mergeCell ref="L112:L114"/>
    <mergeCell ref="BJ112:BJ114"/>
    <mergeCell ref="N113:Q113"/>
    <mergeCell ref="R113:T113"/>
    <mergeCell ref="N114:Q114"/>
    <mergeCell ref="R114:T114"/>
    <mergeCell ref="M112:M114"/>
    <mergeCell ref="N112:Q112"/>
    <mergeCell ref="R112:T112"/>
    <mergeCell ref="BE112:BI114"/>
    <mergeCell ref="B109:B111"/>
    <mergeCell ref="C109:E111"/>
    <mergeCell ref="G109:G111"/>
    <mergeCell ref="H109:K111"/>
    <mergeCell ref="L109:L111"/>
    <mergeCell ref="M109:M111"/>
    <mergeCell ref="N109:Q109"/>
    <mergeCell ref="R109:T109"/>
    <mergeCell ref="BE109:BI111"/>
    <mergeCell ref="G91:G93"/>
    <mergeCell ref="R93:T93"/>
    <mergeCell ref="C91:E93"/>
    <mergeCell ref="H91:K93"/>
    <mergeCell ref="L91:L93"/>
    <mergeCell ref="M91:M93"/>
    <mergeCell ref="N91:Q91"/>
    <mergeCell ref="R91:T91"/>
    <mergeCell ref="BE91:BI93"/>
    <mergeCell ref="N92:Q92"/>
    <mergeCell ref="R92:T92"/>
    <mergeCell ref="N93:Q93"/>
    <mergeCell ref="BI122:BJ122"/>
    <mergeCell ref="BI126:BJ126"/>
    <mergeCell ref="BE119:BJ119"/>
    <mergeCell ref="BD121:BH121"/>
    <mergeCell ref="BC120:BH120"/>
    <mergeCell ref="BJ40:BJ42"/>
    <mergeCell ref="BI121:BJ121"/>
    <mergeCell ref="BI123:BJ123"/>
    <mergeCell ref="BI124:BJ124"/>
    <mergeCell ref="BJ91:BJ93"/>
    <mergeCell ref="BI125:BJ125"/>
    <mergeCell ref="BE116:BJ118"/>
    <mergeCell ref="BJ43:BJ45"/>
    <mergeCell ref="BJ46:BJ48"/>
    <mergeCell ref="BJ85:BJ87"/>
    <mergeCell ref="BJ67:BJ69"/>
    <mergeCell ref="BJ70:BJ72"/>
    <mergeCell ref="BJ73:BJ75"/>
    <mergeCell ref="BJ76:BJ78"/>
    <mergeCell ref="BJ79:BJ81"/>
    <mergeCell ref="BJ82:BJ84"/>
    <mergeCell ref="BJ49:BJ51"/>
    <mergeCell ref="BJ52:BJ54"/>
    <mergeCell ref="BJ55:BJ57"/>
    <mergeCell ref="L46:L48"/>
    <mergeCell ref="M34:M36"/>
    <mergeCell ref="AZ17:BB18"/>
    <mergeCell ref="BB19:BB21"/>
    <mergeCell ref="AZ116:BA117"/>
    <mergeCell ref="N34:Q34"/>
    <mergeCell ref="N32:Q32"/>
    <mergeCell ref="L28:L30"/>
    <mergeCell ref="N28:Q28"/>
    <mergeCell ref="R89:T89"/>
    <mergeCell ref="R86:T86"/>
    <mergeCell ref="R88:T88"/>
    <mergeCell ref="N85:Q85"/>
    <mergeCell ref="N25:Q25"/>
    <mergeCell ref="N26:Q26"/>
    <mergeCell ref="N27:Q27"/>
    <mergeCell ref="N35:Q35"/>
    <mergeCell ref="N36:Q36"/>
    <mergeCell ref="R42:T42"/>
    <mergeCell ref="N37:Q37"/>
    <mergeCell ref="R31:T31"/>
    <mergeCell ref="R30:T30"/>
    <mergeCell ref="N30:Q30"/>
    <mergeCell ref="N31:Q31"/>
    <mergeCell ref="AZ118:BA118"/>
    <mergeCell ref="BC116:BD116"/>
    <mergeCell ref="BC117:BC118"/>
    <mergeCell ref="BD117:BD118"/>
    <mergeCell ref="BE37:BI39"/>
    <mergeCell ref="BJ37:BJ39"/>
    <mergeCell ref="BE40:BI42"/>
    <mergeCell ref="H43:K45"/>
    <mergeCell ref="H46:K48"/>
    <mergeCell ref="N41:Q41"/>
    <mergeCell ref="N42:Q42"/>
    <mergeCell ref="M37:M39"/>
    <mergeCell ref="N87:Q87"/>
    <mergeCell ref="R38:T38"/>
    <mergeCell ref="L88:L90"/>
    <mergeCell ref="N86:Q86"/>
    <mergeCell ref="L85:L87"/>
    <mergeCell ref="N40:Q40"/>
    <mergeCell ref="N38:Q38"/>
    <mergeCell ref="N39:Q39"/>
    <mergeCell ref="N89:Q89"/>
    <mergeCell ref="R48:T48"/>
    <mergeCell ref="R45:T45"/>
    <mergeCell ref="R46:T46"/>
    <mergeCell ref="BJ22:BJ24"/>
    <mergeCell ref="BE25:BI27"/>
    <mergeCell ref="BJ25:BJ27"/>
    <mergeCell ref="BE28:BI30"/>
    <mergeCell ref="BJ28:BJ30"/>
    <mergeCell ref="BE31:BI33"/>
    <mergeCell ref="BJ31:BJ33"/>
    <mergeCell ref="BE34:BI36"/>
    <mergeCell ref="BJ34:BJ36"/>
    <mergeCell ref="BJ58:BJ60"/>
    <mergeCell ref="BJ61:BJ63"/>
    <mergeCell ref="BJ64:BJ66"/>
    <mergeCell ref="BE3:BI3"/>
    <mergeCell ref="BE8:BG8"/>
    <mergeCell ref="AP18:AV18"/>
    <mergeCell ref="R23:T23"/>
    <mergeCell ref="N29:Q29"/>
    <mergeCell ref="BE22:BI24"/>
    <mergeCell ref="AW8:AX8"/>
    <mergeCell ref="R8:T8"/>
    <mergeCell ref="R10:T10"/>
    <mergeCell ref="BE6:BG6"/>
    <mergeCell ref="AR3:AV3"/>
    <mergeCell ref="AZ6:BA6"/>
    <mergeCell ref="N22:Q22"/>
    <mergeCell ref="BC17:BD18"/>
    <mergeCell ref="BD19:BD21"/>
    <mergeCell ref="BE17:BJ18"/>
    <mergeCell ref="BE19:BI21"/>
    <mergeCell ref="BJ19:BJ21"/>
    <mergeCell ref="BC19:BC21"/>
    <mergeCell ref="B12:X12"/>
    <mergeCell ref="B13:X13"/>
    <mergeCell ref="AW12:AX12"/>
    <mergeCell ref="AZ12:BA12"/>
    <mergeCell ref="AZ14:BA14"/>
    <mergeCell ref="BA19:BA21"/>
    <mergeCell ref="G25:G27"/>
    <mergeCell ref="U18:AA18"/>
    <mergeCell ref="M25:M27"/>
    <mergeCell ref="H26:I26"/>
    <mergeCell ref="N17:Q21"/>
    <mergeCell ref="R22:T22"/>
    <mergeCell ref="R24:T24"/>
    <mergeCell ref="R25:T25"/>
    <mergeCell ref="AW14:AX14"/>
    <mergeCell ref="AT12:AU12"/>
    <mergeCell ref="AT14:AU14"/>
    <mergeCell ref="V10:W10"/>
    <mergeCell ref="N23:Q23"/>
    <mergeCell ref="N24:Q24"/>
    <mergeCell ref="B6:J6"/>
    <mergeCell ref="N8:P8"/>
    <mergeCell ref="N10:P10"/>
    <mergeCell ref="B22:B24"/>
    <mergeCell ref="C22:E24"/>
    <mergeCell ref="B17:B21"/>
    <mergeCell ref="B14:X14"/>
    <mergeCell ref="B46:B48"/>
    <mergeCell ref="B85:B87"/>
    <mergeCell ref="B88:B90"/>
    <mergeCell ref="AB2:AC2"/>
    <mergeCell ref="AE2:AF2"/>
    <mergeCell ref="AI2:AJ2"/>
    <mergeCell ref="AR2:BI2"/>
    <mergeCell ref="BE10:BH10"/>
    <mergeCell ref="BF14:BG14"/>
    <mergeCell ref="AV6:AW6"/>
    <mergeCell ref="C17:E21"/>
    <mergeCell ref="C25:E27"/>
    <mergeCell ref="J26:K26"/>
    <mergeCell ref="BF12:BG12"/>
    <mergeCell ref="H22:K24"/>
    <mergeCell ref="L17:L21"/>
    <mergeCell ref="L22:L24"/>
    <mergeCell ref="L25:L27"/>
    <mergeCell ref="H17:K21"/>
    <mergeCell ref="G17:G21"/>
    <mergeCell ref="G22:G24"/>
    <mergeCell ref="H25:K25"/>
    <mergeCell ref="AZ19:AZ21"/>
    <mergeCell ref="V8:W8"/>
    <mergeCell ref="C43:E45"/>
    <mergeCell ref="M43:M45"/>
    <mergeCell ref="M46:M48"/>
    <mergeCell ref="M85:M87"/>
    <mergeCell ref="C28:E30"/>
    <mergeCell ref="H28:K30"/>
    <mergeCell ref="C34:E36"/>
    <mergeCell ref="C37:E39"/>
    <mergeCell ref="G28:G30"/>
    <mergeCell ref="M31:M33"/>
    <mergeCell ref="G31:G33"/>
    <mergeCell ref="L31:L33"/>
    <mergeCell ref="H31:K33"/>
    <mergeCell ref="C31:E33"/>
    <mergeCell ref="G34:G36"/>
    <mergeCell ref="H37:K39"/>
    <mergeCell ref="H34:K36"/>
    <mergeCell ref="G37:G39"/>
    <mergeCell ref="G40:G42"/>
    <mergeCell ref="M28:M30"/>
    <mergeCell ref="L34:L36"/>
    <mergeCell ref="L37:L39"/>
    <mergeCell ref="L40:L42"/>
    <mergeCell ref="L43:L45"/>
    <mergeCell ref="BE88:BI90"/>
    <mergeCell ref="N43:Q43"/>
    <mergeCell ref="N44:Q44"/>
    <mergeCell ref="N45:Q45"/>
    <mergeCell ref="N46:Q46"/>
    <mergeCell ref="N47:Q47"/>
    <mergeCell ref="N48:Q48"/>
    <mergeCell ref="R44:T44"/>
    <mergeCell ref="R47:T47"/>
    <mergeCell ref="N90:Q90"/>
    <mergeCell ref="BE46:BI48"/>
    <mergeCell ref="BE85:BI87"/>
    <mergeCell ref="R43:T43"/>
    <mergeCell ref="R85:T85"/>
    <mergeCell ref="R87:T87"/>
    <mergeCell ref="N88:Q88"/>
    <mergeCell ref="R90:T90"/>
    <mergeCell ref="N67:Q67"/>
    <mergeCell ref="R67:T67"/>
    <mergeCell ref="BE67:BI69"/>
    <mergeCell ref="N68:Q68"/>
    <mergeCell ref="R68:T68"/>
    <mergeCell ref="N69:Q69"/>
    <mergeCell ref="R69:T69"/>
    <mergeCell ref="R41:T41"/>
    <mergeCell ref="R33:T33"/>
    <mergeCell ref="N33:Q33"/>
    <mergeCell ref="B28:B30"/>
    <mergeCell ref="B34:B36"/>
    <mergeCell ref="B37:B39"/>
    <mergeCell ref="H27:I27"/>
    <mergeCell ref="J27:K27"/>
    <mergeCell ref="B31:B33"/>
    <mergeCell ref="B25:B27"/>
    <mergeCell ref="H40:K42"/>
    <mergeCell ref="C40:E42"/>
    <mergeCell ref="R27:T27"/>
    <mergeCell ref="R26:T26"/>
    <mergeCell ref="B123:AY127"/>
    <mergeCell ref="B40:B42"/>
    <mergeCell ref="B43:B45"/>
    <mergeCell ref="H85:K87"/>
    <mergeCell ref="H88:K90"/>
    <mergeCell ref="G85:G87"/>
    <mergeCell ref="G43:G45"/>
    <mergeCell ref="BE43:BI45"/>
    <mergeCell ref="BI120:BJ120"/>
    <mergeCell ref="AZ119:BA119"/>
    <mergeCell ref="B91:B93"/>
    <mergeCell ref="C46:E48"/>
    <mergeCell ref="C85:E87"/>
    <mergeCell ref="C88:E90"/>
    <mergeCell ref="G46:G48"/>
    <mergeCell ref="BJ88:BJ90"/>
    <mergeCell ref="G88:G90"/>
    <mergeCell ref="M88:M90"/>
    <mergeCell ref="AZ120:BA120"/>
    <mergeCell ref="AZ121:BA121"/>
    <mergeCell ref="B122:T122"/>
    <mergeCell ref="M40:M42"/>
    <mergeCell ref="L67:L69"/>
    <mergeCell ref="M67:M69"/>
    <mergeCell ref="AR4:AV4"/>
    <mergeCell ref="AR1:AY1"/>
    <mergeCell ref="BF1:BI1"/>
    <mergeCell ref="AQ8:AR8"/>
    <mergeCell ref="B118:T118"/>
    <mergeCell ref="R28:T28"/>
    <mergeCell ref="M17:M21"/>
    <mergeCell ref="M22:M24"/>
    <mergeCell ref="U17:AY17"/>
    <mergeCell ref="AB18:AH18"/>
    <mergeCell ref="AI18:AO18"/>
    <mergeCell ref="R29:T29"/>
    <mergeCell ref="AW18:AY18"/>
    <mergeCell ref="R32:T32"/>
    <mergeCell ref="R39:T39"/>
    <mergeCell ref="R34:T34"/>
    <mergeCell ref="R36:T36"/>
    <mergeCell ref="R37:T37"/>
    <mergeCell ref="R35:T35"/>
    <mergeCell ref="R40:T40"/>
    <mergeCell ref="B67:B69"/>
    <mergeCell ref="C67:E69"/>
    <mergeCell ref="G67:G69"/>
    <mergeCell ref="H67:K69"/>
    <mergeCell ref="B70:B72"/>
    <mergeCell ref="C70:E72"/>
    <mergeCell ref="G70:G72"/>
    <mergeCell ref="H70:K72"/>
    <mergeCell ref="L70:L72"/>
    <mergeCell ref="M70:M72"/>
    <mergeCell ref="N70:Q70"/>
    <mergeCell ref="R70:T70"/>
    <mergeCell ref="BE70:BI72"/>
    <mergeCell ref="N71:Q71"/>
    <mergeCell ref="R71:T71"/>
    <mergeCell ref="N72:Q72"/>
    <mergeCell ref="R72:T72"/>
    <mergeCell ref="B73:B75"/>
    <mergeCell ref="C73:E75"/>
    <mergeCell ref="G73:G75"/>
    <mergeCell ref="H73:K75"/>
    <mergeCell ref="L73:L75"/>
    <mergeCell ref="M73:M75"/>
    <mergeCell ref="N73:Q73"/>
    <mergeCell ref="R73:T73"/>
    <mergeCell ref="BE73:BI75"/>
    <mergeCell ref="N74:Q74"/>
    <mergeCell ref="R74:T74"/>
    <mergeCell ref="N75:Q75"/>
    <mergeCell ref="R75:T75"/>
    <mergeCell ref="B76:B78"/>
    <mergeCell ref="C76:E78"/>
    <mergeCell ref="G76:G78"/>
    <mergeCell ref="H76:K78"/>
    <mergeCell ref="L76:L78"/>
    <mergeCell ref="M76:M78"/>
    <mergeCell ref="N76:Q76"/>
    <mergeCell ref="R76:T76"/>
    <mergeCell ref="BE76:BI78"/>
    <mergeCell ref="N77:Q77"/>
    <mergeCell ref="R77:T77"/>
    <mergeCell ref="N78:Q78"/>
    <mergeCell ref="R78:T78"/>
    <mergeCell ref="B79:B81"/>
    <mergeCell ref="C79:E81"/>
    <mergeCell ref="G79:G81"/>
    <mergeCell ref="H79:K81"/>
    <mergeCell ref="L79:L81"/>
    <mergeCell ref="M79:M81"/>
    <mergeCell ref="N79:Q79"/>
    <mergeCell ref="R79:T79"/>
    <mergeCell ref="BE79:BI81"/>
    <mergeCell ref="N80:Q80"/>
    <mergeCell ref="R80:T80"/>
    <mergeCell ref="N81:Q81"/>
    <mergeCell ref="R81:T81"/>
    <mergeCell ref="B82:B84"/>
    <mergeCell ref="C82:E84"/>
    <mergeCell ref="G82:G84"/>
    <mergeCell ref="H82:K84"/>
    <mergeCell ref="L82:L84"/>
    <mergeCell ref="M82:M84"/>
    <mergeCell ref="N82:Q82"/>
    <mergeCell ref="R82:T82"/>
    <mergeCell ref="BE82:BI84"/>
    <mergeCell ref="N83:Q83"/>
    <mergeCell ref="R83:T83"/>
    <mergeCell ref="N84:Q84"/>
    <mergeCell ref="R84:T84"/>
    <mergeCell ref="B49:B51"/>
    <mergeCell ref="C49:E51"/>
    <mergeCell ref="G49:G51"/>
    <mergeCell ref="H49:K51"/>
    <mergeCell ref="L49:L51"/>
    <mergeCell ref="M49:M51"/>
    <mergeCell ref="N49:Q49"/>
    <mergeCell ref="R49:T49"/>
    <mergeCell ref="BE49:BI51"/>
    <mergeCell ref="N50:Q50"/>
    <mergeCell ref="R50:T50"/>
    <mergeCell ref="N51:Q51"/>
    <mergeCell ref="R51:T51"/>
    <mergeCell ref="B52:B54"/>
    <mergeCell ref="C52:E54"/>
    <mergeCell ref="G52:G54"/>
    <mergeCell ref="H52:K54"/>
    <mergeCell ref="L52:L54"/>
    <mergeCell ref="M52:M54"/>
    <mergeCell ref="N52:Q52"/>
    <mergeCell ref="R52:T52"/>
    <mergeCell ref="BE52:BI54"/>
    <mergeCell ref="N53:Q53"/>
    <mergeCell ref="R53:T53"/>
    <mergeCell ref="N54:Q54"/>
    <mergeCell ref="R54:T54"/>
    <mergeCell ref="B55:B57"/>
    <mergeCell ref="C55:E57"/>
    <mergeCell ref="G55:G57"/>
    <mergeCell ref="H55:K57"/>
    <mergeCell ref="L55:L57"/>
    <mergeCell ref="M55:M57"/>
    <mergeCell ref="N55:Q55"/>
    <mergeCell ref="R55:T55"/>
    <mergeCell ref="BE55:BI57"/>
    <mergeCell ref="N56:Q56"/>
    <mergeCell ref="R56:T56"/>
    <mergeCell ref="N57:Q57"/>
    <mergeCell ref="R57:T57"/>
    <mergeCell ref="B58:B60"/>
    <mergeCell ref="C58:E60"/>
    <mergeCell ref="G58:G60"/>
    <mergeCell ref="H58:K60"/>
    <mergeCell ref="L58:L60"/>
    <mergeCell ref="M58:M60"/>
    <mergeCell ref="N58:Q58"/>
    <mergeCell ref="R58:T58"/>
    <mergeCell ref="BE58:BI60"/>
    <mergeCell ref="N59:Q59"/>
    <mergeCell ref="R59:T59"/>
    <mergeCell ref="N60:Q60"/>
    <mergeCell ref="R60:T60"/>
    <mergeCell ref="B61:B63"/>
    <mergeCell ref="C61:E63"/>
    <mergeCell ref="G61:G63"/>
    <mergeCell ref="H61:K63"/>
    <mergeCell ref="L61:L63"/>
    <mergeCell ref="M61:M63"/>
    <mergeCell ref="N61:Q61"/>
    <mergeCell ref="R61:T61"/>
    <mergeCell ref="BE61:BI63"/>
    <mergeCell ref="N62:Q62"/>
    <mergeCell ref="R62:T62"/>
    <mergeCell ref="N63:Q63"/>
    <mergeCell ref="R63:T63"/>
    <mergeCell ref="B64:B66"/>
    <mergeCell ref="C64:E66"/>
    <mergeCell ref="G64:G66"/>
    <mergeCell ref="H64:K66"/>
    <mergeCell ref="L64:L66"/>
    <mergeCell ref="M64:M66"/>
    <mergeCell ref="N64:Q64"/>
    <mergeCell ref="R64:T64"/>
    <mergeCell ref="BE64:BI66"/>
    <mergeCell ref="N65:Q65"/>
    <mergeCell ref="R65:T65"/>
    <mergeCell ref="N66:Q66"/>
    <mergeCell ref="R66:T66"/>
  </mergeCells>
  <phoneticPr fontId="2"/>
  <conditionalFormatting sqref="U121:AY121">
    <cfRule type="containsText" dxfId="35" priority="448" operator="containsText" text="×">
      <formula>NOT(ISERROR(SEARCH("×",U121)))</formula>
    </cfRule>
  </conditionalFormatting>
  <conditionalFormatting sqref="U115:AY115">
    <cfRule type="endsWith" dxfId="34" priority="446" operator="endsWith" text="基準">
      <formula>RIGHT(U115,LEN("基準"))="基準"</formula>
    </cfRule>
  </conditionalFormatting>
  <conditionalFormatting sqref="U122:AY122">
    <cfRule type="containsText" dxfId="33" priority="399" operator="containsText" text="×">
      <formula>NOT(ISERROR(SEARCH("×",U122)))</formula>
    </cfRule>
  </conditionalFormatting>
  <conditionalFormatting sqref="N22:Q114">
    <cfRule type="duplicateValues" dxfId="32" priority="39"/>
  </conditionalFormatting>
  <conditionalFormatting sqref="U24:AY24">
    <cfRule type="containsText" dxfId="31" priority="38" operator="containsText" text="基準">
      <formula>NOT(ISERROR(SEARCH("基準",U24)))</formula>
    </cfRule>
  </conditionalFormatting>
  <conditionalFormatting sqref="U23:AY23">
    <cfRule type="expression" dxfId="30" priority="34">
      <formula>U22:AY22="常-休3"</formula>
    </cfRule>
    <cfRule type="expression" dxfId="29" priority="35">
      <formula>U22:AY22="常-休2"</formula>
    </cfRule>
    <cfRule type="expression" dxfId="28" priority="36">
      <formula>U22:AY22="出・研"</formula>
    </cfRule>
    <cfRule type="expression" dxfId="27" priority="37">
      <formula>U22:AY22="常-休1"</formula>
    </cfRule>
  </conditionalFormatting>
  <conditionalFormatting sqref="U27:AY27">
    <cfRule type="containsText" dxfId="26" priority="33" operator="containsText" text="基準">
      <formula>NOT(ISERROR(SEARCH("基準",U27)))</formula>
    </cfRule>
  </conditionalFormatting>
  <conditionalFormatting sqref="AW30:AY30">
    <cfRule type="endsWith" dxfId="25" priority="28" operator="endsWith" text="基準">
      <formula>RIGHT(AW30,LEN("基準"))="基準"</formula>
    </cfRule>
  </conditionalFormatting>
  <conditionalFormatting sqref="AW30:AY30">
    <cfRule type="containsText" dxfId="24" priority="27" operator="containsText" text="基準・加">
      <formula>NOT(ISERROR(SEARCH("基準・加",AW30)))</formula>
    </cfRule>
  </conditionalFormatting>
  <conditionalFormatting sqref="U30:AV30">
    <cfRule type="endsWith" dxfId="23" priority="22" operator="endsWith" text="基準">
      <formula>RIGHT(U30,LEN("基準"))="基準"</formula>
    </cfRule>
  </conditionalFormatting>
  <conditionalFormatting sqref="U30:AV30">
    <cfRule type="containsText" dxfId="22" priority="21" operator="containsText" text="基準・加">
      <formula>NOT(ISERROR(SEARCH("基準・加",U30)))</formula>
    </cfRule>
  </conditionalFormatting>
  <conditionalFormatting sqref="U30:AV30">
    <cfRule type="containsText" dxfId="21" priority="20" operator="containsText" text="基準・加">
      <formula>NOT(ISERROR(SEARCH("基準・加",U30)))</formula>
    </cfRule>
  </conditionalFormatting>
  <conditionalFormatting sqref="U30:AV30">
    <cfRule type="containsText" dxfId="20" priority="19" operator="containsText" text="基準・加">
      <formula>NOT(ISERROR(SEARCH("基準・加",U30)))</formula>
    </cfRule>
  </conditionalFormatting>
  <conditionalFormatting sqref="U26:AY26">
    <cfRule type="expression" dxfId="19" priority="15">
      <formula>U25:AY25="常-休3"</formula>
    </cfRule>
    <cfRule type="expression" dxfId="18" priority="16">
      <formula>U25:AY25="常-休2"</formula>
    </cfRule>
    <cfRule type="expression" dxfId="17" priority="17">
      <formula>U25:AY25="出・研"</formula>
    </cfRule>
    <cfRule type="expression" dxfId="16" priority="18">
      <formula>U25:AY25="常-休1"</formula>
    </cfRule>
  </conditionalFormatting>
  <conditionalFormatting sqref="U29:AY29">
    <cfRule type="expression" dxfId="15" priority="11">
      <formula>U28:AY28="常-休3"</formula>
    </cfRule>
    <cfRule type="expression" dxfId="14" priority="12">
      <formula>U28:AY28="常-休2"</formula>
    </cfRule>
    <cfRule type="expression" dxfId="13" priority="13">
      <formula>U28:AY28="出・研"</formula>
    </cfRule>
    <cfRule type="expression" dxfId="12" priority="14">
      <formula>U28:AY28="常-休1"</formula>
    </cfRule>
  </conditionalFormatting>
  <conditionalFormatting sqref="AW33:AY33 AW36:AY36 AW39:AY39 AW42:AY42 AW45:AY45 AW48:AY48 AW51:AY51 AW54:AY54 AW57:AY57 AW60:AY60 AW63:AY63 AW66:AY66 AW69:AY69 AW72:AY72 AW75:AY75 AW78:AY78 AW81:AY81 AW84:AY84 AW87:AY87 AW90:AY90 AW93:AY93 AW96:AY96 AW99:AY99 AW102:AY102 AW105:AY105 AW108:AY108 AW111:AY111 AW114:AY114">
    <cfRule type="endsWith" dxfId="11" priority="10" operator="endsWith" text="基準">
      <formula>RIGHT(AW33,LEN("基準"))="基準"</formula>
    </cfRule>
  </conditionalFormatting>
  <conditionalFormatting sqref="AW33:AY33 AW36:AY36 AW39:AY39 AW42:AY42 AW45:AY45 AW48:AY48 AW51:AY51 AW54:AY54 AW57:AY57 AW60:AY60 AW63:AY63 AW66:AY66 AW69:AY69 AW72:AY72 AW75:AY75 AW78:AY78 AW81:AY81 AW84:AY84 AW87:AY87 AW90:AY90 AW93:AY93 AW96:AY96 AW99:AY99 AW102:AY102 AW105:AY105 AW108:AY108 AW111:AY111 AW114:AY114">
    <cfRule type="containsText" dxfId="10" priority="9" operator="containsText" text="基準・加">
      <formula>NOT(ISERROR(SEARCH("基準・加",AW33)))</formula>
    </cfRule>
  </conditionalFormatting>
  <conditionalFormatting sqref="U33:AV33 U36:AV36 U39:AV39 U42:AV42 U45:AV45 U48:AV48 U51:AV51 U54:AV54 U57:AV57 U60:AV60 U63:AV63 U66:AV66 U69:AV69 U72:AV72 U75:AV75 U78:AV78 U81:AV81 U84:AV84 U87:AV87 U90:AV90 U93:AV93 U96:AV96 U99:AV99 U102:AV102 U105:AV105 U108:AV108 U111:AV111 U114:AV114">
    <cfRule type="endsWith" dxfId="9" priority="8" operator="endsWith" text="基準">
      <formula>RIGHT(U33,LEN("基準"))="基準"</formula>
    </cfRule>
  </conditionalFormatting>
  <conditionalFormatting sqref="U33:AV33 U36:AV36 U39:AV39 U42:AV42 U45:AV45 U48:AV48 U51:AV51 U54:AV54 U57:AV57 U60:AV60 U63:AV63 U66:AV66 U69:AV69 U72:AV72 U75:AV75 U78:AV78 U81:AV81 U84:AV84 U87:AV87 U90:AV90 U93:AV93 U96:AV96 U99:AV99 U102:AV102 U105:AV105 U108:AV108 U111:AV111 U114:AV114">
    <cfRule type="containsText" dxfId="8" priority="7" operator="containsText" text="基準・加">
      <formula>NOT(ISERROR(SEARCH("基準・加",U33)))</formula>
    </cfRule>
  </conditionalFormatting>
  <conditionalFormatting sqref="U33:AV33 U36:AV36 U39:AV39 U42:AV42 U45:AV45 U48:AV48 U51:AV51 U54:AV54 U57:AV57 U60:AV60 U63:AV63 U66:AV66 U69:AV69 U72:AV72 U75:AV75 U78:AV78 U81:AV81 U84:AV84 U87:AV87 U90:AV90 U93:AV93 U96:AV96 U99:AV99 U102:AV102 U105:AV105 U108:AV108 U111:AV111 U114:AV114">
    <cfRule type="containsText" dxfId="7" priority="6" operator="containsText" text="基準・加">
      <formula>NOT(ISERROR(SEARCH("基準・加",U33)))</formula>
    </cfRule>
  </conditionalFormatting>
  <conditionalFormatting sqref="U33:AV33 U36:AV36 U39:AV39 U42:AV42 U45:AV45 U48:AV48 U51:AV51 U54:AV54 U57:AV57 U60:AV60 U63:AV63 U66:AV66 U69:AV69 U72:AV72 U75:AV75 U78:AV78 U81:AV81 U84:AV84 U87:AV87 U90:AV90 U93:AV93 U96:AV96 U99:AV99 U102:AV102 U105:AV105 U108:AV108 U111:AV111 U114:AV114">
    <cfRule type="containsText" dxfId="6" priority="5" operator="containsText" text="基準・加">
      <formula>NOT(ISERROR(SEARCH("基準・加",U33)))</formula>
    </cfRule>
  </conditionalFormatting>
  <conditionalFormatting sqref="U32:AY32 U35:AY35 U38:AY38 U41:AY41 U44:AY44 U47:AY47 U50:AY50 U53:AY53 U56:AY56 U59:AY59 U62:AY62 U65:AY65 U68:AY68 U71:AY71 U74:AY74 U77:AY77 U80:AY80 U83:AY83 U86:AY86 U89:AY89 U92:AY92 U95:AY95 U98:AY98 U101:AY101 U104:AY104 U107:AY107 U110:AY110 U113:AY113">
    <cfRule type="expression" dxfId="5" priority="1">
      <formula>U31:AY31="常-休3"</formula>
    </cfRule>
    <cfRule type="expression" dxfId="4" priority="2">
      <formula>U31:AY31="常-休2"</formula>
    </cfRule>
    <cfRule type="expression" dxfId="3" priority="3">
      <formula>U31:AY31="出・研"</formula>
    </cfRule>
    <cfRule type="expression" dxfId="2" priority="4">
      <formula>U31:AY31="常-休1"</formula>
    </cfRule>
  </conditionalFormatting>
  <dataValidations count="15">
    <dataValidation type="list" allowBlank="1" showInputMessage="1" showErrorMessage="1" sqref="C22 C25 C28 C31 C34 C37 C40 C43 C46 C85 C88 C91 C67 C70 C73 C76 C79 C82 C49 C52 C55 C58 C61 C64 C109 C112 C94 C97 C100 C103 C106">
      <formula1>職種</formula1>
    </dataValidation>
    <dataValidation type="list" allowBlank="1" showInputMessage="1" showErrorMessage="1" sqref="BE3:BI3">
      <formula1>"予定,実績"</formula1>
    </dataValidation>
    <dataValidation type="list" allowBlank="1" showInputMessage="1" showErrorMessage="1" sqref="B8:E8 G8:J8 B10:E10 G10:J10">
      <formula1>"○,－"</formula1>
    </dataValidation>
    <dataValidation type="decimal" allowBlank="1" showInputMessage="1" showErrorMessage="1" error="入力可能範囲　32～40" sqref="AZ6">
      <formula1>32</formula1>
      <formula2>40</formula2>
    </dataValidation>
    <dataValidation type="list" allowBlank="1" showInputMessage="1" showErrorMessage="1" sqref="AE3">
      <formula1>#REF!</formula1>
    </dataValidation>
    <dataValidation imeMode="fullKatakana" allowBlank="1" showInputMessage="1" showErrorMessage="1" sqref="N23:Q23 N32:Q32 N29:Q29 N35:Q35 N89:Q89 N38:Q38 N41:Q41 N44:Q44 N47:Q47 N86:Q86 N92:Q92 N71:Q71 N68:Q68 N74:Q74 N77:Q77 N80:Q80 N83:Q83 N53:Q53 N50:Q50 N56:Q56 N59:Q59 N62:Q62 N65:Q65 N110:Q110 N113:Q113 N95:Q95 N98:Q98 N104:Q104 N101:Q101 N107:Q107"/>
    <dataValidation type="list" errorStyle="warning" allowBlank="1" showInputMessage="1" showErrorMessage="1" error="リストにない場合のみ、入力してください。" sqref="H22:K24">
      <formula1>INDIRECT($C$22)</formula1>
    </dataValidation>
    <dataValidation type="list" errorStyle="warning" allowBlank="1" showInputMessage="1" showErrorMessage="1" error="リストにない場合のみ、入力してください。" sqref="H25 H31:K115">
      <formula1>INDIRECT($C25)</formula1>
    </dataValidation>
    <dataValidation type="list" allowBlank="1" showInputMessage="1" showErrorMessage="1" sqref="U24:AY24 U114:AY115 U30:AY30 U27:AY27 U33:AY33 U36:AY36 U39:AY39 U42:AY42 U45:AY45 U48:AY48 U51:AY51 U54:AY54 U57:AY57 U60:AY60 U63:AY63 U66:AY66 U69:AY69 U72:AY72 U75:AY75 U78:AY78 U81:AY81 U84:AY84 U87:AY87 U90:AY90 U93:AY93 U96:AY96 U99:AY99 U102:AY102 U105:AY105 U108:AY108 U111:AY111">
      <formula1>INDIRECT($R24)</formula1>
    </dataValidation>
    <dataValidation type="list" errorStyle="warning" allowBlank="1" showInputMessage="1" showErrorMessage="1" error="リストにない場合のみ、入力してください。" sqref="H28:K30">
      <formula1>INDIRECT($F29)</formula1>
    </dataValidation>
    <dataValidation type="list" allowBlank="1" showInputMessage="1" showErrorMessage="1" sqref="G85 G88 G28 G31 G34 G37 G40 G43 G46 G22 G25 G91 G67 G70 G73 G76 G79 G82 G49 G52 G55 G58 G61 G64 G109 G112 G94 G97 G100 G103 G106">
      <formula1>"常・専,常・兼,非・専,非・兼"</formula1>
    </dataValidation>
    <dataValidation type="list" errorStyle="warning" allowBlank="1" showInputMessage="1" showErrorMessage="1" error="リストにない場合のみ、入力してください。" sqref="L22 L88 L28 L31 L34 L37 L40 L43 L46 L85 L25 L91 L70 L67 L73 L76 L79 L82 L52 L49 L55 L58 L61 L64 L109 L112 L94 L97 L103 L100 L106">
      <formula1>"提出済,新規提出,不要"</formula1>
    </dataValidation>
    <dataValidation type="list" allowBlank="1" showInputMessage="1" showErrorMessage="1" sqref="AR4:AV4">
      <formula1>"適用なし,適用あり"</formula1>
    </dataValidation>
    <dataValidation type="list" allowBlank="1" showInputMessage="1" showErrorMessage="1" sqref="BF1:BI1">
      <formula1>主たる障害種別</formula1>
    </dataValidation>
    <dataValidation type="list" errorStyle="warning" allowBlank="1" showInputMessage="1" showErrorMessage="1" error="リストにない場合のみ、入力してください。" sqref="M22:M115">
      <formula1>"社会福祉士,介護福祉士,精神保健福祉士,公認心理士,"</formula1>
    </dataValidation>
  </dataValidations>
  <printOptions horizontalCentered="1" verticalCentered="1"/>
  <pageMargins left="0.15748031496062992" right="0.15748031496062992" top="0.31496062992125984" bottom="0.15748031496062992" header="0.31496062992125984" footer="0.31496062992125984"/>
  <pageSetup paperSize="9" scale="39" fitToHeight="0" orientation="landscape" cellComments="asDisplayed" r:id="rId1"/>
  <rowBreaks count="1" manualBreakCount="1">
    <brk id="72" max="61" man="1"/>
  </rowBreaks>
  <ignoredErrors>
    <ignoredError sqref="BD3" numberStoredAsText="1"/>
  </ignoredError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プルダウン・リスト!$C$4:$C$12</xm:f>
          </x14:formula1>
          <xm:sqref>AR1 BA1:BD1</xm:sqref>
        </x14:dataValidation>
        <x14:dataValidation type="list" allowBlank="1" showInputMessage="1" showErrorMessage="1">
          <x14:formula1>
            <xm:f>'シフト記号表（勤務時間帯)'!$D$5:$D$45</xm:f>
          </x14:formula1>
          <xm:sqref>U22:AY22 U25:AY25 U28:AY28 U31:AY31 U34:AY34 U37:AY37 U40:AY40 U43:AY43 U46:AY46 U49:AY49 U52:AY52 U55:AY55 U58:AY58 U61:AY61 U64:AY64 U67:AY67 U70:AY70 U73:AY73 U76:AY76 U79:AY79 U82:AY82 U85:AY85 U88:AY88 U91:AY91 U94:AY94 U97:AY97 U100:AY100 U103:AY103 U106:AY106 U109:AY109 U112:AY112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B1:X56"/>
  <sheetViews>
    <sheetView view="pageBreakPreview" zoomScale="85" zoomScaleNormal="100" zoomScaleSheetLayoutView="85" workbookViewId="0">
      <selection activeCell="F12" sqref="F12"/>
    </sheetView>
  </sheetViews>
  <sheetFormatPr defaultColWidth="9" defaultRowHeight="18.75" x14ac:dyDescent="0.4"/>
  <cols>
    <col min="1" max="1" width="1.625" style="2" customWidth="1"/>
    <col min="2" max="2" width="12" style="2" customWidth="1"/>
    <col min="3" max="3" width="20.375" style="1" customWidth="1"/>
    <col min="4" max="4" width="10.625" style="1" customWidth="1"/>
    <col min="5" max="5" width="3.375" style="1" bestFit="1" customWidth="1"/>
    <col min="6" max="6" width="15.625" style="2" customWidth="1"/>
    <col min="7" max="7" width="3.375" style="2" bestFit="1" customWidth="1"/>
    <col min="8" max="8" width="15.625" style="2" customWidth="1"/>
    <col min="9" max="9" width="3.375" style="2" bestFit="1" customWidth="1"/>
    <col min="10" max="10" width="15.625" style="1" customWidth="1"/>
    <col min="11" max="11" width="3.375" style="2" bestFit="1" customWidth="1"/>
    <col min="12" max="12" width="15.625" style="2" customWidth="1"/>
    <col min="13" max="13" width="5" style="2" customWidth="1"/>
    <col min="14" max="14" width="15.625" style="2" customWidth="1"/>
    <col min="15" max="15" width="3.375" style="2" customWidth="1"/>
    <col min="16" max="16" width="15.625" style="2" customWidth="1"/>
    <col min="17" max="17" width="3.375" style="2" customWidth="1"/>
    <col min="18" max="18" width="15.625" style="2" customWidth="1"/>
    <col min="19" max="19" width="3.375" style="2" customWidth="1"/>
    <col min="20" max="20" width="15.625" style="2" customWidth="1"/>
    <col min="21" max="21" width="3.375" style="2" customWidth="1"/>
    <col min="22" max="22" width="15.625" style="2" customWidth="1"/>
    <col min="23" max="16384" width="9" style="2"/>
  </cols>
  <sheetData>
    <row r="1" spans="2:22" ht="33" x14ac:dyDescent="0.4">
      <c r="C1" s="255" t="s">
        <v>52</v>
      </c>
    </row>
    <row r="2" spans="2:22" x14ac:dyDescent="0.4">
      <c r="B2" s="256"/>
      <c r="C2" s="3" t="s">
        <v>53</v>
      </c>
      <c r="F2" s="30" t="s">
        <v>89</v>
      </c>
      <c r="J2" s="31" t="s">
        <v>90</v>
      </c>
    </row>
    <row r="3" spans="2:22" x14ac:dyDescent="0.4">
      <c r="C3" s="3"/>
      <c r="F3" s="554" t="s">
        <v>33</v>
      </c>
      <c r="G3" s="554"/>
      <c r="H3" s="554"/>
      <c r="I3" s="554"/>
      <c r="J3" s="554"/>
      <c r="K3" s="554"/>
      <c r="L3" s="554"/>
      <c r="N3" s="555" t="s">
        <v>104</v>
      </c>
      <c r="O3" s="556"/>
      <c r="P3" s="557"/>
      <c r="R3" s="555" t="s">
        <v>105</v>
      </c>
      <c r="S3" s="556"/>
      <c r="T3" s="556"/>
      <c r="U3" s="556"/>
      <c r="V3" s="557"/>
    </row>
    <row r="4" spans="2:22" x14ac:dyDescent="0.4">
      <c r="B4" s="2" t="s">
        <v>54</v>
      </c>
      <c r="C4" s="2"/>
      <c r="D4" s="1" t="s">
        <v>6</v>
      </c>
      <c r="F4" s="1" t="s">
        <v>55</v>
      </c>
      <c r="G4" s="1"/>
      <c r="H4" s="1" t="s">
        <v>56</v>
      </c>
      <c r="J4" s="1" t="s">
        <v>57</v>
      </c>
      <c r="L4" s="1" t="s">
        <v>33</v>
      </c>
      <c r="N4" s="1" t="s">
        <v>31</v>
      </c>
      <c r="P4" s="1" t="s">
        <v>32</v>
      </c>
      <c r="R4" s="1" t="s">
        <v>31</v>
      </c>
      <c r="T4" s="1" t="s">
        <v>32</v>
      </c>
      <c r="V4" s="1" t="s">
        <v>33</v>
      </c>
    </row>
    <row r="5" spans="2:22" x14ac:dyDescent="0.4">
      <c r="B5" s="75" t="s">
        <v>170</v>
      </c>
      <c r="C5" s="74" t="s">
        <v>169</v>
      </c>
      <c r="D5" s="40" t="s">
        <v>171</v>
      </c>
      <c r="E5" s="17" t="s">
        <v>273</v>
      </c>
      <c r="F5" s="41" t="s">
        <v>274</v>
      </c>
      <c r="G5" s="17" t="s">
        <v>275</v>
      </c>
      <c r="H5" s="41" t="s">
        <v>274</v>
      </c>
      <c r="I5" s="49" t="s">
        <v>276</v>
      </c>
      <c r="J5" s="41" t="s">
        <v>274</v>
      </c>
      <c r="K5" s="49" t="s">
        <v>277</v>
      </c>
      <c r="L5" s="254" t="s">
        <v>274</v>
      </c>
      <c r="N5" s="41" t="s">
        <v>274</v>
      </c>
      <c r="O5" s="1" t="s">
        <v>275</v>
      </c>
      <c r="P5" s="41" t="s">
        <v>274</v>
      </c>
      <c r="R5" s="254" t="s">
        <v>274</v>
      </c>
      <c r="S5" s="1" t="s">
        <v>275</v>
      </c>
      <c r="T5" s="254" t="s">
        <v>274</v>
      </c>
      <c r="V5" s="254" t="s">
        <v>274</v>
      </c>
    </row>
    <row r="6" spans="2:22" ht="18" customHeight="1" x14ac:dyDescent="0.4">
      <c r="B6" s="75" t="s">
        <v>235</v>
      </c>
      <c r="C6" s="558" t="s">
        <v>236</v>
      </c>
      <c r="D6" s="40" t="s">
        <v>278</v>
      </c>
      <c r="E6" s="17" t="s">
        <v>273</v>
      </c>
      <c r="F6" s="41" t="s">
        <v>274</v>
      </c>
      <c r="G6" s="17" t="s">
        <v>275</v>
      </c>
      <c r="H6" s="41" t="s">
        <v>274</v>
      </c>
      <c r="I6" s="49" t="s">
        <v>276</v>
      </c>
      <c r="J6" s="41" t="s">
        <v>274</v>
      </c>
      <c r="K6" s="49" t="s">
        <v>277</v>
      </c>
      <c r="L6" s="254" t="s">
        <v>274</v>
      </c>
      <c r="N6" s="41" t="s">
        <v>274</v>
      </c>
      <c r="O6" s="1" t="s">
        <v>275</v>
      </c>
      <c r="P6" s="41" t="s">
        <v>274</v>
      </c>
      <c r="R6" s="254" t="s">
        <v>274</v>
      </c>
      <c r="S6" s="1" t="s">
        <v>275</v>
      </c>
      <c r="T6" s="254" t="s">
        <v>274</v>
      </c>
      <c r="V6" s="254" t="s">
        <v>274</v>
      </c>
    </row>
    <row r="7" spans="2:22" ht="18" customHeight="1" x14ac:dyDescent="0.4">
      <c r="B7" s="75"/>
      <c r="C7" s="558"/>
      <c r="D7" s="40" t="s">
        <v>279</v>
      </c>
      <c r="E7" s="17" t="s">
        <v>273</v>
      </c>
      <c r="F7" s="41"/>
      <c r="G7" s="17" t="s">
        <v>275</v>
      </c>
      <c r="H7" s="41"/>
      <c r="I7" s="49" t="s">
        <v>276</v>
      </c>
      <c r="J7" s="41">
        <v>0</v>
      </c>
      <c r="K7" s="49" t="s">
        <v>277</v>
      </c>
      <c r="L7" s="94">
        <f>(H7-F7-J7)*24</f>
        <v>0</v>
      </c>
      <c r="N7" s="41" t="s">
        <v>274</v>
      </c>
      <c r="O7" s="1" t="s">
        <v>275</v>
      </c>
      <c r="P7" s="41" t="s">
        <v>274</v>
      </c>
      <c r="R7" s="254" t="s">
        <v>274</v>
      </c>
      <c r="S7" s="1" t="s">
        <v>275</v>
      </c>
      <c r="T7" s="254" t="s">
        <v>274</v>
      </c>
      <c r="V7" s="254" t="s">
        <v>274</v>
      </c>
    </row>
    <row r="8" spans="2:22" ht="18" customHeight="1" x14ac:dyDescent="0.4">
      <c r="B8" s="75"/>
      <c r="C8" s="558"/>
      <c r="D8" s="40" t="s">
        <v>280</v>
      </c>
      <c r="E8" s="17" t="s">
        <v>273</v>
      </c>
      <c r="F8" s="41"/>
      <c r="G8" s="17" t="s">
        <v>275</v>
      </c>
      <c r="H8" s="41"/>
      <c r="I8" s="49" t="s">
        <v>276</v>
      </c>
      <c r="J8" s="41">
        <v>0</v>
      </c>
      <c r="K8" s="49" t="s">
        <v>277</v>
      </c>
      <c r="L8" s="94">
        <f t="shared" ref="L8:L9" si="0">(H8-F8-J8)*24</f>
        <v>0</v>
      </c>
      <c r="N8" s="41" t="s">
        <v>281</v>
      </c>
      <c r="O8" s="1" t="s">
        <v>282</v>
      </c>
      <c r="P8" s="41" t="s">
        <v>281</v>
      </c>
      <c r="R8" s="254" t="s">
        <v>281</v>
      </c>
      <c r="S8" s="1" t="s">
        <v>282</v>
      </c>
      <c r="T8" s="254" t="s">
        <v>281</v>
      </c>
      <c r="V8" s="254" t="s">
        <v>281</v>
      </c>
    </row>
    <row r="9" spans="2:22" ht="18" customHeight="1" x14ac:dyDescent="0.4">
      <c r="B9" s="75"/>
      <c r="C9" s="558"/>
      <c r="D9" s="40" t="s">
        <v>283</v>
      </c>
      <c r="E9" s="17" t="s">
        <v>284</v>
      </c>
      <c r="F9" s="41"/>
      <c r="G9" s="17" t="s">
        <v>282</v>
      </c>
      <c r="H9" s="41"/>
      <c r="I9" s="49" t="s">
        <v>285</v>
      </c>
      <c r="J9" s="41">
        <v>0</v>
      </c>
      <c r="K9" s="49" t="s">
        <v>286</v>
      </c>
      <c r="L9" s="94">
        <f t="shared" si="0"/>
        <v>0</v>
      </c>
      <c r="N9" s="41" t="s">
        <v>281</v>
      </c>
      <c r="O9" s="1" t="s">
        <v>282</v>
      </c>
      <c r="P9" s="41" t="s">
        <v>281</v>
      </c>
      <c r="R9" s="254" t="s">
        <v>281</v>
      </c>
      <c r="S9" s="1" t="s">
        <v>282</v>
      </c>
      <c r="T9" s="254" t="s">
        <v>281</v>
      </c>
      <c r="V9" s="254" t="s">
        <v>281</v>
      </c>
    </row>
    <row r="10" spans="2:22" ht="18" customHeight="1" x14ac:dyDescent="0.4">
      <c r="B10" s="75"/>
      <c r="C10" s="558"/>
      <c r="D10" s="40" t="s">
        <v>164</v>
      </c>
      <c r="E10" s="17" t="s">
        <v>284</v>
      </c>
      <c r="F10" s="41"/>
      <c r="G10" s="17" t="s">
        <v>282</v>
      </c>
      <c r="H10" s="41"/>
      <c r="I10" s="49" t="s">
        <v>285</v>
      </c>
      <c r="J10" s="41">
        <v>0</v>
      </c>
      <c r="K10" s="49" t="s">
        <v>286</v>
      </c>
      <c r="L10" s="95">
        <f>(H10-F10-J10)*24</f>
        <v>0</v>
      </c>
      <c r="N10" s="41" t="s">
        <v>281</v>
      </c>
      <c r="O10" s="1" t="s">
        <v>282</v>
      </c>
      <c r="P10" s="41" t="s">
        <v>281</v>
      </c>
      <c r="R10" s="254" t="s">
        <v>281</v>
      </c>
      <c r="S10" s="1" t="s">
        <v>282</v>
      </c>
      <c r="T10" s="254" t="s">
        <v>281</v>
      </c>
      <c r="V10" s="254" t="s">
        <v>281</v>
      </c>
    </row>
    <row r="11" spans="2:22" ht="18" customHeight="1" x14ac:dyDescent="0.4">
      <c r="B11" s="75" t="s">
        <v>234</v>
      </c>
      <c r="C11" s="559" t="s">
        <v>243</v>
      </c>
      <c r="D11" s="40" t="s">
        <v>193</v>
      </c>
      <c r="E11" s="17" t="s">
        <v>284</v>
      </c>
      <c r="F11" s="41" t="s">
        <v>281</v>
      </c>
      <c r="G11" s="17" t="s">
        <v>282</v>
      </c>
      <c r="H11" s="41" t="s">
        <v>281</v>
      </c>
      <c r="I11" s="49" t="s">
        <v>285</v>
      </c>
      <c r="J11" s="41" t="s">
        <v>281</v>
      </c>
      <c r="K11" s="49" t="s">
        <v>286</v>
      </c>
      <c r="L11" s="254" t="s">
        <v>281</v>
      </c>
      <c r="N11" s="41" t="s">
        <v>281</v>
      </c>
      <c r="O11" s="1" t="s">
        <v>282</v>
      </c>
      <c r="P11" s="41" t="s">
        <v>281</v>
      </c>
      <c r="R11" s="254" t="s">
        <v>281</v>
      </c>
      <c r="S11" s="1" t="s">
        <v>282</v>
      </c>
      <c r="T11" s="254" t="s">
        <v>281</v>
      </c>
      <c r="V11" s="254" t="s">
        <v>281</v>
      </c>
    </row>
    <row r="12" spans="2:22" x14ac:dyDescent="0.4">
      <c r="B12" s="75"/>
      <c r="C12" s="559"/>
      <c r="D12" s="40" t="s">
        <v>287</v>
      </c>
      <c r="E12" s="17" t="s">
        <v>284</v>
      </c>
      <c r="F12" s="41"/>
      <c r="G12" s="17" t="s">
        <v>282</v>
      </c>
      <c r="H12" s="41"/>
      <c r="I12" s="49" t="s">
        <v>285</v>
      </c>
      <c r="J12" s="41">
        <v>0</v>
      </c>
      <c r="K12" s="49" t="s">
        <v>286</v>
      </c>
      <c r="L12" s="254">
        <f>(H12-F12-J12)*24</f>
        <v>0</v>
      </c>
      <c r="N12" s="41"/>
      <c r="O12" s="1" t="s">
        <v>282</v>
      </c>
      <c r="P12" s="41"/>
      <c r="R12" s="43">
        <f>IF(F12&lt;N12,N12,F12)</f>
        <v>0</v>
      </c>
      <c r="S12" s="1" t="s">
        <v>282</v>
      </c>
      <c r="T12" s="43">
        <f>IF(H12&gt;P12,P12,H12)</f>
        <v>0</v>
      </c>
      <c r="V12" s="254">
        <f>(T12-R12)*24</f>
        <v>0</v>
      </c>
    </row>
    <row r="13" spans="2:22" ht="18" customHeight="1" x14ac:dyDescent="0.4">
      <c r="B13" s="75"/>
      <c r="C13" s="559"/>
      <c r="D13" s="40" t="s">
        <v>288</v>
      </c>
      <c r="E13" s="17" t="s">
        <v>284</v>
      </c>
      <c r="F13" s="41"/>
      <c r="G13" s="17" t="s">
        <v>282</v>
      </c>
      <c r="H13" s="41"/>
      <c r="I13" s="49" t="s">
        <v>285</v>
      </c>
      <c r="J13" s="41">
        <v>0</v>
      </c>
      <c r="K13" s="49" t="s">
        <v>286</v>
      </c>
      <c r="L13" s="254">
        <f>(H13-F13-J13)*24</f>
        <v>0</v>
      </c>
      <c r="N13" s="41"/>
      <c r="O13" s="1" t="s">
        <v>282</v>
      </c>
      <c r="P13" s="41"/>
      <c r="R13" s="43">
        <f t="shared" ref="R13:R31" si="1">IF(F13&lt;N13,N13,F13)</f>
        <v>0</v>
      </c>
      <c r="S13" s="1" t="s">
        <v>2</v>
      </c>
      <c r="T13" s="43">
        <f t="shared" ref="T13:T31" si="2">IF(H13&gt;P13,P13,H13)</f>
        <v>0</v>
      </c>
      <c r="V13" s="254">
        <f t="shared" ref="V13:V31" si="3">(T13-R13)*24</f>
        <v>0</v>
      </c>
    </row>
    <row r="14" spans="2:22" x14ac:dyDescent="0.4">
      <c r="B14" s="75"/>
      <c r="C14" s="559"/>
      <c r="D14" s="40" t="s">
        <v>23</v>
      </c>
      <c r="E14" s="17" t="s">
        <v>58</v>
      </c>
      <c r="F14" s="41"/>
      <c r="G14" s="17" t="s">
        <v>2</v>
      </c>
      <c r="H14" s="41"/>
      <c r="I14" s="49" t="s">
        <v>60</v>
      </c>
      <c r="J14" s="41">
        <v>0</v>
      </c>
      <c r="K14" s="49" t="s">
        <v>15</v>
      </c>
      <c r="L14" s="254">
        <f t="shared" ref="L14:L31" si="4">(H14-F14-J14)*24</f>
        <v>0</v>
      </c>
      <c r="N14" s="41"/>
      <c r="O14" s="1" t="s">
        <v>2</v>
      </c>
      <c r="P14" s="41"/>
      <c r="R14" s="43">
        <f t="shared" si="1"/>
        <v>0</v>
      </c>
      <c r="S14" s="1" t="s">
        <v>2</v>
      </c>
      <c r="T14" s="43">
        <f t="shared" si="2"/>
        <v>0</v>
      </c>
      <c r="V14" s="254">
        <f t="shared" si="3"/>
        <v>0</v>
      </c>
    </row>
    <row r="15" spans="2:22" x14ac:dyDescent="0.4">
      <c r="B15" s="75"/>
      <c r="C15" s="559"/>
      <c r="D15" s="40" t="s">
        <v>27</v>
      </c>
      <c r="E15" s="17" t="s">
        <v>58</v>
      </c>
      <c r="F15" s="41"/>
      <c r="G15" s="17" t="s">
        <v>2</v>
      </c>
      <c r="H15" s="41"/>
      <c r="I15" s="49" t="s">
        <v>60</v>
      </c>
      <c r="J15" s="41">
        <v>0</v>
      </c>
      <c r="K15" s="49" t="s">
        <v>15</v>
      </c>
      <c r="L15" s="254">
        <f t="shared" si="4"/>
        <v>0</v>
      </c>
      <c r="N15" s="41"/>
      <c r="O15" s="1" t="s">
        <v>2</v>
      </c>
      <c r="P15" s="41"/>
      <c r="R15" s="43">
        <f t="shared" si="1"/>
        <v>0</v>
      </c>
      <c r="S15" s="1" t="s">
        <v>2</v>
      </c>
      <c r="T15" s="43">
        <f t="shared" si="2"/>
        <v>0</v>
      </c>
      <c r="V15" s="254">
        <f t="shared" si="3"/>
        <v>0</v>
      </c>
    </row>
    <row r="16" spans="2:22" x14ac:dyDescent="0.4">
      <c r="B16" s="75"/>
      <c r="C16" s="559"/>
      <c r="D16" s="40" t="s">
        <v>25</v>
      </c>
      <c r="E16" s="17" t="s">
        <v>58</v>
      </c>
      <c r="F16" s="41"/>
      <c r="G16" s="17" t="s">
        <v>2</v>
      </c>
      <c r="H16" s="41"/>
      <c r="I16" s="49" t="s">
        <v>60</v>
      </c>
      <c r="J16" s="41">
        <v>0</v>
      </c>
      <c r="K16" s="49" t="s">
        <v>15</v>
      </c>
      <c r="L16" s="254">
        <f t="shared" si="4"/>
        <v>0</v>
      </c>
      <c r="N16" s="41"/>
      <c r="O16" s="1" t="s">
        <v>2</v>
      </c>
      <c r="P16" s="41"/>
      <c r="R16" s="43">
        <f t="shared" si="1"/>
        <v>0</v>
      </c>
      <c r="S16" s="1" t="s">
        <v>2</v>
      </c>
      <c r="T16" s="43">
        <f t="shared" si="2"/>
        <v>0</v>
      </c>
      <c r="V16" s="254">
        <f t="shared" si="3"/>
        <v>0</v>
      </c>
    </row>
    <row r="17" spans="2:22" x14ac:dyDescent="0.4">
      <c r="B17" s="75" t="s">
        <v>168</v>
      </c>
      <c r="C17" s="558" t="s">
        <v>239</v>
      </c>
      <c r="D17" s="40" t="s">
        <v>26</v>
      </c>
      <c r="E17" s="17" t="s">
        <v>58</v>
      </c>
      <c r="F17" s="41"/>
      <c r="G17" s="17" t="s">
        <v>2</v>
      </c>
      <c r="H17" s="41"/>
      <c r="I17" s="49" t="s">
        <v>60</v>
      </c>
      <c r="J17" s="41">
        <v>0</v>
      </c>
      <c r="K17" s="49" t="s">
        <v>15</v>
      </c>
      <c r="L17" s="254">
        <f t="shared" si="4"/>
        <v>0</v>
      </c>
      <c r="N17" s="41"/>
      <c r="O17" s="1" t="s">
        <v>2</v>
      </c>
      <c r="P17" s="41"/>
      <c r="R17" s="43">
        <f t="shared" si="1"/>
        <v>0</v>
      </c>
      <c r="S17" s="1" t="s">
        <v>2</v>
      </c>
      <c r="T17" s="43">
        <f t="shared" si="2"/>
        <v>0</v>
      </c>
      <c r="V17" s="254">
        <f t="shared" si="3"/>
        <v>0</v>
      </c>
    </row>
    <row r="18" spans="2:22" x14ac:dyDescent="0.4">
      <c r="B18" s="75"/>
      <c r="C18" s="553"/>
      <c r="D18" s="40" t="s">
        <v>28</v>
      </c>
      <c r="E18" s="17" t="s">
        <v>58</v>
      </c>
      <c r="F18" s="41"/>
      <c r="G18" s="17" t="s">
        <v>2</v>
      </c>
      <c r="H18" s="41"/>
      <c r="I18" s="49" t="s">
        <v>60</v>
      </c>
      <c r="J18" s="41">
        <v>0</v>
      </c>
      <c r="K18" s="49" t="s">
        <v>15</v>
      </c>
      <c r="L18" s="254">
        <f t="shared" si="4"/>
        <v>0</v>
      </c>
      <c r="N18" s="41"/>
      <c r="O18" s="1" t="s">
        <v>2</v>
      </c>
      <c r="P18" s="41"/>
      <c r="R18" s="43">
        <f t="shared" si="1"/>
        <v>0</v>
      </c>
      <c r="S18" s="1" t="s">
        <v>2</v>
      </c>
      <c r="T18" s="43">
        <f>IF(H18&gt;P18,P18,H18)</f>
        <v>0</v>
      </c>
      <c r="V18" s="254">
        <f t="shared" si="3"/>
        <v>0</v>
      </c>
    </row>
    <row r="19" spans="2:22" x14ac:dyDescent="0.4">
      <c r="B19" s="75"/>
      <c r="C19" s="553"/>
      <c r="D19" s="40" t="s">
        <v>24</v>
      </c>
      <c r="E19" s="17" t="s">
        <v>58</v>
      </c>
      <c r="F19" s="41"/>
      <c r="G19" s="17" t="s">
        <v>2</v>
      </c>
      <c r="H19" s="41"/>
      <c r="I19" s="49" t="s">
        <v>60</v>
      </c>
      <c r="J19" s="41">
        <v>0</v>
      </c>
      <c r="K19" s="49" t="s">
        <v>15</v>
      </c>
      <c r="L19" s="254">
        <f t="shared" si="4"/>
        <v>0</v>
      </c>
      <c r="N19" s="41"/>
      <c r="O19" s="1" t="s">
        <v>2</v>
      </c>
      <c r="P19" s="41"/>
      <c r="R19" s="43">
        <f t="shared" si="1"/>
        <v>0</v>
      </c>
      <c r="S19" s="1" t="s">
        <v>2</v>
      </c>
      <c r="T19" s="43">
        <f t="shared" si="2"/>
        <v>0</v>
      </c>
      <c r="V19" s="254">
        <f t="shared" si="3"/>
        <v>0</v>
      </c>
    </row>
    <row r="20" spans="2:22" x14ac:dyDescent="0.4">
      <c r="B20" s="75"/>
      <c r="C20" s="553"/>
      <c r="D20" s="40" t="s">
        <v>29</v>
      </c>
      <c r="E20" s="17" t="s">
        <v>58</v>
      </c>
      <c r="F20" s="41"/>
      <c r="G20" s="17" t="s">
        <v>2</v>
      </c>
      <c r="H20" s="41"/>
      <c r="I20" s="49" t="s">
        <v>60</v>
      </c>
      <c r="J20" s="41">
        <v>0</v>
      </c>
      <c r="K20" s="49" t="s">
        <v>15</v>
      </c>
      <c r="L20" s="254">
        <f t="shared" si="4"/>
        <v>0</v>
      </c>
      <c r="N20" s="41"/>
      <c r="O20" s="1" t="s">
        <v>2</v>
      </c>
      <c r="P20" s="41"/>
      <c r="R20" s="43">
        <f t="shared" si="1"/>
        <v>0</v>
      </c>
      <c r="S20" s="1" t="s">
        <v>2</v>
      </c>
      <c r="T20" s="43">
        <f t="shared" si="2"/>
        <v>0</v>
      </c>
      <c r="V20" s="254">
        <f t="shared" si="3"/>
        <v>0</v>
      </c>
    </row>
    <row r="21" spans="2:22" x14ac:dyDescent="0.4">
      <c r="B21" s="75" t="s">
        <v>194</v>
      </c>
      <c r="C21" s="553" t="s">
        <v>242</v>
      </c>
      <c r="D21" s="40" t="s">
        <v>289</v>
      </c>
      <c r="E21" s="17" t="s">
        <v>290</v>
      </c>
      <c r="F21" s="41"/>
      <c r="G21" s="17" t="s">
        <v>291</v>
      </c>
      <c r="H21" s="41"/>
      <c r="I21" s="49" t="s">
        <v>292</v>
      </c>
      <c r="J21" s="41">
        <v>0</v>
      </c>
      <c r="K21" s="49" t="s">
        <v>293</v>
      </c>
      <c r="L21" s="254">
        <f t="shared" si="4"/>
        <v>0</v>
      </c>
      <c r="N21" s="41"/>
      <c r="O21" s="1" t="s">
        <v>291</v>
      </c>
      <c r="P21" s="41"/>
      <c r="R21" s="43">
        <f t="shared" si="1"/>
        <v>0</v>
      </c>
      <c r="S21" s="1" t="s">
        <v>291</v>
      </c>
      <c r="T21" s="43">
        <f t="shared" si="2"/>
        <v>0</v>
      </c>
      <c r="V21" s="254">
        <f t="shared" si="3"/>
        <v>0</v>
      </c>
    </row>
    <row r="22" spans="2:22" x14ac:dyDescent="0.4">
      <c r="B22" s="75"/>
      <c r="C22" s="553"/>
      <c r="D22" s="40" t="s">
        <v>294</v>
      </c>
      <c r="E22" s="17" t="s">
        <v>290</v>
      </c>
      <c r="F22" s="41"/>
      <c r="G22" s="17" t="s">
        <v>291</v>
      </c>
      <c r="H22" s="41"/>
      <c r="I22" s="49" t="s">
        <v>292</v>
      </c>
      <c r="J22" s="41">
        <v>0</v>
      </c>
      <c r="K22" s="49" t="s">
        <v>293</v>
      </c>
      <c r="L22" s="254">
        <f t="shared" si="4"/>
        <v>0</v>
      </c>
      <c r="N22" s="41"/>
      <c r="O22" s="1" t="s">
        <v>291</v>
      </c>
      <c r="P22" s="41"/>
      <c r="R22" s="43">
        <f t="shared" si="1"/>
        <v>0</v>
      </c>
      <c r="S22" s="1" t="s">
        <v>291</v>
      </c>
      <c r="T22" s="43">
        <f t="shared" si="2"/>
        <v>0</v>
      </c>
      <c r="V22" s="254">
        <f t="shared" si="3"/>
        <v>0</v>
      </c>
    </row>
    <row r="23" spans="2:22" ht="18" customHeight="1" x14ac:dyDescent="0.4">
      <c r="C23" s="553"/>
      <c r="D23" s="40" t="s">
        <v>295</v>
      </c>
      <c r="E23" s="17" t="s">
        <v>290</v>
      </c>
      <c r="F23" s="41"/>
      <c r="G23" s="17" t="s">
        <v>291</v>
      </c>
      <c r="H23" s="41"/>
      <c r="I23" s="49" t="s">
        <v>292</v>
      </c>
      <c r="J23" s="41">
        <v>0</v>
      </c>
      <c r="K23" s="49" t="s">
        <v>293</v>
      </c>
      <c r="L23" s="42">
        <f t="shared" si="4"/>
        <v>0</v>
      </c>
      <c r="N23" s="41"/>
      <c r="O23" s="1" t="s">
        <v>291</v>
      </c>
      <c r="P23" s="41"/>
      <c r="R23" s="43">
        <f t="shared" si="1"/>
        <v>0</v>
      </c>
      <c r="S23" s="1" t="s">
        <v>291</v>
      </c>
      <c r="T23" s="43">
        <f t="shared" si="2"/>
        <v>0</v>
      </c>
      <c r="V23" s="254">
        <f t="shared" si="3"/>
        <v>0</v>
      </c>
    </row>
    <row r="24" spans="2:22" x14ac:dyDescent="0.4">
      <c r="C24" s="97"/>
      <c r="D24" s="40" t="s">
        <v>296</v>
      </c>
      <c r="E24" s="17" t="s">
        <v>290</v>
      </c>
      <c r="F24" s="41"/>
      <c r="G24" s="17" t="s">
        <v>291</v>
      </c>
      <c r="H24" s="41"/>
      <c r="I24" s="49" t="s">
        <v>292</v>
      </c>
      <c r="J24" s="41">
        <v>0</v>
      </c>
      <c r="K24" s="49" t="s">
        <v>293</v>
      </c>
      <c r="L24" s="254">
        <f t="shared" si="4"/>
        <v>0</v>
      </c>
      <c r="N24" s="41"/>
      <c r="O24" s="1" t="s">
        <v>291</v>
      </c>
      <c r="P24" s="41"/>
      <c r="R24" s="43">
        <f t="shared" si="1"/>
        <v>0</v>
      </c>
      <c r="S24" s="1" t="s">
        <v>291</v>
      </c>
      <c r="T24" s="43">
        <f t="shared" si="2"/>
        <v>0</v>
      </c>
      <c r="V24" s="254">
        <f t="shared" si="3"/>
        <v>0</v>
      </c>
    </row>
    <row r="25" spans="2:22" x14ac:dyDescent="0.4">
      <c r="C25" s="97"/>
      <c r="D25" s="40" t="s">
        <v>297</v>
      </c>
      <c r="E25" s="17" t="s">
        <v>290</v>
      </c>
      <c r="F25" s="41"/>
      <c r="G25" s="17" t="s">
        <v>291</v>
      </c>
      <c r="H25" s="41"/>
      <c r="I25" s="49" t="s">
        <v>292</v>
      </c>
      <c r="J25" s="41">
        <v>0</v>
      </c>
      <c r="K25" s="49" t="s">
        <v>293</v>
      </c>
      <c r="L25" s="254">
        <f t="shared" si="4"/>
        <v>0</v>
      </c>
      <c r="N25" s="41"/>
      <c r="O25" s="1" t="s">
        <v>291</v>
      </c>
      <c r="P25" s="41"/>
      <c r="R25" s="43">
        <f t="shared" si="1"/>
        <v>0</v>
      </c>
      <c r="S25" s="1" t="s">
        <v>291</v>
      </c>
      <c r="T25" s="43">
        <f t="shared" si="2"/>
        <v>0</v>
      </c>
      <c r="V25" s="254">
        <f t="shared" si="3"/>
        <v>0</v>
      </c>
    </row>
    <row r="26" spans="2:22" x14ac:dyDescent="0.4">
      <c r="C26" s="97"/>
      <c r="D26" s="40" t="s">
        <v>298</v>
      </c>
      <c r="E26" s="17" t="s">
        <v>290</v>
      </c>
      <c r="F26" s="41"/>
      <c r="G26" s="17" t="s">
        <v>291</v>
      </c>
      <c r="H26" s="41"/>
      <c r="I26" s="49" t="s">
        <v>292</v>
      </c>
      <c r="J26" s="41">
        <v>0</v>
      </c>
      <c r="K26" s="49" t="s">
        <v>293</v>
      </c>
      <c r="L26" s="254">
        <f t="shared" si="4"/>
        <v>0</v>
      </c>
      <c r="N26" s="41"/>
      <c r="O26" s="1" t="s">
        <v>291</v>
      </c>
      <c r="P26" s="41"/>
      <c r="R26" s="43">
        <f t="shared" si="1"/>
        <v>0</v>
      </c>
      <c r="S26" s="1" t="s">
        <v>291</v>
      </c>
      <c r="T26" s="43">
        <f t="shared" si="2"/>
        <v>0</v>
      </c>
      <c r="V26" s="254">
        <f t="shared" si="3"/>
        <v>0</v>
      </c>
    </row>
    <row r="27" spans="2:22" x14ac:dyDescent="0.4">
      <c r="C27" s="17"/>
      <c r="D27" s="40" t="s">
        <v>299</v>
      </c>
      <c r="E27" s="17" t="s">
        <v>290</v>
      </c>
      <c r="F27" s="41"/>
      <c r="G27" s="17" t="s">
        <v>291</v>
      </c>
      <c r="H27" s="41"/>
      <c r="I27" s="49" t="s">
        <v>292</v>
      </c>
      <c r="J27" s="41">
        <v>0</v>
      </c>
      <c r="K27" s="49" t="s">
        <v>293</v>
      </c>
      <c r="L27" s="254">
        <f t="shared" si="4"/>
        <v>0</v>
      </c>
      <c r="N27" s="41"/>
      <c r="O27" s="1" t="s">
        <v>291</v>
      </c>
      <c r="P27" s="41"/>
      <c r="R27" s="43">
        <f t="shared" si="1"/>
        <v>0</v>
      </c>
      <c r="S27" s="1" t="s">
        <v>291</v>
      </c>
      <c r="T27" s="43">
        <f t="shared" si="2"/>
        <v>0</v>
      </c>
      <c r="V27" s="254">
        <f t="shared" si="3"/>
        <v>0</v>
      </c>
    </row>
    <row r="28" spans="2:22" x14ac:dyDescent="0.4">
      <c r="C28" s="17"/>
      <c r="D28" s="40" t="s">
        <v>300</v>
      </c>
      <c r="E28" s="17" t="s">
        <v>290</v>
      </c>
      <c r="F28" s="41"/>
      <c r="G28" s="17" t="s">
        <v>291</v>
      </c>
      <c r="H28" s="41"/>
      <c r="I28" s="49" t="s">
        <v>292</v>
      </c>
      <c r="J28" s="41">
        <v>0</v>
      </c>
      <c r="K28" s="49" t="s">
        <v>293</v>
      </c>
      <c r="L28" s="254">
        <f t="shared" si="4"/>
        <v>0</v>
      </c>
      <c r="N28" s="41"/>
      <c r="O28" s="1" t="s">
        <v>291</v>
      </c>
      <c r="P28" s="41"/>
      <c r="R28" s="43">
        <f t="shared" si="1"/>
        <v>0</v>
      </c>
      <c r="S28" s="1" t="s">
        <v>291</v>
      </c>
      <c r="T28" s="43">
        <f t="shared" si="2"/>
        <v>0</v>
      </c>
      <c r="V28" s="254">
        <f t="shared" si="3"/>
        <v>0</v>
      </c>
    </row>
    <row r="29" spans="2:22" x14ac:dyDescent="0.4">
      <c r="C29" s="17"/>
      <c r="D29" s="40" t="s">
        <v>301</v>
      </c>
      <c r="E29" s="17" t="s">
        <v>290</v>
      </c>
      <c r="F29" s="41"/>
      <c r="G29" s="17" t="s">
        <v>291</v>
      </c>
      <c r="H29" s="41"/>
      <c r="I29" s="49" t="s">
        <v>292</v>
      </c>
      <c r="J29" s="41">
        <v>0</v>
      </c>
      <c r="K29" s="49" t="s">
        <v>293</v>
      </c>
      <c r="L29" s="254">
        <f t="shared" si="4"/>
        <v>0</v>
      </c>
      <c r="N29" s="41"/>
      <c r="O29" s="1" t="s">
        <v>291</v>
      </c>
      <c r="P29" s="41"/>
      <c r="R29" s="43">
        <f t="shared" si="1"/>
        <v>0</v>
      </c>
      <c r="S29" s="1" t="s">
        <v>291</v>
      </c>
      <c r="T29" s="43">
        <f t="shared" si="2"/>
        <v>0</v>
      </c>
      <c r="V29" s="254">
        <f t="shared" si="3"/>
        <v>0</v>
      </c>
    </row>
    <row r="30" spans="2:22" x14ac:dyDescent="0.4">
      <c r="C30" s="17"/>
      <c r="D30" s="40" t="s">
        <v>302</v>
      </c>
      <c r="E30" s="17" t="s">
        <v>290</v>
      </c>
      <c r="F30" s="41"/>
      <c r="G30" s="17" t="s">
        <v>291</v>
      </c>
      <c r="H30" s="41"/>
      <c r="I30" s="49" t="s">
        <v>292</v>
      </c>
      <c r="J30" s="41">
        <v>0</v>
      </c>
      <c r="K30" s="49" t="s">
        <v>293</v>
      </c>
      <c r="L30" s="254">
        <f t="shared" si="4"/>
        <v>0</v>
      </c>
      <c r="N30" s="41"/>
      <c r="O30" s="1" t="s">
        <v>291</v>
      </c>
      <c r="P30" s="41"/>
      <c r="R30" s="43">
        <f t="shared" si="1"/>
        <v>0</v>
      </c>
      <c r="S30" s="1" t="s">
        <v>291</v>
      </c>
      <c r="T30" s="43">
        <f t="shared" si="2"/>
        <v>0</v>
      </c>
      <c r="V30" s="254">
        <f t="shared" si="3"/>
        <v>0</v>
      </c>
    </row>
    <row r="31" spans="2:22" x14ac:dyDescent="0.4">
      <c r="C31" s="17"/>
      <c r="D31" s="40" t="s">
        <v>303</v>
      </c>
      <c r="E31" s="17" t="s">
        <v>290</v>
      </c>
      <c r="F31" s="41"/>
      <c r="G31" s="17" t="s">
        <v>291</v>
      </c>
      <c r="H31" s="41"/>
      <c r="I31" s="49" t="s">
        <v>292</v>
      </c>
      <c r="J31" s="41">
        <v>0</v>
      </c>
      <c r="K31" s="49" t="s">
        <v>293</v>
      </c>
      <c r="L31" s="254">
        <f t="shared" si="4"/>
        <v>0</v>
      </c>
      <c r="N31" s="41"/>
      <c r="O31" s="1" t="s">
        <v>291</v>
      </c>
      <c r="P31" s="41"/>
      <c r="R31" s="43">
        <f t="shared" si="1"/>
        <v>0</v>
      </c>
      <c r="S31" s="1" t="s">
        <v>291</v>
      </c>
      <c r="T31" s="43">
        <f t="shared" si="2"/>
        <v>0</v>
      </c>
      <c r="V31" s="254">
        <f t="shared" si="3"/>
        <v>0</v>
      </c>
    </row>
    <row r="32" spans="2:22" x14ac:dyDescent="0.4">
      <c r="C32" s="17"/>
      <c r="D32" s="40" t="s">
        <v>304</v>
      </c>
      <c r="E32" s="17" t="s">
        <v>290</v>
      </c>
      <c r="F32" s="50"/>
      <c r="G32" s="17" t="s">
        <v>291</v>
      </c>
      <c r="H32" s="50"/>
      <c r="I32" s="49" t="s">
        <v>292</v>
      </c>
      <c r="J32" s="50"/>
      <c r="K32" s="49" t="s">
        <v>293</v>
      </c>
      <c r="L32" s="40">
        <v>1</v>
      </c>
      <c r="N32" s="51"/>
      <c r="O32" s="17" t="s">
        <v>291</v>
      </c>
      <c r="P32" s="51"/>
      <c r="Q32" s="49"/>
      <c r="R32" s="51"/>
      <c r="S32" s="17" t="s">
        <v>291</v>
      </c>
      <c r="T32" s="51"/>
      <c r="U32" s="49"/>
      <c r="V32" s="40">
        <v>1</v>
      </c>
    </row>
    <row r="33" spans="3:24" x14ac:dyDescent="0.4">
      <c r="C33" s="17"/>
      <c r="D33" s="40" t="s">
        <v>305</v>
      </c>
      <c r="E33" s="17" t="s">
        <v>290</v>
      </c>
      <c r="F33" s="50"/>
      <c r="G33" s="17" t="s">
        <v>291</v>
      </c>
      <c r="H33" s="50"/>
      <c r="I33" s="49" t="s">
        <v>292</v>
      </c>
      <c r="J33" s="50"/>
      <c r="K33" s="49" t="s">
        <v>293</v>
      </c>
      <c r="L33" s="40">
        <v>2</v>
      </c>
      <c r="N33" s="51"/>
      <c r="O33" s="17" t="s">
        <v>291</v>
      </c>
      <c r="P33" s="51"/>
      <c r="Q33" s="49"/>
      <c r="R33" s="51"/>
      <c r="S33" s="17" t="s">
        <v>291</v>
      </c>
      <c r="T33" s="51"/>
      <c r="U33" s="49"/>
      <c r="V33" s="40">
        <v>2</v>
      </c>
    </row>
    <row r="34" spans="3:24" x14ac:dyDescent="0.4">
      <c r="C34" s="17"/>
      <c r="D34" s="40" t="s">
        <v>306</v>
      </c>
      <c r="E34" s="17" t="s">
        <v>290</v>
      </c>
      <c r="F34" s="50"/>
      <c r="G34" s="17" t="s">
        <v>291</v>
      </c>
      <c r="H34" s="50"/>
      <c r="I34" s="49" t="s">
        <v>292</v>
      </c>
      <c r="J34" s="50"/>
      <c r="K34" s="49" t="s">
        <v>293</v>
      </c>
      <c r="L34" s="40">
        <v>3</v>
      </c>
      <c r="N34" s="51"/>
      <c r="O34" s="17" t="s">
        <v>291</v>
      </c>
      <c r="P34" s="51"/>
      <c r="Q34" s="49"/>
      <c r="R34" s="51"/>
      <c r="S34" s="17" t="s">
        <v>291</v>
      </c>
      <c r="T34" s="51"/>
      <c r="U34" s="49"/>
      <c r="V34" s="40">
        <v>3</v>
      </c>
    </row>
    <row r="35" spans="3:24" x14ac:dyDescent="0.4">
      <c r="C35" s="17"/>
      <c r="D35" s="40" t="s">
        <v>307</v>
      </c>
      <c r="E35" s="17" t="s">
        <v>290</v>
      </c>
      <c r="F35" s="50"/>
      <c r="G35" s="17" t="s">
        <v>291</v>
      </c>
      <c r="H35" s="50"/>
      <c r="I35" s="49" t="s">
        <v>292</v>
      </c>
      <c r="J35" s="50"/>
      <c r="K35" s="49" t="s">
        <v>293</v>
      </c>
      <c r="L35" s="40">
        <v>4</v>
      </c>
      <c r="N35" s="51"/>
      <c r="O35" s="17" t="s">
        <v>291</v>
      </c>
      <c r="P35" s="51"/>
      <c r="Q35" s="49"/>
      <c r="R35" s="51"/>
      <c r="S35" s="17" t="s">
        <v>291</v>
      </c>
      <c r="T35" s="51"/>
      <c r="U35" s="49"/>
      <c r="V35" s="40">
        <v>4</v>
      </c>
    </row>
    <row r="36" spans="3:24" x14ac:dyDescent="0.4">
      <c r="C36" s="17"/>
      <c r="D36" s="40" t="s">
        <v>308</v>
      </c>
      <c r="E36" s="17" t="s">
        <v>290</v>
      </c>
      <c r="F36" s="50"/>
      <c r="G36" s="17" t="s">
        <v>291</v>
      </c>
      <c r="H36" s="50"/>
      <c r="I36" s="49" t="s">
        <v>292</v>
      </c>
      <c r="J36" s="50"/>
      <c r="K36" s="49" t="s">
        <v>293</v>
      </c>
      <c r="L36" s="40">
        <v>5</v>
      </c>
      <c r="N36" s="51"/>
      <c r="O36" s="17" t="s">
        <v>291</v>
      </c>
      <c r="P36" s="51"/>
      <c r="Q36" s="49"/>
      <c r="R36" s="51"/>
      <c r="S36" s="17" t="s">
        <v>291</v>
      </c>
      <c r="T36" s="51"/>
      <c r="U36" s="49"/>
      <c r="V36" s="40">
        <v>5</v>
      </c>
    </row>
    <row r="37" spans="3:24" x14ac:dyDescent="0.4">
      <c r="C37" s="17"/>
      <c r="D37" s="40" t="s">
        <v>309</v>
      </c>
      <c r="E37" s="17" t="s">
        <v>290</v>
      </c>
      <c r="F37" s="50"/>
      <c r="G37" s="17" t="s">
        <v>291</v>
      </c>
      <c r="H37" s="50"/>
      <c r="I37" s="49" t="s">
        <v>292</v>
      </c>
      <c r="J37" s="50"/>
      <c r="K37" s="49" t="s">
        <v>293</v>
      </c>
      <c r="L37" s="40">
        <v>6</v>
      </c>
      <c r="N37" s="51"/>
      <c r="O37" s="17" t="s">
        <v>291</v>
      </c>
      <c r="P37" s="51"/>
      <c r="Q37" s="49"/>
      <c r="R37" s="51"/>
      <c r="S37" s="17" t="s">
        <v>291</v>
      </c>
      <c r="T37" s="51"/>
      <c r="U37" s="49"/>
      <c r="V37" s="40">
        <v>6</v>
      </c>
    </row>
    <row r="38" spans="3:24" x14ac:dyDescent="0.4">
      <c r="C38" s="17"/>
      <c r="D38" s="40" t="s">
        <v>310</v>
      </c>
      <c r="E38" s="17" t="s">
        <v>290</v>
      </c>
      <c r="F38" s="50"/>
      <c r="G38" s="17" t="s">
        <v>291</v>
      </c>
      <c r="H38" s="50"/>
      <c r="I38" s="49" t="s">
        <v>292</v>
      </c>
      <c r="J38" s="50"/>
      <c r="K38" s="49" t="s">
        <v>293</v>
      </c>
      <c r="L38" s="40">
        <v>7</v>
      </c>
      <c r="N38" s="51"/>
      <c r="O38" s="17" t="s">
        <v>291</v>
      </c>
      <c r="P38" s="51"/>
      <c r="Q38" s="49"/>
      <c r="R38" s="51"/>
      <c r="S38" s="17" t="s">
        <v>291</v>
      </c>
      <c r="T38" s="51"/>
      <c r="U38" s="49"/>
      <c r="V38" s="40">
        <v>7</v>
      </c>
    </row>
    <row r="39" spans="3:24" x14ac:dyDescent="0.4">
      <c r="C39" s="17"/>
      <c r="D39" s="40" t="s">
        <v>311</v>
      </c>
      <c r="E39" s="17" t="s">
        <v>290</v>
      </c>
      <c r="F39" s="50"/>
      <c r="G39" s="17" t="s">
        <v>291</v>
      </c>
      <c r="H39" s="50"/>
      <c r="I39" s="49" t="s">
        <v>292</v>
      </c>
      <c r="J39" s="50"/>
      <c r="K39" s="49" t="s">
        <v>293</v>
      </c>
      <c r="L39" s="40">
        <v>8</v>
      </c>
      <c r="N39" s="51"/>
      <c r="O39" s="17" t="s">
        <v>291</v>
      </c>
      <c r="P39" s="51"/>
      <c r="Q39" s="49"/>
      <c r="R39" s="51"/>
      <c r="S39" s="17" t="s">
        <v>291</v>
      </c>
      <c r="T39" s="51"/>
      <c r="U39" s="49"/>
      <c r="V39" s="40">
        <v>8</v>
      </c>
    </row>
    <row r="40" spans="3:24" x14ac:dyDescent="0.4">
      <c r="C40" s="17"/>
      <c r="D40" s="40" t="s">
        <v>312</v>
      </c>
      <c r="E40" s="17" t="s">
        <v>290</v>
      </c>
      <c r="F40" s="50"/>
      <c r="G40" s="17" t="s">
        <v>291</v>
      </c>
      <c r="H40" s="50"/>
      <c r="I40" s="49" t="s">
        <v>292</v>
      </c>
      <c r="J40" s="50"/>
      <c r="K40" s="49" t="s">
        <v>293</v>
      </c>
      <c r="L40" s="40"/>
      <c r="N40" s="51"/>
      <c r="O40" s="17" t="s">
        <v>291</v>
      </c>
      <c r="P40" s="51"/>
      <c r="Q40" s="49"/>
      <c r="R40" s="51"/>
      <c r="S40" s="17" t="s">
        <v>291</v>
      </c>
      <c r="T40" s="51"/>
      <c r="U40" s="49"/>
      <c r="V40" s="40"/>
    </row>
    <row r="41" spans="3:24" x14ac:dyDescent="0.4">
      <c r="C41" s="17"/>
      <c r="D41" s="40" t="s">
        <v>313</v>
      </c>
      <c r="E41" s="17" t="s">
        <v>290</v>
      </c>
      <c r="F41" s="50"/>
      <c r="G41" s="17" t="s">
        <v>291</v>
      </c>
      <c r="H41" s="50"/>
      <c r="I41" s="49" t="s">
        <v>292</v>
      </c>
      <c r="J41" s="50"/>
      <c r="K41" s="49" t="s">
        <v>293</v>
      </c>
      <c r="L41" s="40"/>
      <c r="N41" s="51"/>
      <c r="O41" s="17" t="s">
        <v>291</v>
      </c>
      <c r="P41" s="51"/>
      <c r="Q41" s="49"/>
      <c r="R41" s="51"/>
      <c r="S41" s="17" t="s">
        <v>291</v>
      </c>
      <c r="T41" s="51"/>
      <c r="U41" s="49"/>
      <c r="V41" s="40"/>
    </row>
    <row r="42" spans="3:24" x14ac:dyDescent="0.4">
      <c r="C42" s="17"/>
      <c r="D42" s="40" t="s">
        <v>91</v>
      </c>
      <c r="E42" s="17" t="s">
        <v>290</v>
      </c>
      <c r="F42" s="41"/>
      <c r="G42" s="17" t="s">
        <v>291</v>
      </c>
      <c r="H42" s="41"/>
      <c r="I42" s="49" t="s">
        <v>292</v>
      </c>
      <c r="J42" s="41"/>
      <c r="K42" s="49" t="s">
        <v>293</v>
      </c>
      <c r="L42" s="254">
        <f>(H42-F42-J42)*24</f>
        <v>0</v>
      </c>
      <c r="N42" s="40"/>
      <c r="O42" s="1" t="s">
        <v>291</v>
      </c>
      <c r="P42" s="40"/>
      <c r="R42" s="43">
        <f>IF(F42&lt;N42,N42,F42)</f>
        <v>0</v>
      </c>
      <c r="S42" s="1" t="s">
        <v>291</v>
      </c>
      <c r="T42" s="43">
        <f>IF(H42&gt;P42,P42,H42)</f>
        <v>0</v>
      </c>
      <c r="V42" s="254">
        <f>(T42-R42)*24</f>
        <v>0</v>
      </c>
    </row>
    <row r="43" spans="3:24" x14ac:dyDescent="0.4">
      <c r="C43" s="17"/>
      <c r="D43" s="40" t="s">
        <v>92</v>
      </c>
      <c r="E43" s="17" t="s">
        <v>290</v>
      </c>
      <c r="F43" s="41"/>
      <c r="G43" s="17" t="s">
        <v>291</v>
      </c>
      <c r="H43" s="41"/>
      <c r="I43" s="49" t="s">
        <v>292</v>
      </c>
      <c r="J43" s="41"/>
      <c r="K43" s="49" t="s">
        <v>293</v>
      </c>
      <c r="L43" s="254">
        <f>(H43-F43-J43)*24</f>
        <v>0</v>
      </c>
      <c r="N43" s="40"/>
      <c r="O43" s="1" t="s">
        <v>291</v>
      </c>
      <c r="P43" s="40"/>
      <c r="R43" s="43">
        <f>IF(F43&lt;N43,N43,F43)</f>
        <v>0</v>
      </c>
      <c r="S43" s="1" t="s">
        <v>291</v>
      </c>
      <c r="T43" s="43">
        <f>IF(H43&gt;P43,P43,H43)</f>
        <v>0</v>
      </c>
      <c r="V43" s="254">
        <f>(T43-R43)*24</f>
        <v>0</v>
      </c>
      <c r="X43" s="2" t="s">
        <v>93</v>
      </c>
    </row>
    <row r="44" spans="3:24" x14ac:dyDescent="0.4">
      <c r="C44" s="17"/>
      <c r="D44" s="40" t="s">
        <v>237</v>
      </c>
      <c r="E44" s="17" t="s">
        <v>290</v>
      </c>
      <c r="F44" s="41"/>
      <c r="G44" s="17" t="s">
        <v>291</v>
      </c>
      <c r="H44" s="41"/>
      <c r="I44" s="49" t="s">
        <v>292</v>
      </c>
      <c r="J44" s="41"/>
      <c r="K44" s="49" t="s">
        <v>293</v>
      </c>
      <c r="L44" s="254">
        <f>(H44-F44-J44)*24</f>
        <v>0</v>
      </c>
      <c r="N44" s="40"/>
      <c r="O44" s="1" t="s">
        <v>291</v>
      </c>
      <c r="P44" s="40"/>
      <c r="R44" s="43">
        <f>IF(F44&lt;N44,N44,F44)</f>
        <v>0</v>
      </c>
      <c r="S44" s="1" t="s">
        <v>291</v>
      </c>
      <c r="T44" s="43">
        <f>IF(H44&gt;P44,P44,H44)</f>
        <v>0</v>
      </c>
      <c r="V44" s="254">
        <f>(T44-R44)*24</f>
        <v>0</v>
      </c>
      <c r="X44" s="2" t="s">
        <v>93</v>
      </c>
    </row>
    <row r="45" spans="3:24" x14ac:dyDescent="0.4">
      <c r="C45" s="17"/>
      <c r="D45" s="40" t="s">
        <v>238</v>
      </c>
      <c r="E45" s="17" t="s">
        <v>290</v>
      </c>
      <c r="F45" s="41"/>
      <c r="G45" s="17" t="s">
        <v>291</v>
      </c>
      <c r="H45" s="41"/>
      <c r="I45" s="49" t="s">
        <v>292</v>
      </c>
      <c r="J45" s="41"/>
      <c r="K45" s="49" t="s">
        <v>293</v>
      </c>
      <c r="L45" s="254">
        <f>(H45-F45-J45)*24</f>
        <v>0</v>
      </c>
      <c r="N45" s="40"/>
      <c r="O45" s="1" t="s">
        <v>291</v>
      </c>
      <c r="P45" s="40"/>
      <c r="R45" s="43">
        <f>IF(F45&lt;N45,N45,F45)</f>
        <v>0</v>
      </c>
      <c r="S45" s="1" t="s">
        <v>291</v>
      </c>
      <c r="T45" s="43">
        <f>IF(H45&gt;P45,P45,H45)</f>
        <v>0</v>
      </c>
      <c r="V45" s="254">
        <f>(T45-R45)*24</f>
        <v>0</v>
      </c>
    </row>
    <row r="46" spans="3:24" x14ac:dyDescent="0.4">
      <c r="C46" s="17"/>
    </row>
    <row r="47" spans="3:24" x14ac:dyDescent="0.4">
      <c r="C47" s="17"/>
    </row>
    <row r="48" spans="3:24" x14ac:dyDescent="0.4">
      <c r="C48" s="17"/>
    </row>
    <row r="49" spans="3:3" s="2" customFormat="1" x14ac:dyDescent="0.4">
      <c r="C49" s="17"/>
    </row>
    <row r="50" spans="3:3" s="2" customFormat="1" x14ac:dyDescent="0.4">
      <c r="C50" s="17"/>
    </row>
    <row r="51" spans="3:3" s="2" customFormat="1" x14ac:dyDescent="0.4">
      <c r="C51" s="17"/>
    </row>
    <row r="52" spans="3:3" s="2" customFormat="1" x14ac:dyDescent="0.4">
      <c r="C52" s="17"/>
    </row>
    <row r="53" spans="3:3" s="2" customFormat="1" x14ac:dyDescent="0.4">
      <c r="C53" s="17"/>
    </row>
    <row r="54" spans="3:3" s="2" customFormat="1" x14ac:dyDescent="0.4">
      <c r="C54" s="17"/>
    </row>
    <row r="55" spans="3:3" s="2" customFormat="1" x14ac:dyDescent="0.4">
      <c r="C55" s="17"/>
    </row>
    <row r="56" spans="3:3" s="2" customFormat="1" x14ac:dyDescent="0.4">
      <c r="C56" s="17"/>
    </row>
  </sheetData>
  <sheetProtection sheet="1" objects="1" scenarios="1" selectLockedCells="1"/>
  <mergeCells count="7">
    <mergeCell ref="C21:C23"/>
    <mergeCell ref="F3:L3"/>
    <mergeCell ref="N3:P3"/>
    <mergeCell ref="R3:V3"/>
    <mergeCell ref="C6:C10"/>
    <mergeCell ref="C11:C16"/>
    <mergeCell ref="C17:C20"/>
  </mergeCells>
  <phoneticPr fontId="2"/>
  <pageMargins left="0.15748031496062992" right="0.15748031496062992" top="0.39370078740157483" bottom="0.39370078740157483" header="0.31496062992125984" footer="0.31496062992125984"/>
  <pageSetup paperSize="9" scale="61" fitToHeight="0" orientation="landscape"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M32"/>
  <sheetViews>
    <sheetView zoomScale="90" zoomScaleNormal="90" workbookViewId="0">
      <pane ySplit="1" topLeftCell="A2" activePane="bottomLeft" state="frozen"/>
      <selection pane="bottomLeft" activeCell="I18" sqref="I18"/>
    </sheetView>
  </sheetViews>
  <sheetFormatPr defaultRowHeight="18.75" x14ac:dyDescent="0.4"/>
  <cols>
    <col min="2" max="2" width="12.625" bestFit="1" customWidth="1"/>
    <col min="3" max="3" width="10.625" bestFit="1" customWidth="1"/>
    <col min="4" max="4" width="12.625" bestFit="1" customWidth="1"/>
    <col min="5" max="5" width="12.625" customWidth="1"/>
    <col min="7" max="7" width="13.75" bestFit="1" customWidth="1"/>
    <col min="10" max="10" width="21.875" customWidth="1"/>
    <col min="11" max="11" width="14.625" bestFit="1" customWidth="1"/>
    <col min="12" max="13" width="15.375" bestFit="1" customWidth="1"/>
  </cols>
  <sheetData>
    <row r="1" spans="1:13" x14ac:dyDescent="0.4">
      <c r="A1" t="s">
        <v>153</v>
      </c>
      <c r="B1" s="54" t="s">
        <v>135</v>
      </c>
      <c r="C1" s="54" t="s">
        <v>136</v>
      </c>
      <c r="D1" s="54" t="s">
        <v>65</v>
      </c>
      <c r="E1" s="54" t="s">
        <v>137</v>
      </c>
      <c r="F1" s="54" t="s">
        <v>152</v>
      </c>
      <c r="G1" s="54" t="s">
        <v>138</v>
      </c>
      <c r="H1" s="54" t="s">
        <v>139</v>
      </c>
      <c r="I1" s="54" t="s">
        <v>140</v>
      </c>
      <c r="J1" s="54" t="s">
        <v>63</v>
      </c>
      <c r="K1" s="54" t="s">
        <v>141</v>
      </c>
      <c r="L1" s="54" t="s">
        <v>240</v>
      </c>
      <c r="M1" s="54" t="s">
        <v>241</v>
      </c>
    </row>
    <row r="2" spans="1:13" x14ac:dyDescent="0.4">
      <c r="A2" s="54">
        <f>IF($E2&lt;&gt; "",ROW()-1,"")</f>
        <v>1</v>
      </c>
      <c r="B2" s="54">
        <f>IF($E2&lt;&gt; "",'別紙2-1　勤務体制・勤務形態一覧表（児通所）'!$AR$3,"")</f>
        <v>0</v>
      </c>
      <c r="C2" s="54">
        <f>IF($E2&lt;&gt; "",'別紙2-1　勤務体制・勤務形態一覧表（児通所）'!$AR$2,"")</f>
        <v>0</v>
      </c>
      <c r="D2" s="54">
        <f>IF($E2&lt;&gt; "",'別紙2-1　勤務体制・勤務形態一覧表（児通所）'!$AR$1,"")</f>
        <v>0</v>
      </c>
      <c r="E2">
        <f>'別紙2-1　勤務体制・勤務形態一覧表（児通所）'!N22</f>
        <v>0</v>
      </c>
      <c r="F2">
        <f>'別紙2-1　勤務体制・勤務形態一覧表（児通所）'!N23</f>
        <v>0</v>
      </c>
      <c r="G2" s="172">
        <f>'別紙2-1　勤務体制・勤務形態一覧表（児通所）'!N24</f>
        <v>0</v>
      </c>
      <c r="H2" t="str">
        <f>'別紙2-1　勤務体制・勤務形態一覧表（児通所）'!F23</f>
        <v>管理者</v>
      </c>
      <c r="I2">
        <f>'別紙2-1　勤務体制・勤務形態一覧表（児通所）'!G22</f>
        <v>0</v>
      </c>
      <c r="J2">
        <f>'別紙2-1　勤務体制・勤務形態一覧表（児通所）'!H22</f>
        <v>0</v>
      </c>
      <c r="K2">
        <f>'別紙2-1　勤務体制・勤務形態一覧表（児通所）'!M22</f>
        <v>0</v>
      </c>
      <c r="L2" s="96">
        <f>'別紙2-1　勤務体制・勤務形態一覧表（児通所）'!J23</f>
        <v>0</v>
      </c>
      <c r="M2" s="96">
        <f>'別紙2-1　勤務体制・勤務形態一覧表（児通所）'!J24</f>
        <v>0</v>
      </c>
    </row>
    <row r="3" spans="1:13" x14ac:dyDescent="0.4">
      <c r="A3" s="54">
        <f t="shared" ref="A3:A32" si="0">IF($E3&lt;&gt; "",ROW()-1,"")</f>
        <v>2</v>
      </c>
      <c r="B3" s="54">
        <f>IF($E3&lt;&gt; "",'別紙2-1　勤務体制・勤務形態一覧表（児通所）'!$AR$3,"")</f>
        <v>0</v>
      </c>
      <c r="C3" s="54">
        <f>IF($E3&lt;&gt; "",'別紙2-1　勤務体制・勤務形態一覧表（児通所）'!$AR$2,"")</f>
        <v>0</v>
      </c>
      <c r="D3" s="54">
        <f>IF($E3&lt;&gt; "",'別紙2-1　勤務体制・勤務形態一覧表（児通所）'!$AR$1,"")</f>
        <v>0</v>
      </c>
      <c r="E3">
        <f>'別紙2-1　勤務体制・勤務形態一覧表（児通所）'!N25</f>
        <v>0</v>
      </c>
      <c r="F3">
        <f>'別紙2-1　勤務体制・勤務形態一覧表（児通所）'!N26</f>
        <v>0</v>
      </c>
      <c r="G3" s="172">
        <f>'別紙2-1　勤務体制・勤務形態一覧表（児通所）'!N27</f>
        <v>0</v>
      </c>
      <c r="H3" t="str">
        <f>'別紙2-1　勤務体制・勤務形態一覧表（児通所）'!F26</f>
        <v>児童発達支援管理責任者</v>
      </c>
      <c r="I3">
        <f>'別紙2-1　勤務体制・勤務形態一覧表（児通所）'!G25</f>
        <v>0</v>
      </c>
      <c r="J3">
        <f>'別紙2-1　勤務体制・勤務形態一覧表（児通所）'!H25</f>
        <v>0</v>
      </c>
      <c r="K3">
        <f>'別紙2-1　勤務体制・勤務形態一覧表（児通所）'!M25</f>
        <v>0</v>
      </c>
      <c r="L3" s="96">
        <f>'別紙2-1　勤務体制・勤務形態一覧表（児通所）'!J26</f>
        <v>0</v>
      </c>
      <c r="M3" s="96">
        <f>'別紙2-1　勤務体制・勤務形態一覧表（児通所）'!J27</f>
        <v>0</v>
      </c>
    </row>
    <row r="4" spans="1:13" x14ac:dyDescent="0.4">
      <c r="A4" s="54">
        <f t="shared" si="0"/>
        <v>3</v>
      </c>
      <c r="B4" s="54">
        <f>IF($E4&lt;&gt; "",'別紙2-1　勤務体制・勤務形態一覧表（児通所）'!$AR$3,"")</f>
        <v>0</v>
      </c>
      <c r="C4" s="54">
        <f>IF($E4&lt;&gt; "",'別紙2-1　勤務体制・勤務形態一覧表（児通所）'!$AR$2,"")</f>
        <v>0</v>
      </c>
      <c r="D4" s="54">
        <f>IF($E4&lt;&gt; "",'別紙2-1　勤務体制・勤務形態一覧表（児通所）'!$AR$1,"")</f>
        <v>0</v>
      </c>
      <c r="E4">
        <f>'別紙2-1　勤務体制・勤務形態一覧表（児通所）'!N28</f>
        <v>0</v>
      </c>
      <c r="F4">
        <f>'別紙2-1　勤務体制・勤務形態一覧表（児通所）'!N29</f>
        <v>0</v>
      </c>
      <c r="G4" s="172">
        <f>'別紙2-1　勤務体制・勤務形態一覧表（児通所）'!N30</f>
        <v>0</v>
      </c>
      <c r="H4">
        <f>'別紙2-1　勤務体制・勤務形態一覧表（児通所）'!F29</f>
        <v>0</v>
      </c>
      <c r="I4">
        <f>'別紙2-1　勤務体制・勤務形態一覧表（児通所）'!G28</f>
        <v>0</v>
      </c>
      <c r="J4">
        <f>'別紙2-1　勤務体制・勤務形態一覧表（児通所）'!H28</f>
        <v>0</v>
      </c>
      <c r="K4">
        <f>'別紙2-1　勤務体制・勤務形態一覧表（児通所）'!M28</f>
        <v>0</v>
      </c>
      <c r="L4" s="96">
        <f>'別紙2-1　勤務体制・勤務形態一覧表（児通所）'!J29</f>
        <v>0</v>
      </c>
      <c r="M4" s="96">
        <f>'別紙2-1　勤務体制・勤務形態一覧表（児通所）'!J30</f>
        <v>0</v>
      </c>
    </row>
    <row r="5" spans="1:13" x14ac:dyDescent="0.4">
      <c r="A5" s="54">
        <f t="shared" si="0"/>
        <v>4</v>
      </c>
      <c r="B5" s="54">
        <f>IF($E5&lt;&gt; "",'別紙2-1　勤務体制・勤務形態一覧表（児通所）'!$AR$3,"")</f>
        <v>0</v>
      </c>
      <c r="C5" s="54">
        <f>IF($E5&lt;&gt; "",'別紙2-1　勤務体制・勤務形態一覧表（児通所）'!$AR$2,"")</f>
        <v>0</v>
      </c>
      <c r="D5" s="54">
        <f>IF($E5&lt;&gt; "",'別紙2-1　勤務体制・勤務形態一覧表（児通所）'!$AR$1,"")</f>
        <v>0</v>
      </c>
      <c r="E5">
        <f>'別紙2-1　勤務体制・勤務形態一覧表（児通所）'!N31</f>
        <v>0</v>
      </c>
      <c r="F5">
        <f>'別紙2-1　勤務体制・勤務形態一覧表（児通所）'!N32</f>
        <v>0</v>
      </c>
      <c r="G5" s="172">
        <f>'別紙2-1　勤務体制・勤務形態一覧表（児通所）'!N33</f>
        <v>0</v>
      </c>
      <c r="H5">
        <f>'別紙2-1　勤務体制・勤務形態一覧表（児通所）'!F32</f>
        <v>0</v>
      </c>
      <c r="I5">
        <f>'別紙2-1　勤務体制・勤務形態一覧表（児通所）'!G31</f>
        <v>0</v>
      </c>
      <c r="J5">
        <f>'別紙2-1　勤務体制・勤務形態一覧表（児通所）'!H31</f>
        <v>0</v>
      </c>
      <c r="K5">
        <f>'別紙2-1　勤務体制・勤務形態一覧表（児通所）'!M31</f>
        <v>0</v>
      </c>
      <c r="L5" s="96">
        <f>'別紙2-1　勤務体制・勤務形態一覧表（児通所）'!J32</f>
        <v>0</v>
      </c>
      <c r="M5" s="96">
        <f>'別紙2-1　勤務体制・勤務形態一覧表（児通所）'!J33</f>
        <v>0</v>
      </c>
    </row>
    <row r="6" spans="1:13" x14ac:dyDescent="0.4">
      <c r="A6" s="54">
        <f t="shared" si="0"/>
        <v>5</v>
      </c>
      <c r="B6" s="54">
        <f>IF($E6&lt;&gt; "",'別紙2-1　勤務体制・勤務形態一覧表（児通所）'!$AR$3,"")</f>
        <v>0</v>
      </c>
      <c r="C6" s="54">
        <f>IF($E6&lt;&gt; "",'別紙2-1　勤務体制・勤務形態一覧表（児通所）'!$AR$2,"")</f>
        <v>0</v>
      </c>
      <c r="D6" s="54">
        <f>IF($E6&lt;&gt; "",'別紙2-1　勤務体制・勤務形態一覧表（児通所）'!$AR$1,"")</f>
        <v>0</v>
      </c>
      <c r="E6">
        <f>'別紙2-1　勤務体制・勤務形態一覧表（児通所）'!N34</f>
        <v>0</v>
      </c>
      <c r="F6">
        <f>'別紙2-1　勤務体制・勤務形態一覧表（児通所）'!N35</f>
        <v>0</v>
      </c>
      <c r="G6" s="172">
        <f>'別紙2-1　勤務体制・勤務形態一覧表（児通所）'!N36</f>
        <v>0</v>
      </c>
      <c r="H6">
        <f>'別紙2-1　勤務体制・勤務形態一覧表（児通所）'!F35</f>
        <v>0</v>
      </c>
      <c r="I6">
        <f>'別紙2-1　勤務体制・勤務形態一覧表（児通所）'!G34</f>
        <v>0</v>
      </c>
      <c r="J6">
        <f>'別紙2-1　勤務体制・勤務形態一覧表（児通所）'!H34</f>
        <v>0</v>
      </c>
      <c r="K6">
        <f>'別紙2-1　勤務体制・勤務形態一覧表（児通所）'!M34</f>
        <v>0</v>
      </c>
      <c r="L6" s="96">
        <f>'別紙2-1　勤務体制・勤務形態一覧表（児通所）'!J35</f>
        <v>0</v>
      </c>
      <c r="M6" s="96">
        <f>'別紙2-1　勤務体制・勤務形態一覧表（児通所）'!J36</f>
        <v>0</v>
      </c>
    </row>
    <row r="7" spans="1:13" x14ac:dyDescent="0.4">
      <c r="A7" s="54">
        <f t="shared" si="0"/>
        <v>6</v>
      </c>
      <c r="B7" s="54">
        <f>IF($E7&lt;&gt; "",'別紙2-1　勤務体制・勤務形態一覧表（児通所）'!$AR$3,"")</f>
        <v>0</v>
      </c>
      <c r="C7" s="54">
        <f>IF($E7&lt;&gt; "",'別紙2-1　勤務体制・勤務形態一覧表（児通所）'!$AR$2,"")</f>
        <v>0</v>
      </c>
      <c r="D7" s="54">
        <f>IF($E7&lt;&gt; "",'別紙2-1　勤務体制・勤務形態一覧表（児通所）'!$AR$1,"")</f>
        <v>0</v>
      </c>
      <c r="E7">
        <f>'別紙2-1　勤務体制・勤務形態一覧表（児通所）'!N37</f>
        <v>0</v>
      </c>
      <c r="F7">
        <f>'別紙2-1　勤務体制・勤務形態一覧表（児通所）'!N38</f>
        <v>0</v>
      </c>
      <c r="G7" s="172">
        <f>'別紙2-1　勤務体制・勤務形態一覧表（児通所）'!N39</f>
        <v>0</v>
      </c>
      <c r="H7">
        <f>'別紙2-1　勤務体制・勤務形態一覧表（児通所）'!F38</f>
        <v>0</v>
      </c>
      <c r="I7">
        <f>'別紙2-1　勤務体制・勤務形態一覧表（児通所）'!G37</f>
        <v>0</v>
      </c>
      <c r="J7">
        <f>'別紙2-1　勤務体制・勤務形態一覧表（児通所）'!H37</f>
        <v>0</v>
      </c>
      <c r="K7">
        <f>'別紙2-1　勤務体制・勤務形態一覧表（児通所）'!M37</f>
        <v>0</v>
      </c>
      <c r="L7" s="96">
        <f>'別紙2-1　勤務体制・勤務形態一覧表（児通所）'!J38</f>
        <v>0</v>
      </c>
      <c r="M7" s="96">
        <f>'別紙2-1　勤務体制・勤務形態一覧表（児通所）'!J39</f>
        <v>0</v>
      </c>
    </row>
    <row r="8" spans="1:13" x14ac:dyDescent="0.4">
      <c r="A8" s="54">
        <f t="shared" si="0"/>
        <v>7</v>
      </c>
      <c r="B8" s="54">
        <f>IF($E8&lt;&gt; "",'別紙2-1　勤務体制・勤務形態一覧表（児通所）'!$AR$3,"")</f>
        <v>0</v>
      </c>
      <c r="C8" s="54">
        <f>IF($E8&lt;&gt; "",'別紙2-1　勤務体制・勤務形態一覧表（児通所）'!$AR$2,"")</f>
        <v>0</v>
      </c>
      <c r="D8" s="54">
        <f>IF($E8&lt;&gt; "",'別紙2-1　勤務体制・勤務形態一覧表（児通所）'!$AR$1,"")</f>
        <v>0</v>
      </c>
      <c r="E8">
        <f>'別紙2-1　勤務体制・勤務形態一覧表（児通所）'!N40</f>
        <v>0</v>
      </c>
      <c r="F8">
        <f>'別紙2-1　勤務体制・勤務形態一覧表（児通所）'!N41</f>
        <v>0</v>
      </c>
      <c r="G8" s="172">
        <f>'別紙2-1　勤務体制・勤務形態一覧表（児通所）'!N42</f>
        <v>0</v>
      </c>
      <c r="H8">
        <f>'別紙2-1　勤務体制・勤務形態一覧表（児通所）'!F41</f>
        <v>0</v>
      </c>
      <c r="I8">
        <f>'別紙2-1　勤務体制・勤務形態一覧表（児通所）'!G40</f>
        <v>0</v>
      </c>
      <c r="J8">
        <f>'別紙2-1　勤務体制・勤務形態一覧表（児通所）'!H40</f>
        <v>0</v>
      </c>
      <c r="K8">
        <f>'別紙2-1　勤務体制・勤務形態一覧表（児通所）'!M40</f>
        <v>0</v>
      </c>
      <c r="L8" s="96">
        <f>'別紙2-1　勤務体制・勤務形態一覧表（児通所）'!J41</f>
        <v>0</v>
      </c>
      <c r="M8" s="96">
        <f>'別紙2-1　勤務体制・勤務形態一覧表（児通所）'!J42</f>
        <v>0</v>
      </c>
    </row>
    <row r="9" spans="1:13" x14ac:dyDescent="0.4">
      <c r="A9" s="54">
        <f t="shared" si="0"/>
        <v>8</v>
      </c>
      <c r="B9" s="54">
        <f>IF($E9&lt;&gt; "",'別紙2-1　勤務体制・勤務形態一覧表（児通所）'!$AR$3,"")</f>
        <v>0</v>
      </c>
      <c r="C9" s="54">
        <f>IF($E9&lt;&gt; "",'別紙2-1　勤務体制・勤務形態一覧表（児通所）'!$AR$2,"")</f>
        <v>0</v>
      </c>
      <c r="D9" s="54">
        <f>IF($E9&lt;&gt; "",'別紙2-1　勤務体制・勤務形態一覧表（児通所）'!$AR$1,"")</f>
        <v>0</v>
      </c>
      <c r="E9">
        <f>'別紙2-1　勤務体制・勤務形態一覧表（児通所）'!N43</f>
        <v>0</v>
      </c>
      <c r="F9">
        <f>'別紙2-1　勤務体制・勤務形態一覧表（児通所）'!N44</f>
        <v>0</v>
      </c>
      <c r="G9" s="172">
        <f>'別紙2-1　勤務体制・勤務形態一覧表（児通所）'!N45</f>
        <v>0</v>
      </c>
      <c r="H9">
        <f>'別紙2-1　勤務体制・勤務形態一覧表（児通所）'!F44</f>
        <v>0</v>
      </c>
      <c r="I9">
        <f>'別紙2-1　勤務体制・勤務形態一覧表（児通所）'!G43</f>
        <v>0</v>
      </c>
      <c r="J9">
        <f>'別紙2-1　勤務体制・勤務形態一覧表（児通所）'!H43</f>
        <v>0</v>
      </c>
      <c r="K9">
        <f>'別紙2-1　勤務体制・勤務形態一覧表（児通所）'!M43</f>
        <v>0</v>
      </c>
      <c r="L9" s="96">
        <f>'別紙2-1　勤務体制・勤務形態一覧表（児通所）'!J44</f>
        <v>0</v>
      </c>
      <c r="M9" s="96">
        <f>'別紙2-1　勤務体制・勤務形態一覧表（児通所）'!J45</f>
        <v>0</v>
      </c>
    </row>
    <row r="10" spans="1:13" x14ac:dyDescent="0.4">
      <c r="A10" s="54">
        <f t="shared" si="0"/>
        <v>9</v>
      </c>
      <c r="B10" s="54">
        <f>IF($E10&lt;&gt; "",'別紙2-1　勤務体制・勤務形態一覧表（児通所）'!$AR$3,"")</f>
        <v>0</v>
      </c>
      <c r="C10" s="54">
        <f>IF($E10&lt;&gt; "",'別紙2-1　勤務体制・勤務形態一覧表（児通所）'!$AR$2,"")</f>
        <v>0</v>
      </c>
      <c r="D10" s="54">
        <f>IF($E10&lt;&gt; "",'別紙2-1　勤務体制・勤務形態一覧表（児通所）'!$AR$1,"")</f>
        <v>0</v>
      </c>
      <c r="E10">
        <f>'別紙2-1　勤務体制・勤務形態一覧表（児通所）'!N46</f>
        <v>0</v>
      </c>
      <c r="F10">
        <f>'別紙2-1　勤務体制・勤務形態一覧表（児通所）'!N47</f>
        <v>0</v>
      </c>
      <c r="G10" s="172">
        <f>'別紙2-1　勤務体制・勤務形態一覧表（児通所）'!N48</f>
        <v>0</v>
      </c>
      <c r="H10">
        <f>'別紙2-1　勤務体制・勤務形態一覧表（児通所）'!F47</f>
        <v>0</v>
      </c>
      <c r="I10">
        <f>'別紙2-1　勤務体制・勤務形態一覧表（児通所）'!G46</f>
        <v>0</v>
      </c>
      <c r="J10">
        <f>'別紙2-1　勤務体制・勤務形態一覧表（児通所）'!H46</f>
        <v>0</v>
      </c>
      <c r="K10">
        <f>'別紙2-1　勤務体制・勤務形態一覧表（児通所）'!M46</f>
        <v>0</v>
      </c>
      <c r="L10" s="96">
        <f>'別紙2-1　勤務体制・勤務形態一覧表（児通所）'!J47</f>
        <v>0</v>
      </c>
      <c r="M10" s="96">
        <f>'別紙2-1　勤務体制・勤務形態一覧表（児通所）'!J48</f>
        <v>0</v>
      </c>
    </row>
    <row r="11" spans="1:13" x14ac:dyDescent="0.4">
      <c r="A11" s="54">
        <f t="shared" si="0"/>
        <v>10</v>
      </c>
      <c r="B11" s="54">
        <f>IF($E11&lt;&gt; "",'別紙2-1　勤務体制・勤務形態一覧表（児通所）'!$AR$3,"")</f>
        <v>0</v>
      </c>
      <c r="C11" s="54">
        <f>IF($E11&lt;&gt; "",'別紙2-1　勤務体制・勤務形態一覧表（児通所）'!$AR$2,"")</f>
        <v>0</v>
      </c>
      <c r="D11" s="54">
        <f>IF($E11&lt;&gt; "",'別紙2-1　勤務体制・勤務形態一覧表（児通所）'!$AR$1,"")</f>
        <v>0</v>
      </c>
      <c r="E11">
        <f>'別紙2-1　勤務体制・勤務形態一覧表（児通所）'!N49</f>
        <v>0</v>
      </c>
      <c r="F11">
        <f>'別紙2-1　勤務体制・勤務形態一覧表（児通所）'!N50</f>
        <v>0</v>
      </c>
      <c r="G11" s="172">
        <f>'別紙2-1　勤務体制・勤務形態一覧表（児通所）'!N51</f>
        <v>0</v>
      </c>
      <c r="H11">
        <f>'別紙2-1　勤務体制・勤務形態一覧表（児通所）'!F50</f>
        <v>0</v>
      </c>
      <c r="I11">
        <f>'別紙2-1　勤務体制・勤務形態一覧表（児通所）'!G49</f>
        <v>0</v>
      </c>
      <c r="J11">
        <f>'別紙2-1　勤務体制・勤務形態一覧表（児通所）'!H49</f>
        <v>0</v>
      </c>
      <c r="K11">
        <f>'別紙2-1　勤務体制・勤務形態一覧表（児通所）'!M49</f>
        <v>0</v>
      </c>
      <c r="L11" s="96">
        <f>'別紙2-1　勤務体制・勤務形態一覧表（児通所）'!J50</f>
        <v>0</v>
      </c>
      <c r="M11" s="96">
        <f>'別紙2-1　勤務体制・勤務形態一覧表（児通所）'!J51</f>
        <v>0</v>
      </c>
    </row>
    <row r="12" spans="1:13" x14ac:dyDescent="0.4">
      <c r="A12" s="54">
        <f t="shared" si="0"/>
        <v>11</v>
      </c>
      <c r="B12" s="54">
        <f>IF($E12&lt;&gt; "",'別紙2-1　勤務体制・勤務形態一覧表（児通所）'!$AR$3,"")</f>
        <v>0</v>
      </c>
      <c r="C12" s="54">
        <f>IF($E12&lt;&gt; "",'別紙2-1　勤務体制・勤務形態一覧表（児通所）'!$AR$2,"")</f>
        <v>0</v>
      </c>
      <c r="D12" s="54">
        <f>IF($E12&lt;&gt; "",'別紙2-1　勤務体制・勤務形態一覧表（児通所）'!$AR$1,"")</f>
        <v>0</v>
      </c>
      <c r="E12">
        <f>'別紙2-1　勤務体制・勤務形態一覧表（児通所）'!N52</f>
        <v>0</v>
      </c>
      <c r="F12">
        <f>'別紙2-1　勤務体制・勤務形態一覧表（児通所）'!N53</f>
        <v>0</v>
      </c>
      <c r="G12" s="172">
        <f>'別紙2-1　勤務体制・勤務形態一覧表（児通所）'!N54</f>
        <v>0</v>
      </c>
      <c r="H12">
        <f>'別紙2-1　勤務体制・勤務形態一覧表（児通所）'!F53</f>
        <v>0</v>
      </c>
      <c r="I12">
        <f>'別紙2-1　勤務体制・勤務形態一覧表（児通所）'!G52</f>
        <v>0</v>
      </c>
      <c r="J12">
        <f>'別紙2-1　勤務体制・勤務形態一覧表（児通所）'!H52</f>
        <v>0</v>
      </c>
      <c r="K12">
        <f>'別紙2-1　勤務体制・勤務形態一覧表（児通所）'!M52</f>
        <v>0</v>
      </c>
      <c r="L12" s="96">
        <f>'別紙2-1　勤務体制・勤務形態一覧表（児通所）'!J53</f>
        <v>0</v>
      </c>
      <c r="M12" s="96">
        <f>'別紙2-1　勤務体制・勤務形態一覧表（児通所）'!J54</f>
        <v>0</v>
      </c>
    </row>
    <row r="13" spans="1:13" x14ac:dyDescent="0.4">
      <c r="A13" s="54">
        <f t="shared" si="0"/>
        <v>12</v>
      </c>
      <c r="B13" s="54">
        <f>IF($E13&lt;&gt; "",'別紙2-1　勤務体制・勤務形態一覧表（児通所）'!$AR$3,"")</f>
        <v>0</v>
      </c>
      <c r="C13" s="54">
        <f>IF($E13&lt;&gt; "",'別紙2-1　勤務体制・勤務形態一覧表（児通所）'!$AR$2,"")</f>
        <v>0</v>
      </c>
      <c r="D13" s="54">
        <f>IF($E13&lt;&gt; "",'別紙2-1　勤務体制・勤務形態一覧表（児通所）'!$AR$1,"")</f>
        <v>0</v>
      </c>
      <c r="E13">
        <f>'別紙2-1　勤務体制・勤務形態一覧表（児通所）'!N55</f>
        <v>0</v>
      </c>
      <c r="F13">
        <f>'別紙2-1　勤務体制・勤務形態一覧表（児通所）'!N56</f>
        <v>0</v>
      </c>
      <c r="G13" s="172">
        <f>'別紙2-1　勤務体制・勤務形態一覧表（児通所）'!N57</f>
        <v>0</v>
      </c>
      <c r="H13">
        <f>'別紙2-1　勤務体制・勤務形態一覧表（児通所）'!F56</f>
        <v>0</v>
      </c>
      <c r="I13">
        <f>'別紙2-1　勤務体制・勤務形態一覧表（児通所）'!G55</f>
        <v>0</v>
      </c>
      <c r="J13">
        <f>'別紙2-1　勤務体制・勤務形態一覧表（児通所）'!H55</f>
        <v>0</v>
      </c>
      <c r="K13">
        <f>'別紙2-1　勤務体制・勤務形態一覧表（児通所）'!M55</f>
        <v>0</v>
      </c>
      <c r="L13" s="96">
        <f>'別紙2-1　勤務体制・勤務形態一覧表（児通所）'!J56</f>
        <v>0</v>
      </c>
      <c r="M13" s="96">
        <f>'別紙2-1　勤務体制・勤務形態一覧表（児通所）'!J57</f>
        <v>0</v>
      </c>
    </row>
    <row r="14" spans="1:13" x14ac:dyDescent="0.4">
      <c r="A14" s="54">
        <f t="shared" si="0"/>
        <v>13</v>
      </c>
      <c r="B14" s="54">
        <f>IF($E14&lt;&gt; "",'別紙2-1　勤務体制・勤務形態一覧表（児通所）'!$AR$3,"")</f>
        <v>0</v>
      </c>
      <c r="C14" s="54">
        <f>IF($E14&lt;&gt; "",'別紙2-1　勤務体制・勤務形態一覧表（児通所）'!$AR$2,"")</f>
        <v>0</v>
      </c>
      <c r="D14" s="54">
        <f>IF($E14&lt;&gt; "",'別紙2-1　勤務体制・勤務形態一覧表（児通所）'!$AR$1,"")</f>
        <v>0</v>
      </c>
      <c r="E14">
        <f>'別紙2-1　勤務体制・勤務形態一覧表（児通所）'!N58</f>
        <v>0</v>
      </c>
      <c r="F14">
        <f>'別紙2-1　勤務体制・勤務形態一覧表（児通所）'!N59</f>
        <v>0</v>
      </c>
      <c r="G14" s="172">
        <f>'別紙2-1　勤務体制・勤務形態一覧表（児通所）'!N60</f>
        <v>0</v>
      </c>
      <c r="H14">
        <f>'別紙2-1　勤務体制・勤務形態一覧表（児通所）'!F59</f>
        <v>0</v>
      </c>
      <c r="I14">
        <f>'別紙2-1　勤務体制・勤務形態一覧表（児通所）'!G58</f>
        <v>0</v>
      </c>
      <c r="J14">
        <f>'別紙2-1　勤務体制・勤務形態一覧表（児通所）'!H58</f>
        <v>0</v>
      </c>
      <c r="K14">
        <f>'別紙2-1　勤務体制・勤務形態一覧表（児通所）'!M58</f>
        <v>0</v>
      </c>
      <c r="L14" s="96">
        <f>'別紙2-1　勤務体制・勤務形態一覧表（児通所）'!J59</f>
        <v>0</v>
      </c>
      <c r="M14" s="96">
        <f>'別紙2-1　勤務体制・勤務形態一覧表（児通所）'!J60</f>
        <v>0</v>
      </c>
    </row>
    <row r="15" spans="1:13" x14ac:dyDescent="0.4">
      <c r="A15" s="54">
        <f t="shared" si="0"/>
        <v>14</v>
      </c>
      <c r="B15" s="54">
        <f>IF($E15&lt;&gt; "",'別紙2-1　勤務体制・勤務形態一覧表（児通所）'!$AR$3,"")</f>
        <v>0</v>
      </c>
      <c r="C15" s="54">
        <f>IF($E15&lt;&gt; "",'別紙2-1　勤務体制・勤務形態一覧表（児通所）'!$AR$2,"")</f>
        <v>0</v>
      </c>
      <c r="D15" s="54">
        <f>IF($E15&lt;&gt; "",'別紙2-1　勤務体制・勤務形態一覧表（児通所）'!$AR$1,"")</f>
        <v>0</v>
      </c>
      <c r="E15">
        <f>'別紙2-1　勤務体制・勤務形態一覧表（児通所）'!N61</f>
        <v>0</v>
      </c>
      <c r="F15">
        <f>'別紙2-1　勤務体制・勤務形態一覧表（児通所）'!N62</f>
        <v>0</v>
      </c>
      <c r="G15" s="172">
        <f>'別紙2-1　勤務体制・勤務形態一覧表（児通所）'!N63</f>
        <v>0</v>
      </c>
      <c r="H15">
        <f>'別紙2-1　勤務体制・勤務形態一覧表（児通所）'!F62</f>
        <v>0</v>
      </c>
      <c r="I15">
        <f>'別紙2-1　勤務体制・勤務形態一覧表（児通所）'!G61</f>
        <v>0</v>
      </c>
      <c r="J15">
        <f>'別紙2-1　勤務体制・勤務形態一覧表（児通所）'!H61</f>
        <v>0</v>
      </c>
      <c r="K15">
        <f>'別紙2-1　勤務体制・勤務形態一覧表（児通所）'!M61</f>
        <v>0</v>
      </c>
      <c r="L15" s="96">
        <f>'別紙2-1　勤務体制・勤務形態一覧表（児通所）'!J62</f>
        <v>0</v>
      </c>
      <c r="M15" s="96">
        <f>'別紙2-1　勤務体制・勤務形態一覧表（児通所）'!J63</f>
        <v>0</v>
      </c>
    </row>
    <row r="16" spans="1:13" x14ac:dyDescent="0.4">
      <c r="A16" s="54">
        <f t="shared" si="0"/>
        <v>15</v>
      </c>
      <c r="B16" s="54">
        <f>IF($E16&lt;&gt; "",'別紙2-1　勤務体制・勤務形態一覧表（児通所）'!$AR$3,"")</f>
        <v>0</v>
      </c>
      <c r="C16" s="54">
        <f>IF($E16&lt;&gt; "",'別紙2-1　勤務体制・勤務形態一覧表（児通所）'!$AR$2,"")</f>
        <v>0</v>
      </c>
      <c r="D16" s="54">
        <f>IF($E16&lt;&gt; "",'別紙2-1　勤務体制・勤務形態一覧表（児通所）'!$AR$1,"")</f>
        <v>0</v>
      </c>
      <c r="E16">
        <f>'別紙2-1　勤務体制・勤務形態一覧表（児通所）'!N64</f>
        <v>0</v>
      </c>
      <c r="F16">
        <f>'別紙2-1　勤務体制・勤務形態一覧表（児通所）'!N65</f>
        <v>0</v>
      </c>
      <c r="G16" s="172">
        <f>'別紙2-1　勤務体制・勤務形態一覧表（児通所）'!N66</f>
        <v>0</v>
      </c>
      <c r="H16">
        <f>'別紙2-1　勤務体制・勤務形態一覧表（児通所）'!F65</f>
        <v>0</v>
      </c>
      <c r="I16">
        <f>'別紙2-1　勤務体制・勤務形態一覧表（児通所）'!G64</f>
        <v>0</v>
      </c>
      <c r="J16">
        <f>'別紙2-1　勤務体制・勤務形態一覧表（児通所）'!H64</f>
        <v>0</v>
      </c>
      <c r="K16">
        <f>'別紙2-1　勤務体制・勤務形態一覧表（児通所）'!M64</f>
        <v>0</v>
      </c>
      <c r="L16" s="96">
        <f>'別紙2-1　勤務体制・勤務形態一覧表（児通所）'!J65</f>
        <v>0</v>
      </c>
      <c r="M16" s="96">
        <f>'別紙2-1　勤務体制・勤務形態一覧表（児通所）'!J66</f>
        <v>0</v>
      </c>
    </row>
    <row r="17" spans="1:13" x14ac:dyDescent="0.4">
      <c r="A17" s="54">
        <f t="shared" si="0"/>
        <v>16</v>
      </c>
      <c r="B17" s="54">
        <f>IF($E17&lt;&gt; "",'別紙2-1　勤務体制・勤務形態一覧表（児通所）'!$AR$3,"")</f>
        <v>0</v>
      </c>
      <c r="C17" s="54">
        <f>IF($E17&lt;&gt; "",'別紙2-1　勤務体制・勤務形態一覧表（児通所）'!$AR$2,"")</f>
        <v>0</v>
      </c>
      <c r="D17" s="54">
        <f>IF($E17&lt;&gt; "",'別紙2-1　勤務体制・勤務形態一覧表（児通所）'!$AR$1,"")</f>
        <v>0</v>
      </c>
      <c r="E17">
        <f>'別紙2-1　勤務体制・勤務形態一覧表（児通所）'!N67</f>
        <v>0</v>
      </c>
      <c r="F17">
        <f>'別紙2-1　勤務体制・勤務形態一覧表（児通所）'!N68</f>
        <v>0</v>
      </c>
      <c r="G17" s="172">
        <f>'別紙2-1　勤務体制・勤務形態一覧表（児通所）'!N69</f>
        <v>0</v>
      </c>
      <c r="H17">
        <f>'別紙2-1　勤務体制・勤務形態一覧表（児通所）'!F68</f>
        <v>0</v>
      </c>
      <c r="I17">
        <f>'別紙2-1　勤務体制・勤務形態一覧表（児通所）'!G67</f>
        <v>0</v>
      </c>
      <c r="J17">
        <f>'別紙2-1　勤務体制・勤務形態一覧表（児通所）'!H67</f>
        <v>0</v>
      </c>
      <c r="K17">
        <f>'別紙2-1　勤務体制・勤務形態一覧表（児通所）'!M67</f>
        <v>0</v>
      </c>
      <c r="L17" s="96">
        <f>'別紙2-1　勤務体制・勤務形態一覧表（児通所）'!J68</f>
        <v>0</v>
      </c>
      <c r="M17" s="96">
        <f>'別紙2-1　勤務体制・勤務形態一覧表（児通所）'!J69</f>
        <v>0</v>
      </c>
    </row>
    <row r="18" spans="1:13" x14ac:dyDescent="0.4">
      <c r="A18" s="54">
        <f t="shared" si="0"/>
        <v>17</v>
      </c>
      <c r="B18" s="54">
        <f>IF($E18&lt;&gt; "",'別紙2-1　勤務体制・勤務形態一覧表（児通所）'!$AR$3,"")</f>
        <v>0</v>
      </c>
      <c r="C18" s="54">
        <f>IF($E18&lt;&gt; "",'別紙2-1　勤務体制・勤務形態一覧表（児通所）'!$AR$2,"")</f>
        <v>0</v>
      </c>
      <c r="D18" s="54">
        <f>IF($E18&lt;&gt; "",'別紙2-1　勤務体制・勤務形態一覧表（児通所）'!$AR$1,"")</f>
        <v>0</v>
      </c>
      <c r="E18">
        <f>'別紙2-1　勤務体制・勤務形態一覧表（児通所）'!N70</f>
        <v>0</v>
      </c>
      <c r="F18">
        <f>'別紙2-1　勤務体制・勤務形態一覧表（児通所）'!N71</f>
        <v>0</v>
      </c>
      <c r="G18" s="172">
        <f>'別紙2-1　勤務体制・勤務形態一覧表（児通所）'!N72</f>
        <v>0</v>
      </c>
      <c r="H18">
        <f>'別紙2-1　勤務体制・勤務形態一覧表（児通所）'!F71</f>
        <v>0</v>
      </c>
      <c r="I18">
        <f>'別紙2-1　勤務体制・勤務形態一覧表（児通所）'!G70</f>
        <v>0</v>
      </c>
      <c r="J18">
        <f>'別紙2-1　勤務体制・勤務形態一覧表（児通所）'!H70</f>
        <v>0</v>
      </c>
      <c r="K18">
        <f>'別紙2-1　勤務体制・勤務形態一覧表（児通所）'!M70</f>
        <v>0</v>
      </c>
      <c r="L18" s="96">
        <f>'別紙2-1　勤務体制・勤務形態一覧表（児通所）'!J71</f>
        <v>0</v>
      </c>
      <c r="M18" s="96">
        <f>'別紙2-1　勤務体制・勤務形態一覧表（児通所）'!J72</f>
        <v>0</v>
      </c>
    </row>
    <row r="19" spans="1:13" x14ac:dyDescent="0.4">
      <c r="A19" s="54">
        <f t="shared" si="0"/>
        <v>18</v>
      </c>
      <c r="B19" s="54">
        <f>IF($E19&lt;&gt; "",'別紙2-1　勤務体制・勤務形態一覧表（児通所）'!$AR$3,"")</f>
        <v>0</v>
      </c>
      <c r="C19" s="54">
        <f>IF($E19&lt;&gt; "",'別紙2-1　勤務体制・勤務形態一覧表（児通所）'!$AR$2,"")</f>
        <v>0</v>
      </c>
      <c r="D19" s="54">
        <f>IF($E19&lt;&gt; "",'別紙2-1　勤務体制・勤務形態一覧表（児通所）'!$AR$1,"")</f>
        <v>0</v>
      </c>
      <c r="E19">
        <f>'別紙2-1　勤務体制・勤務形態一覧表（児通所）'!N73</f>
        <v>0</v>
      </c>
      <c r="F19">
        <f>'別紙2-1　勤務体制・勤務形態一覧表（児通所）'!N74</f>
        <v>0</v>
      </c>
      <c r="G19" s="172">
        <f>'別紙2-1　勤務体制・勤務形態一覧表（児通所）'!N75</f>
        <v>0</v>
      </c>
      <c r="H19">
        <f>'別紙2-1　勤務体制・勤務形態一覧表（児通所）'!F74</f>
        <v>0</v>
      </c>
      <c r="I19">
        <f>'別紙2-1　勤務体制・勤務形態一覧表（児通所）'!G73</f>
        <v>0</v>
      </c>
      <c r="J19">
        <f>'別紙2-1　勤務体制・勤務形態一覧表（児通所）'!H73</f>
        <v>0</v>
      </c>
      <c r="K19">
        <f>'別紙2-1　勤務体制・勤務形態一覧表（児通所）'!M73</f>
        <v>0</v>
      </c>
      <c r="L19" s="96">
        <f>'別紙2-1　勤務体制・勤務形態一覧表（児通所）'!J74</f>
        <v>0</v>
      </c>
      <c r="M19" s="96">
        <f>'別紙2-1　勤務体制・勤務形態一覧表（児通所）'!J75</f>
        <v>0</v>
      </c>
    </row>
    <row r="20" spans="1:13" x14ac:dyDescent="0.4">
      <c r="A20" s="54">
        <f t="shared" si="0"/>
        <v>19</v>
      </c>
      <c r="B20" s="54">
        <f>IF($E20&lt;&gt; "",'別紙2-1　勤務体制・勤務形態一覧表（児通所）'!$AR$3,"")</f>
        <v>0</v>
      </c>
      <c r="C20" s="54">
        <f>IF($E20&lt;&gt; "",'別紙2-1　勤務体制・勤務形態一覧表（児通所）'!$AR$2,"")</f>
        <v>0</v>
      </c>
      <c r="D20" s="54">
        <f>IF($E20&lt;&gt; "",'別紙2-1　勤務体制・勤務形態一覧表（児通所）'!$AR$1,"")</f>
        <v>0</v>
      </c>
      <c r="E20">
        <f>'別紙2-1　勤務体制・勤務形態一覧表（児通所）'!N76</f>
        <v>0</v>
      </c>
      <c r="F20">
        <f>'別紙2-1　勤務体制・勤務形態一覧表（児通所）'!N77</f>
        <v>0</v>
      </c>
      <c r="G20" s="172">
        <f>'別紙2-1　勤務体制・勤務形態一覧表（児通所）'!N78</f>
        <v>0</v>
      </c>
      <c r="H20">
        <f>'別紙2-1　勤務体制・勤務形態一覧表（児通所）'!F77</f>
        <v>0</v>
      </c>
      <c r="I20">
        <f>'別紙2-1　勤務体制・勤務形態一覧表（児通所）'!G76</f>
        <v>0</v>
      </c>
      <c r="J20">
        <f>'別紙2-1　勤務体制・勤務形態一覧表（児通所）'!H76</f>
        <v>0</v>
      </c>
      <c r="K20">
        <f>'別紙2-1　勤務体制・勤務形態一覧表（児通所）'!M76</f>
        <v>0</v>
      </c>
      <c r="L20" s="96">
        <f>'別紙2-1　勤務体制・勤務形態一覧表（児通所）'!J77</f>
        <v>0</v>
      </c>
      <c r="M20" s="96">
        <f>'別紙2-1　勤務体制・勤務形態一覧表（児通所）'!J78</f>
        <v>0</v>
      </c>
    </row>
    <row r="21" spans="1:13" x14ac:dyDescent="0.4">
      <c r="A21" s="54">
        <f t="shared" si="0"/>
        <v>20</v>
      </c>
      <c r="B21" s="54">
        <f>IF($E21&lt;&gt; "",'別紙2-1　勤務体制・勤務形態一覧表（児通所）'!$AR$3,"")</f>
        <v>0</v>
      </c>
      <c r="C21" s="54">
        <f>IF($E21&lt;&gt; "",'別紙2-1　勤務体制・勤務形態一覧表（児通所）'!$AR$2,"")</f>
        <v>0</v>
      </c>
      <c r="D21" s="54">
        <f>IF($E21&lt;&gt; "",'別紙2-1　勤務体制・勤務形態一覧表（児通所）'!$AR$1,"")</f>
        <v>0</v>
      </c>
      <c r="E21">
        <f>'別紙2-1　勤務体制・勤務形態一覧表（児通所）'!N79</f>
        <v>0</v>
      </c>
      <c r="F21">
        <f>'別紙2-1　勤務体制・勤務形態一覧表（児通所）'!N80</f>
        <v>0</v>
      </c>
      <c r="G21" s="172">
        <f>'別紙2-1　勤務体制・勤務形態一覧表（児通所）'!N81</f>
        <v>0</v>
      </c>
      <c r="H21">
        <f>'別紙2-1　勤務体制・勤務形態一覧表（児通所）'!F80</f>
        <v>0</v>
      </c>
      <c r="I21">
        <f>'別紙2-1　勤務体制・勤務形態一覧表（児通所）'!G79</f>
        <v>0</v>
      </c>
      <c r="J21">
        <f>'別紙2-1　勤務体制・勤務形態一覧表（児通所）'!H79</f>
        <v>0</v>
      </c>
      <c r="K21">
        <f>'別紙2-1　勤務体制・勤務形態一覧表（児通所）'!M79</f>
        <v>0</v>
      </c>
      <c r="L21" s="96">
        <f>'別紙2-1　勤務体制・勤務形態一覧表（児通所）'!J80</f>
        <v>0</v>
      </c>
      <c r="M21" s="96">
        <f>'別紙2-1　勤務体制・勤務形態一覧表（児通所）'!J81</f>
        <v>0</v>
      </c>
    </row>
    <row r="22" spans="1:13" x14ac:dyDescent="0.4">
      <c r="A22" s="54">
        <f t="shared" si="0"/>
        <v>21</v>
      </c>
      <c r="B22" s="54">
        <f>IF($E22&lt;&gt; "",'別紙2-1　勤務体制・勤務形態一覧表（児通所）'!$AR$3,"")</f>
        <v>0</v>
      </c>
      <c r="C22" s="54">
        <f>IF($E22&lt;&gt; "",'別紙2-1　勤務体制・勤務形態一覧表（児通所）'!$AR$2,"")</f>
        <v>0</v>
      </c>
      <c r="D22" s="54">
        <f>IF($E22&lt;&gt; "",'別紙2-1　勤務体制・勤務形態一覧表（児通所）'!$AR$1,"")</f>
        <v>0</v>
      </c>
      <c r="E22">
        <f>'別紙2-1　勤務体制・勤務形態一覧表（児通所）'!N82</f>
        <v>0</v>
      </c>
      <c r="F22">
        <f>'別紙2-1　勤務体制・勤務形態一覧表（児通所）'!N83</f>
        <v>0</v>
      </c>
      <c r="G22" s="172">
        <f>'別紙2-1　勤務体制・勤務形態一覧表（児通所）'!N84</f>
        <v>0</v>
      </c>
      <c r="H22">
        <f>'別紙2-1　勤務体制・勤務形態一覧表（児通所）'!F83</f>
        <v>0</v>
      </c>
      <c r="I22">
        <f>'別紙2-1　勤務体制・勤務形態一覧表（児通所）'!G82</f>
        <v>0</v>
      </c>
      <c r="J22">
        <f>'別紙2-1　勤務体制・勤務形態一覧表（児通所）'!H82</f>
        <v>0</v>
      </c>
      <c r="K22">
        <f>'別紙2-1　勤務体制・勤務形態一覧表（児通所）'!M82</f>
        <v>0</v>
      </c>
      <c r="L22" s="96">
        <f>'別紙2-1　勤務体制・勤務形態一覧表（児通所）'!J83</f>
        <v>0</v>
      </c>
      <c r="M22" s="96">
        <f>'別紙2-1　勤務体制・勤務形態一覧表（児通所）'!J84</f>
        <v>0</v>
      </c>
    </row>
    <row r="23" spans="1:13" x14ac:dyDescent="0.4">
      <c r="A23" s="54">
        <f t="shared" si="0"/>
        <v>22</v>
      </c>
      <c r="B23" s="54">
        <f>IF($E23&lt;&gt; "",'別紙2-1　勤務体制・勤務形態一覧表（児通所）'!$AR$3,"")</f>
        <v>0</v>
      </c>
      <c r="C23" s="54">
        <f>IF($E23&lt;&gt; "",'別紙2-1　勤務体制・勤務形態一覧表（児通所）'!$AR$2,"")</f>
        <v>0</v>
      </c>
      <c r="D23" s="54">
        <f>IF($E23&lt;&gt; "",'別紙2-1　勤務体制・勤務形態一覧表（児通所）'!$AR$1,"")</f>
        <v>0</v>
      </c>
      <c r="E23">
        <f>'別紙2-1　勤務体制・勤務形態一覧表（児通所）'!N85</f>
        <v>0</v>
      </c>
      <c r="F23">
        <f>'別紙2-1　勤務体制・勤務形態一覧表（児通所）'!N86</f>
        <v>0</v>
      </c>
      <c r="G23" s="172">
        <f>'別紙2-1　勤務体制・勤務形態一覧表（児通所）'!N87</f>
        <v>0</v>
      </c>
      <c r="H23">
        <f>'別紙2-1　勤務体制・勤務形態一覧表（児通所）'!F86</f>
        <v>0</v>
      </c>
      <c r="I23">
        <f>'別紙2-1　勤務体制・勤務形態一覧表（児通所）'!G85</f>
        <v>0</v>
      </c>
      <c r="J23">
        <f>'別紙2-1　勤務体制・勤務形態一覧表（児通所）'!H85</f>
        <v>0</v>
      </c>
      <c r="K23">
        <f>'別紙2-1　勤務体制・勤務形態一覧表（児通所）'!M85</f>
        <v>0</v>
      </c>
      <c r="L23" s="96">
        <f>'別紙2-1　勤務体制・勤務形態一覧表（児通所）'!J86</f>
        <v>0</v>
      </c>
      <c r="M23" s="96">
        <f>'別紙2-1　勤務体制・勤務形態一覧表（児通所）'!J87</f>
        <v>0</v>
      </c>
    </row>
    <row r="24" spans="1:13" x14ac:dyDescent="0.4">
      <c r="A24" s="54">
        <f t="shared" si="0"/>
        <v>23</v>
      </c>
      <c r="B24" s="54">
        <f>IF($E24&lt;&gt; "",'別紙2-1　勤務体制・勤務形態一覧表（児通所）'!$AR$3,"")</f>
        <v>0</v>
      </c>
      <c r="C24" s="54">
        <f>IF($E24&lt;&gt; "",'別紙2-1　勤務体制・勤務形態一覧表（児通所）'!$AR$2,"")</f>
        <v>0</v>
      </c>
      <c r="D24" s="54">
        <f>IF($E24&lt;&gt; "",'別紙2-1　勤務体制・勤務形態一覧表（児通所）'!$AR$1,"")</f>
        <v>0</v>
      </c>
      <c r="E24">
        <f>'別紙2-1　勤務体制・勤務形態一覧表（児通所）'!N88</f>
        <v>0</v>
      </c>
      <c r="F24">
        <f>'別紙2-1　勤務体制・勤務形態一覧表（児通所）'!N89</f>
        <v>0</v>
      </c>
      <c r="G24" s="172">
        <f>'別紙2-1　勤務体制・勤務形態一覧表（児通所）'!N90</f>
        <v>0</v>
      </c>
      <c r="H24">
        <f>'別紙2-1　勤務体制・勤務形態一覧表（児通所）'!F89</f>
        <v>0</v>
      </c>
      <c r="I24">
        <f>'別紙2-1　勤務体制・勤務形態一覧表（児通所）'!G88</f>
        <v>0</v>
      </c>
      <c r="J24">
        <f>'別紙2-1　勤務体制・勤務形態一覧表（児通所）'!H88</f>
        <v>0</v>
      </c>
      <c r="K24">
        <f>'別紙2-1　勤務体制・勤務形態一覧表（児通所）'!M88</f>
        <v>0</v>
      </c>
      <c r="L24" s="96">
        <f>'別紙2-1　勤務体制・勤務形態一覧表（児通所）'!J89</f>
        <v>0</v>
      </c>
      <c r="M24" s="96">
        <f>'別紙2-1　勤務体制・勤務形態一覧表（児通所）'!J90</f>
        <v>0</v>
      </c>
    </row>
    <row r="25" spans="1:13" x14ac:dyDescent="0.4">
      <c r="A25" s="54">
        <f t="shared" si="0"/>
        <v>24</v>
      </c>
      <c r="B25" s="54">
        <f>IF($E25&lt;&gt; "",'別紙2-1　勤務体制・勤務形態一覧表（児通所）'!$AR$3,"")</f>
        <v>0</v>
      </c>
      <c r="C25" s="54">
        <f>IF($E25&lt;&gt; "",'別紙2-1　勤務体制・勤務形態一覧表（児通所）'!$AR$2,"")</f>
        <v>0</v>
      </c>
      <c r="D25" s="54">
        <f>IF($E25&lt;&gt; "",'別紙2-1　勤務体制・勤務形態一覧表（児通所）'!$AR$1,"")</f>
        <v>0</v>
      </c>
      <c r="E25">
        <f>'別紙2-1　勤務体制・勤務形態一覧表（児通所）'!N91</f>
        <v>0</v>
      </c>
      <c r="F25">
        <f>'別紙2-1　勤務体制・勤務形態一覧表（児通所）'!N92</f>
        <v>0</v>
      </c>
      <c r="G25" s="172">
        <f>'別紙2-1　勤務体制・勤務形態一覧表（児通所）'!N93</f>
        <v>0</v>
      </c>
      <c r="H25">
        <f>'別紙2-1　勤務体制・勤務形態一覧表（児通所）'!F92</f>
        <v>0</v>
      </c>
      <c r="I25">
        <f>'別紙2-1　勤務体制・勤務形態一覧表（児通所）'!G91</f>
        <v>0</v>
      </c>
      <c r="J25">
        <f>'別紙2-1　勤務体制・勤務形態一覧表（児通所）'!H91</f>
        <v>0</v>
      </c>
      <c r="K25">
        <f>'別紙2-1　勤務体制・勤務形態一覧表（児通所）'!M91</f>
        <v>0</v>
      </c>
      <c r="L25" s="96">
        <f>'別紙2-1　勤務体制・勤務形態一覧表（児通所）'!J92</f>
        <v>0</v>
      </c>
      <c r="M25" s="96">
        <f>'別紙2-1　勤務体制・勤務形態一覧表（児通所）'!J93</f>
        <v>0</v>
      </c>
    </row>
    <row r="26" spans="1:13" x14ac:dyDescent="0.4">
      <c r="A26" s="54">
        <f t="shared" si="0"/>
        <v>25</v>
      </c>
      <c r="B26" s="54">
        <f>IF($E26&lt;&gt; "",'別紙2-1　勤務体制・勤務形態一覧表（児通所）'!$AR$3,"")</f>
        <v>0</v>
      </c>
      <c r="C26" s="54">
        <f>IF($E26&lt;&gt; "",'別紙2-1　勤務体制・勤務形態一覧表（児通所）'!$AR$2,"")</f>
        <v>0</v>
      </c>
      <c r="D26" s="54">
        <f>IF($E26&lt;&gt; "",'別紙2-1　勤務体制・勤務形態一覧表（児通所）'!$AR$1,"")</f>
        <v>0</v>
      </c>
      <c r="E26">
        <f>'別紙2-1　勤務体制・勤務形態一覧表（児通所）'!N94</f>
        <v>0</v>
      </c>
      <c r="F26">
        <f>'別紙2-1　勤務体制・勤務形態一覧表（児通所）'!N95</f>
        <v>0</v>
      </c>
      <c r="G26" s="172">
        <f>'別紙2-1　勤務体制・勤務形態一覧表（児通所）'!N96</f>
        <v>0</v>
      </c>
      <c r="H26">
        <f>'別紙2-1　勤務体制・勤務形態一覧表（児通所）'!F95</f>
        <v>0</v>
      </c>
      <c r="I26">
        <f>'別紙2-1　勤務体制・勤務形態一覧表（児通所）'!G94</f>
        <v>0</v>
      </c>
      <c r="J26">
        <f>'別紙2-1　勤務体制・勤務形態一覧表（児通所）'!H94</f>
        <v>0</v>
      </c>
      <c r="K26">
        <f>'別紙2-1　勤務体制・勤務形態一覧表（児通所）'!M94</f>
        <v>0</v>
      </c>
      <c r="L26" s="96">
        <f>'別紙2-1　勤務体制・勤務形態一覧表（児通所）'!J95</f>
        <v>0</v>
      </c>
      <c r="M26" s="96">
        <f>'別紙2-1　勤務体制・勤務形態一覧表（児通所）'!J96</f>
        <v>0</v>
      </c>
    </row>
    <row r="27" spans="1:13" x14ac:dyDescent="0.4">
      <c r="A27" s="54">
        <f t="shared" si="0"/>
        <v>26</v>
      </c>
      <c r="B27" s="54">
        <f>IF($E27&lt;&gt; "",'別紙2-1　勤務体制・勤務形態一覧表（児通所）'!$AR$3,"")</f>
        <v>0</v>
      </c>
      <c r="C27" s="54">
        <f>IF($E27&lt;&gt; "",'別紙2-1　勤務体制・勤務形態一覧表（児通所）'!$AR$2,"")</f>
        <v>0</v>
      </c>
      <c r="D27" s="54">
        <f>IF($E27&lt;&gt; "",'別紙2-1　勤務体制・勤務形態一覧表（児通所）'!$AR$1,"")</f>
        <v>0</v>
      </c>
      <c r="E27">
        <f>'別紙2-1　勤務体制・勤務形態一覧表（児通所）'!N97</f>
        <v>0</v>
      </c>
      <c r="F27">
        <f>'別紙2-1　勤務体制・勤務形態一覧表（児通所）'!N98</f>
        <v>0</v>
      </c>
      <c r="G27" s="172">
        <f>'別紙2-1　勤務体制・勤務形態一覧表（児通所）'!N99</f>
        <v>0</v>
      </c>
      <c r="H27">
        <f>'別紙2-1　勤務体制・勤務形態一覧表（児通所）'!F98</f>
        <v>0</v>
      </c>
      <c r="I27">
        <f>'別紙2-1　勤務体制・勤務形態一覧表（児通所）'!G97</f>
        <v>0</v>
      </c>
      <c r="J27">
        <f>'別紙2-1　勤務体制・勤務形態一覧表（児通所）'!H97</f>
        <v>0</v>
      </c>
      <c r="K27">
        <f>'別紙2-1　勤務体制・勤務形態一覧表（児通所）'!M97</f>
        <v>0</v>
      </c>
      <c r="L27" s="96">
        <f>'別紙2-1　勤務体制・勤務形態一覧表（児通所）'!J98</f>
        <v>0</v>
      </c>
      <c r="M27" s="96">
        <f>'別紙2-1　勤務体制・勤務形態一覧表（児通所）'!J99</f>
        <v>0</v>
      </c>
    </row>
    <row r="28" spans="1:13" x14ac:dyDescent="0.4">
      <c r="A28" s="54">
        <f t="shared" si="0"/>
        <v>27</v>
      </c>
      <c r="B28" s="54">
        <f>IF($E28&lt;&gt; "",'別紙2-1　勤務体制・勤務形態一覧表（児通所）'!$AR$3,"")</f>
        <v>0</v>
      </c>
      <c r="C28" s="54">
        <f>IF($E28&lt;&gt; "",'別紙2-1　勤務体制・勤務形態一覧表（児通所）'!$AR$2,"")</f>
        <v>0</v>
      </c>
      <c r="D28" s="54">
        <f>IF($E28&lt;&gt; "",'別紙2-1　勤務体制・勤務形態一覧表（児通所）'!$AR$1,"")</f>
        <v>0</v>
      </c>
      <c r="E28">
        <f>'別紙2-1　勤務体制・勤務形態一覧表（児通所）'!N100</f>
        <v>0</v>
      </c>
      <c r="F28">
        <f>'別紙2-1　勤務体制・勤務形態一覧表（児通所）'!N101</f>
        <v>0</v>
      </c>
      <c r="G28" s="172">
        <f>'別紙2-1　勤務体制・勤務形態一覧表（児通所）'!N102</f>
        <v>0</v>
      </c>
      <c r="H28">
        <f>'別紙2-1　勤務体制・勤務形態一覧表（児通所）'!F101</f>
        <v>0</v>
      </c>
      <c r="I28">
        <f>'別紙2-1　勤務体制・勤務形態一覧表（児通所）'!G100</f>
        <v>0</v>
      </c>
      <c r="J28">
        <f>'別紙2-1　勤務体制・勤務形態一覧表（児通所）'!H100</f>
        <v>0</v>
      </c>
      <c r="K28">
        <f>'別紙2-1　勤務体制・勤務形態一覧表（児通所）'!M100</f>
        <v>0</v>
      </c>
      <c r="L28" s="96">
        <f>'別紙2-1　勤務体制・勤務形態一覧表（児通所）'!J101</f>
        <v>0</v>
      </c>
      <c r="M28" s="96">
        <f>'別紙2-1　勤務体制・勤務形態一覧表（児通所）'!J102</f>
        <v>0</v>
      </c>
    </row>
    <row r="29" spans="1:13" x14ac:dyDescent="0.4">
      <c r="A29" s="54">
        <f t="shared" si="0"/>
        <v>28</v>
      </c>
      <c r="B29" s="54">
        <f>IF($E29&lt;&gt; "",'別紙2-1　勤務体制・勤務形態一覧表（児通所）'!$AR$3,"")</f>
        <v>0</v>
      </c>
      <c r="C29" s="54">
        <f>IF($E29&lt;&gt; "",'別紙2-1　勤務体制・勤務形態一覧表（児通所）'!$AR$2,"")</f>
        <v>0</v>
      </c>
      <c r="D29" s="54">
        <f>IF($E29&lt;&gt; "",'別紙2-1　勤務体制・勤務形態一覧表（児通所）'!$AR$1,"")</f>
        <v>0</v>
      </c>
      <c r="E29">
        <f>'別紙2-1　勤務体制・勤務形態一覧表（児通所）'!N103</f>
        <v>0</v>
      </c>
      <c r="F29">
        <f>'別紙2-1　勤務体制・勤務形態一覧表（児通所）'!N104</f>
        <v>0</v>
      </c>
      <c r="G29" s="172">
        <f>'別紙2-1　勤務体制・勤務形態一覧表（児通所）'!N105</f>
        <v>0</v>
      </c>
      <c r="H29">
        <f>'別紙2-1　勤務体制・勤務形態一覧表（児通所）'!F104</f>
        <v>0</v>
      </c>
      <c r="I29">
        <f>'別紙2-1　勤務体制・勤務形態一覧表（児通所）'!G103</f>
        <v>0</v>
      </c>
      <c r="J29">
        <f>'別紙2-1　勤務体制・勤務形態一覧表（児通所）'!H103</f>
        <v>0</v>
      </c>
      <c r="K29">
        <f>'別紙2-1　勤務体制・勤務形態一覧表（児通所）'!M103</f>
        <v>0</v>
      </c>
      <c r="L29" s="96">
        <f>'別紙2-1　勤務体制・勤務形態一覧表（児通所）'!J104</f>
        <v>0</v>
      </c>
      <c r="M29" s="96">
        <f>'別紙2-1　勤務体制・勤務形態一覧表（児通所）'!J105</f>
        <v>0</v>
      </c>
    </row>
    <row r="30" spans="1:13" x14ac:dyDescent="0.4">
      <c r="A30" s="54">
        <f t="shared" si="0"/>
        <v>29</v>
      </c>
      <c r="B30" s="54">
        <f>IF($E30&lt;&gt; "",'別紙2-1　勤務体制・勤務形態一覧表（児通所）'!$AR$3,"")</f>
        <v>0</v>
      </c>
      <c r="C30" s="54">
        <f>IF($E30&lt;&gt; "",'別紙2-1　勤務体制・勤務形態一覧表（児通所）'!$AR$2,"")</f>
        <v>0</v>
      </c>
      <c r="D30" s="54">
        <f>IF($E30&lt;&gt; "",'別紙2-1　勤務体制・勤務形態一覧表（児通所）'!$AR$1,"")</f>
        <v>0</v>
      </c>
      <c r="E30">
        <f>'別紙2-1　勤務体制・勤務形態一覧表（児通所）'!N106</f>
        <v>0</v>
      </c>
      <c r="F30">
        <f>'別紙2-1　勤務体制・勤務形態一覧表（児通所）'!N107</f>
        <v>0</v>
      </c>
      <c r="G30" s="172">
        <f>'別紙2-1　勤務体制・勤務形態一覧表（児通所）'!N108</f>
        <v>0</v>
      </c>
      <c r="H30">
        <f>'別紙2-1　勤務体制・勤務形態一覧表（児通所）'!F107</f>
        <v>0</v>
      </c>
      <c r="I30">
        <f>'別紙2-1　勤務体制・勤務形態一覧表（児通所）'!G106</f>
        <v>0</v>
      </c>
      <c r="J30">
        <f>'別紙2-1　勤務体制・勤務形態一覧表（児通所）'!H106</f>
        <v>0</v>
      </c>
      <c r="K30">
        <f>'別紙2-1　勤務体制・勤務形態一覧表（児通所）'!M106</f>
        <v>0</v>
      </c>
      <c r="L30" s="96">
        <f>'別紙2-1　勤務体制・勤務形態一覧表（児通所）'!J107</f>
        <v>0</v>
      </c>
      <c r="M30" s="96">
        <f>'別紙2-1　勤務体制・勤務形態一覧表（児通所）'!J108</f>
        <v>0</v>
      </c>
    </row>
    <row r="31" spans="1:13" x14ac:dyDescent="0.4">
      <c r="A31" s="54">
        <f t="shared" si="0"/>
        <v>30</v>
      </c>
      <c r="B31" s="54">
        <f>IF($E31&lt;&gt; "",'別紙2-1　勤務体制・勤務形態一覧表（児通所）'!$AR$3,"")</f>
        <v>0</v>
      </c>
      <c r="C31" s="54">
        <f>IF($E31&lt;&gt; "",'別紙2-1　勤務体制・勤務形態一覧表（児通所）'!$AR$2,"")</f>
        <v>0</v>
      </c>
      <c r="D31" s="54">
        <f>IF($E31&lt;&gt; "",'別紙2-1　勤務体制・勤務形態一覧表（児通所）'!$AR$1,"")</f>
        <v>0</v>
      </c>
      <c r="E31">
        <f>'別紙2-1　勤務体制・勤務形態一覧表（児通所）'!N109</f>
        <v>0</v>
      </c>
      <c r="F31">
        <f>'別紙2-1　勤務体制・勤務形態一覧表（児通所）'!N110</f>
        <v>0</v>
      </c>
      <c r="G31" s="172">
        <f>'別紙2-1　勤務体制・勤務形態一覧表（児通所）'!N111</f>
        <v>0</v>
      </c>
      <c r="H31">
        <f>'別紙2-1　勤務体制・勤務形態一覧表（児通所）'!F110</f>
        <v>0</v>
      </c>
      <c r="I31">
        <f>'別紙2-1　勤務体制・勤務形態一覧表（児通所）'!G109</f>
        <v>0</v>
      </c>
      <c r="J31">
        <f>'別紙2-1　勤務体制・勤務形態一覧表（児通所）'!H109</f>
        <v>0</v>
      </c>
      <c r="K31">
        <f>'別紙2-1　勤務体制・勤務形態一覧表（児通所）'!M109</f>
        <v>0</v>
      </c>
      <c r="L31" s="96">
        <f>'別紙2-1　勤務体制・勤務形態一覧表（児通所）'!J110</f>
        <v>0</v>
      </c>
      <c r="M31" s="96">
        <f>'別紙2-1　勤務体制・勤務形態一覧表（児通所）'!J111</f>
        <v>0</v>
      </c>
    </row>
    <row r="32" spans="1:13" x14ac:dyDescent="0.4">
      <c r="A32" s="54">
        <f t="shared" si="0"/>
        <v>31</v>
      </c>
      <c r="B32" s="54">
        <f>IF($E32&lt;&gt; "",'別紙2-1　勤務体制・勤務形態一覧表（児通所）'!$AR$3,"")</f>
        <v>0</v>
      </c>
      <c r="C32" s="54">
        <f>IF($E32&lt;&gt; "",'別紙2-1　勤務体制・勤務形態一覧表（児通所）'!$AR$2,"")</f>
        <v>0</v>
      </c>
      <c r="D32" s="54">
        <f>IF($E32&lt;&gt; "",'別紙2-1　勤務体制・勤務形態一覧表（児通所）'!$AR$1,"")</f>
        <v>0</v>
      </c>
      <c r="E32">
        <f>'別紙2-1　勤務体制・勤務形態一覧表（児通所）'!N112</f>
        <v>0</v>
      </c>
      <c r="F32">
        <f>'別紙2-1　勤務体制・勤務形態一覧表（児通所）'!N113</f>
        <v>0</v>
      </c>
      <c r="G32" s="172">
        <f>'別紙2-1　勤務体制・勤務形態一覧表（児通所）'!N114</f>
        <v>0</v>
      </c>
      <c r="H32">
        <f>'別紙2-1　勤務体制・勤務形態一覧表（児通所）'!F113</f>
        <v>0</v>
      </c>
      <c r="I32">
        <f>'別紙2-1　勤務体制・勤務形態一覧表（児通所）'!G112</f>
        <v>0</v>
      </c>
      <c r="J32">
        <f>'別紙2-1　勤務体制・勤務形態一覧表（児通所）'!H112</f>
        <v>0</v>
      </c>
      <c r="K32">
        <f>'別紙2-1　勤務体制・勤務形態一覧表（児通所）'!M112</f>
        <v>0</v>
      </c>
      <c r="L32" s="96">
        <f>'別紙2-1　勤務体制・勤務形態一覧表（児通所）'!J113</f>
        <v>0</v>
      </c>
      <c r="M32" s="96">
        <f>'別紙2-1　勤務体制・勤務形態一覧表（児通所）'!J114</f>
        <v>0</v>
      </c>
    </row>
  </sheetData>
  <sheetProtection sheet="1" objects="1" scenarios="1" selectLockedCells="1"/>
  <phoneticPr fontId="2"/>
  <conditionalFormatting sqref="L2:L32">
    <cfRule type="expression" dxfId="1" priority="460">
      <formula>H2:H32="児童発達支援管理責任者"</formula>
    </cfRule>
  </conditionalFormatting>
  <conditionalFormatting sqref="M2:M32">
    <cfRule type="expression" dxfId="0" priority="461">
      <formula>H2:H32="児童発達支援管理責任者"</formula>
    </cfRule>
  </conditionalFormatting>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U49"/>
  <sheetViews>
    <sheetView zoomScale="85" zoomScaleNormal="85" workbookViewId="0">
      <selection activeCell="E46" sqref="E46"/>
    </sheetView>
  </sheetViews>
  <sheetFormatPr defaultColWidth="9" defaultRowHeight="13.5" x14ac:dyDescent="0.4"/>
  <cols>
    <col min="1" max="1" width="1.75" style="55" customWidth="1"/>
    <col min="2" max="2" width="9" style="55"/>
    <col min="3" max="7" width="40.625" style="55" customWidth="1"/>
    <col min="8" max="10" width="40.625" style="88" customWidth="1"/>
    <col min="11" max="21" width="40.625" style="55" customWidth="1"/>
    <col min="22" max="22" width="37.875" style="55" customWidth="1"/>
    <col min="23" max="16384" width="9" style="55"/>
  </cols>
  <sheetData>
    <row r="1" spans="1:21" ht="14.25" x14ac:dyDescent="0.4">
      <c r="A1" s="5"/>
      <c r="B1" s="5" t="s">
        <v>61</v>
      </c>
      <c r="C1" s="5"/>
      <c r="D1" s="5"/>
    </row>
    <row r="2" spans="1:21" ht="14.25" x14ac:dyDescent="0.4">
      <c r="A2" s="5"/>
      <c r="B2" s="5"/>
      <c r="C2" s="5"/>
      <c r="D2" s="5"/>
    </row>
    <row r="3" spans="1:21" ht="14.25" x14ac:dyDescent="0.4">
      <c r="A3" s="5"/>
      <c r="B3" s="16" t="s">
        <v>64</v>
      </c>
      <c r="C3" s="16" t="s">
        <v>65</v>
      </c>
      <c r="D3" s="16" t="s">
        <v>247</v>
      </c>
    </row>
    <row r="4" spans="1:21" ht="14.25" x14ac:dyDescent="0.4">
      <c r="A4" s="5"/>
      <c r="B4" s="15">
        <v>1</v>
      </c>
      <c r="C4" s="15" t="s">
        <v>96</v>
      </c>
      <c r="D4" s="15" t="s">
        <v>250</v>
      </c>
    </row>
    <row r="5" spans="1:21" ht="14.25" x14ac:dyDescent="0.4">
      <c r="A5" s="5"/>
      <c r="B5" s="15">
        <v>2</v>
      </c>
      <c r="C5" s="15" t="s">
        <v>335</v>
      </c>
      <c r="D5" s="15" t="s">
        <v>251</v>
      </c>
    </row>
    <row r="6" spans="1:21" ht="14.25" x14ac:dyDescent="0.4">
      <c r="A6" s="5"/>
      <c r="B6" s="15">
        <v>3</v>
      </c>
      <c r="C6" s="15" t="s">
        <v>97</v>
      </c>
    </row>
    <row r="7" spans="1:21" ht="14.25" x14ac:dyDescent="0.4">
      <c r="A7" s="5"/>
      <c r="B7" s="15">
        <v>4</v>
      </c>
      <c r="C7" s="15" t="s">
        <v>98</v>
      </c>
      <c r="D7" s="5"/>
    </row>
    <row r="8" spans="1:21" ht="14.25" x14ac:dyDescent="0.4">
      <c r="A8" s="5"/>
      <c r="B8" s="15">
        <v>5</v>
      </c>
      <c r="C8" s="15" t="s">
        <v>99</v>
      </c>
      <c r="D8" s="5"/>
    </row>
    <row r="9" spans="1:21" ht="14.25" x14ac:dyDescent="0.4">
      <c r="A9" s="5"/>
      <c r="B9" s="15">
        <v>6</v>
      </c>
      <c r="C9" s="15" t="s">
        <v>101</v>
      </c>
      <c r="D9" s="5"/>
    </row>
    <row r="10" spans="1:21" ht="14.25" x14ac:dyDescent="0.4">
      <c r="A10" s="5"/>
      <c r="B10" s="15">
        <v>7</v>
      </c>
      <c r="C10" s="15" t="s">
        <v>100</v>
      </c>
      <c r="D10" s="5"/>
    </row>
    <row r="11" spans="1:21" ht="14.25" x14ac:dyDescent="0.4">
      <c r="A11" s="5"/>
      <c r="B11" s="15">
        <v>8</v>
      </c>
      <c r="C11" s="15" t="s">
        <v>102</v>
      </c>
      <c r="D11" s="5"/>
    </row>
    <row r="12" spans="1:21" ht="14.25" x14ac:dyDescent="0.4">
      <c r="A12" s="5"/>
      <c r="B12" s="279"/>
      <c r="D12" s="5"/>
    </row>
    <row r="13" spans="1:21" ht="14.25" x14ac:dyDescent="0.4">
      <c r="A13" s="5"/>
      <c r="B13" s="5"/>
      <c r="C13" s="5"/>
      <c r="D13" s="5"/>
    </row>
    <row r="14" spans="1:21" ht="14.25" x14ac:dyDescent="0.4">
      <c r="A14" s="5"/>
      <c r="B14" s="5" t="s">
        <v>66</v>
      </c>
      <c r="C14" s="5"/>
      <c r="D14" s="5"/>
    </row>
    <row r="15" spans="1:21" ht="15" thickBot="1" x14ac:dyDescent="0.45">
      <c r="A15" s="5"/>
      <c r="B15" s="5"/>
      <c r="C15" s="5"/>
      <c r="D15" s="5"/>
      <c r="E15" s="77" t="s">
        <v>185</v>
      </c>
    </row>
    <row r="16" spans="1:21" ht="15" thickBot="1" x14ac:dyDescent="0.45">
      <c r="A16" s="5"/>
      <c r="B16" s="56" t="s">
        <v>62</v>
      </c>
      <c r="C16" s="6" t="s">
        <v>4</v>
      </c>
      <c r="D16" s="7" t="s">
        <v>106</v>
      </c>
      <c r="E16" s="7" t="s">
        <v>107</v>
      </c>
      <c r="F16" s="8" t="s">
        <v>162</v>
      </c>
      <c r="G16" s="8" t="s">
        <v>112</v>
      </c>
      <c r="H16" s="85" t="s">
        <v>159</v>
      </c>
      <c r="I16" s="85" t="s">
        <v>317</v>
      </c>
      <c r="J16" s="266" t="s">
        <v>318</v>
      </c>
      <c r="K16" s="8" t="s">
        <v>5</v>
      </c>
      <c r="L16" s="57" t="s">
        <v>111</v>
      </c>
      <c r="M16" s="269" t="s">
        <v>321</v>
      </c>
      <c r="N16" s="269" t="s">
        <v>322</v>
      </c>
      <c r="O16" s="269" t="s">
        <v>323</v>
      </c>
      <c r="P16" s="57" t="s">
        <v>333</v>
      </c>
      <c r="Q16" s="57" t="s">
        <v>219</v>
      </c>
      <c r="R16" s="57" t="s">
        <v>108</v>
      </c>
      <c r="S16" s="58" t="s">
        <v>109</v>
      </c>
      <c r="T16" s="59" t="s">
        <v>110</v>
      </c>
      <c r="U16" s="59" t="s">
        <v>158</v>
      </c>
    </row>
    <row r="17" spans="1:21" ht="14.25" x14ac:dyDescent="0.4">
      <c r="A17" s="5"/>
      <c r="B17" s="560" t="s">
        <v>63</v>
      </c>
      <c r="C17" s="9" t="s">
        <v>22</v>
      </c>
      <c r="D17" s="9" t="s">
        <v>180</v>
      </c>
      <c r="E17" s="10" t="s">
        <v>119</v>
      </c>
      <c r="F17" s="10" t="s">
        <v>119</v>
      </c>
      <c r="G17" s="9" t="s">
        <v>112</v>
      </c>
      <c r="H17" s="86" t="s">
        <v>159</v>
      </c>
      <c r="I17" s="89" t="s">
        <v>116</v>
      </c>
      <c r="J17" s="267" t="s">
        <v>116</v>
      </c>
      <c r="K17" s="60" t="s">
        <v>128</v>
      </c>
      <c r="L17" s="11" t="s">
        <v>19</v>
      </c>
      <c r="M17" s="267" t="s">
        <v>19</v>
      </c>
      <c r="N17" s="60" t="s">
        <v>154</v>
      </c>
      <c r="O17" s="270" t="s">
        <v>154</v>
      </c>
      <c r="P17" s="9" t="s">
        <v>22</v>
      </c>
      <c r="Q17" s="92" t="s">
        <v>219</v>
      </c>
      <c r="R17" s="60" t="s">
        <v>108</v>
      </c>
      <c r="S17" s="9" t="s">
        <v>22</v>
      </c>
      <c r="T17" s="9" t="s">
        <v>22</v>
      </c>
      <c r="U17" s="9" t="s">
        <v>22</v>
      </c>
    </row>
    <row r="18" spans="1:21" ht="14.25" x14ac:dyDescent="0.4">
      <c r="B18" s="561"/>
      <c r="C18" s="12"/>
      <c r="D18" s="13" t="s">
        <v>181</v>
      </c>
      <c r="E18" s="13" t="s">
        <v>120</v>
      </c>
      <c r="F18" s="13" t="s">
        <v>120</v>
      </c>
      <c r="G18" s="14"/>
      <c r="H18" s="87"/>
      <c r="I18" s="268" t="s">
        <v>319</v>
      </c>
      <c r="J18" s="268" t="s">
        <v>319</v>
      </c>
      <c r="K18" s="62" t="s">
        <v>129</v>
      </c>
      <c r="L18" s="14" t="s">
        <v>20</v>
      </c>
      <c r="M18" s="268" t="s">
        <v>20</v>
      </c>
      <c r="N18" s="62" t="s">
        <v>155</v>
      </c>
      <c r="O18" s="271" t="s">
        <v>155</v>
      </c>
      <c r="P18" s="62"/>
      <c r="Q18" s="62" t="s">
        <v>220</v>
      </c>
      <c r="R18" s="62" t="s">
        <v>163</v>
      </c>
      <c r="S18" s="63"/>
      <c r="T18" s="64"/>
      <c r="U18" s="64"/>
    </row>
    <row r="19" spans="1:21" ht="14.25" x14ac:dyDescent="0.4">
      <c r="B19" s="561"/>
      <c r="C19" s="12"/>
      <c r="D19" s="13" t="s">
        <v>336</v>
      </c>
      <c r="E19" s="13" t="s">
        <v>85</v>
      </c>
      <c r="F19" s="13" t="s">
        <v>85</v>
      </c>
      <c r="G19" s="14"/>
      <c r="H19" s="87"/>
      <c r="I19" s="87" t="s">
        <v>114</v>
      </c>
      <c r="J19" s="268" t="s">
        <v>114</v>
      </c>
      <c r="K19" s="62" t="s">
        <v>130</v>
      </c>
      <c r="L19" s="14" t="s">
        <v>21</v>
      </c>
      <c r="M19" s="268" t="s">
        <v>21</v>
      </c>
      <c r="N19" s="62" t="s">
        <v>143</v>
      </c>
      <c r="O19" s="271" t="s">
        <v>143</v>
      </c>
      <c r="P19" s="62"/>
      <c r="Q19" s="62"/>
      <c r="R19" s="62"/>
      <c r="S19" s="63"/>
      <c r="T19" s="64"/>
      <c r="U19" s="64"/>
    </row>
    <row r="20" spans="1:21" ht="14.25" x14ac:dyDescent="0.4">
      <c r="B20" s="561"/>
      <c r="C20" s="12"/>
      <c r="D20" s="13" t="s">
        <v>182</v>
      </c>
      <c r="E20" s="13" t="s">
        <v>121</v>
      </c>
      <c r="F20" s="13" t="s">
        <v>121</v>
      </c>
      <c r="G20" s="14"/>
      <c r="H20" s="87"/>
      <c r="I20" s="87" t="s">
        <v>115</v>
      </c>
      <c r="J20" s="268" t="s">
        <v>115</v>
      </c>
      <c r="K20" s="62" t="s">
        <v>131</v>
      </c>
      <c r="L20" s="62" t="s">
        <v>113</v>
      </c>
      <c r="M20" s="271" t="s">
        <v>113</v>
      </c>
      <c r="N20" s="62"/>
      <c r="O20" s="62"/>
      <c r="P20" s="62"/>
      <c r="Q20" s="62"/>
      <c r="R20" s="62"/>
      <c r="S20" s="63"/>
      <c r="T20" s="64"/>
      <c r="U20" s="64"/>
    </row>
    <row r="21" spans="1:21" ht="14.25" x14ac:dyDescent="0.4">
      <c r="B21" s="561"/>
      <c r="C21" s="12"/>
      <c r="D21" s="62" t="s">
        <v>183</v>
      </c>
      <c r="E21" s="13" t="s">
        <v>127</v>
      </c>
      <c r="F21" s="13" t="s">
        <v>127</v>
      </c>
      <c r="G21" s="14"/>
      <c r="H21" s="87"/>
      <c r="I21" s="87" t="s">
        <v>117</v>
      </c>
      <c r="J21" s="268" t="s">
        <v>117</v>
      </c>
      <c r="K21" s="62"/>
      <c r="L21" s="62"/>
      <c r="M21" s="62"/>
      <c r="N21" s="62"/>
      <c r="O21" s="62"/>
      <c r="P21" s="62"/>
      <c r="Q21" s="62"/>
      <c r="R21" s="62"/>
      <c r="S21" s="63"/>
      <c r="T21" s="64"/>
      <c r="U21" s="64"/>
    </row>
    <row r="22" spans="1:21" ht="14.25" x14ac:dyDescent="0.4">
      <c r="B22" s="561"/>
      <c r="C22" s="12"/>
      <c r="D22" s="62"/>
      <c r="E22" s="13" t="s">
        <v>122</v>
      </c>
      <c r="F22" s="13" t="s">
        <v>122</v>
      </c>
      <c r="G22" s="14"/>
      <c r="H22" s="87"/>
      <c r="I22" s="87" t="s">
        <v>118</v>
      </c>
      <c r="J22" s="268" t="s">
        <v>118</v>
      </c>
      <c r="K22" s="62"/>
      <c r="L22" s="62"/>
      <c r="M22" s="62"/>
      <c r="N22" s="62"/>
      <c r="O22" s="62"/>
      <c r="P22" s="62"/>
      <c r="Q22" s="62"/>
      <c r="R22" s="62"/>
      <c r="S22" s="63"/>
      <c r="T22" s="64"/>
      <c r="U22" s="64"/>
    </row>
    <row r="23" spans="1:21" ht="14.25" x14ac:dyDescent="0.4">
      <c r="B23" s="561"/>
      <c r="C23" s="12"/>
      <c r="D23" s="62"/>
      <c r="E23" s="13" t="s">
        <v>126</v>
      </c>
      <c r="F23" s="13" t="s">
        <v>126</v>
      </c>
      <c r="G23" s="14"/>
      <c r="H23" s="87"/>
      <c r="I23" s="268" t="s">
        <v>320</v>
      </c>
      <c r="J23" s="268" t="s">
        <v>320</v>
      </c>
      <c r="K23" s="62"/>
      <c r="L23" s="62"/>
      <c r="M23" s="62"/>
      <c r="N23" s="62"/>
      <c r="O23" s="62"/>
      <c r="P23" s="62"/>
      <c r="Q23" s="62"/>
      <c r="R23" s="62"/>
      <c r="S23" s="63"/>
      <c r="T23" s="64"/>
      <c r="U23" s="64"/>
    </row>
    <row r="24" spans="1:21" ht="14.25" x14ac:dyDescent="0.4">
      <c r="B24" s="561"/>
      <c r="C24" s="12"/>
      <c r="D24" s="62"/>
      <c r="E24" s="13" t="s">
        <v>123</v>
      </c>
      <c r="F24" s="13" t="s">
        <v>123</v>
      </c>
      <c r="G24" s="14"/>
      <c r="H24" s="87"/>
      <c r="I24" s="87"/>
      <c r="J24" s="87"/>
      <c r="K24" s="62"/>
      <c r="L24" s="62"/>
      <c r="M24" s="62"/>
      <c r="N24" s="62"/>
      <c r="O24" s="62"/>
      <c r="P24" s="62"/>
      <c r="Q24" s="62"/>
      <c r="R24" s="62"/>
      <c r="S24" s="63"/>
      <c r="T24" s="64"/>
      <c r="U24" s="64"/>
    </row>
    <row r="25" spans="1:21" ht="14.25" x14ac:dyDescent="0.4">
      <c r="B25" s="561"/>
      <c r="C25" s="12"/>
      <c r="D25" s="62"/>
      <c r="E25" s="13" t="s">
        <v>124</v>
      </c>
      <c r="F25" s="13" t="s">
        <v>124</v>
      </c>
      <c r="G25" s="14"/>
      <c r="H25" s="87"/>
      <c r="I25" s="87"/>
      <c r="J25" s="87"/>
      <c r="K25" s="62"/>
      <c r="L25" s="62"/>
      <c r="M25" s="62"/>
      <c r="N25" s="62"/>
      <c r="O25" s="62"/>
      <c r="P25" s="62"/>
      <c r="Q25" s="62"/>
      <c r="R25" s="62"/>
      <c r="S25" s="63"/>
      <c r="T25" s="64"/>
      <c r="U25" s="64"/>
    </row>
    <row r="26" spans="1:21" ht="14.25" x14ac:dyDescent="0.4">
      <c r="B26" s="561"/>
      <c r="C26" s="12"/>
      <c r="D26" s="62"/>
      <c r="E26" s="13" t="s">
        <v>125</v>
      </c>
      <c r="F26" s="13" t="s">
        <v>125</v>
      </c>
      <c r="G26" s="13"/>
      <c r="H26" s="15"/>
      <c r="I26" s="15"/>
      <c r="J26" s="15"/>
      <c r="K26" s="62"/>
      <c r="L26" s="62"/>
      <c r="M26" s="62"/>
      <c r="N26" s="62"/>
      <c r="O26" s="62"/>
      <c r="P26" s="62"/>
      <c r="Q26" s="62"/>
      <c r="R26" s="62"/>
      <c r="S26" s="63"/>
      <c r="T26" s="64"/>
      <c r="U26" s="64"/>
    </row>
    <row r="27" spans="1:21" ht="14.25" x14ac:dyDescent="0.4">
      <c r="B27" s="561"/>
      <c r="C27" s="65"/>
      <c r="D27" s="62"/>
      <c r="E27" s="13"/>
      <c r="F27" s="62"/>
      <c r="G27" s="62"/>
      <c r="H27" s="90"/>
      <c r="I27" s="90"/>
      <c r="J27" s="90"/>
      <c r="K27" s="62"/>
      <c r="L27" s="62"/>
      <c r="N27" s="62"/>
      <c r="O27" s="62"/>
      <c r="P27" s="62"/>
      <c r="Q27" s="62"/>
      <c r="R27" s="62"/>
      <c r="S27" s="63"/>
      <c r="T27" s="64"/>
      <c r="U27" s="64"/>
    </row>
    <row r="28" spans="1:21" x14ac:dyDescent="0.4">
      <c r="B28" s="561"/>
      <c r="C28" s="65"/>
      <c r="D28" s="62"/>
      <c r="E28" s="62"/>
      <c r="F28" s="62"/>
      <c r="G28" s="62"/>
      <c r="H28" s="90"/>
      <c r="I28" s="90"/>
      <c r="J28" s="90"/>
      <c r="K28" s="62"/>
      <c r="L28" s="62"/>
      <c r="M28" s="62"/>
      <c r="N28" s="62"/>
      <c r="O28" s="62"/>
      <c r="P28" s="62"/>
      <c r="Q28" s="62"/>
      <c r="R28" s="62"/>
      <c r="S28" s="63"/>
      <c r="T28" s="64"/>
      <c r="U28" s="64"/>
    </row>
    <row r="29" spans="1:21" ht="14.25" thickBot="1" x14ac:dyDescent="0.45">
      <c r="B29" s="562"/>
      <c r="C29" s="66"/>
      <c r="D29" s="67"/>
      <c r="E29" s="67"/>
      <c r="F29" s="67"/>
      <c r="G29" s="67"/>
      <c r="H29" s="91"/>
      <c r="I29" s="91"/>
      <c r="J29" s="91"/>
      <c r="K29" s="67"/>
      <c r="L29" s="67"/>
      <c r="M29" s="67"/>
      <c r="N29" s="67"/>
      <c r="O29" s="67"/>
      <c r="P29" s="67"/>
      <c r="Q29" s="67"/>
      <c r="R29" s="67"/>
      <c r="S29" s="68"/>
      <c r="T29" s="69"/>
      <c r="U29" s="69"/>
    </row>
    <row r="30" spans="1:21" ht="14.25" thickBot="1" x14ac:dyDescent="0.45"/>
    <row r="31" spans="1:21" x14ac:dyDescent="0.4">
      <c r="B31" s="70" t="s">
        <v>144</v>
      </c>
      <c r="C31" s="78" t="s">
        <v>145</v>
      </c>
      <c r="D31" s="79" t="s">
        <v>186</v>
      </c>
      <c r="E31" s="79" t="s">
        <v>146</v>
      </c>
      <c r="F31" s="80" t="s">
        <v>147</v>
      </c>
    </row>
    <row r="32" spans="1:21" ht="14.25" x14ac:dyDescent="0.4">
      <c r="B32" s="76"/>
      <c r="C32" s="52" t="s">
        <v>107</v>
      </c>
      <c r="D32" s="52" t="s">
        <v>107</v>
      </c>
      <c r="E32" s="71" t="s">
        <v>5</v>
      </c>
      <c r="F32" s="81" t="s">
        <v>148</v>
      </c>
    </row>
    <row r="33" spans="2:6" ht="14.25" x14ac:dyDescent="0.4">
      <c r="B33" s="72"/>
      <c r="C33" s="53" t="s">
        <v>162</v>
      </c>
      <c r="D33" s="53" t="s">
        <v>162</v>
      </c>
      <c r="E33" s="71"/>
      <c r="F33" s="64"/>
    </row>
    <row r="34" spans="2:6" ht="14.25" x14ac:dyDescent="0.4">
      <c r="B34" s="72"/>
      <c r="C34" s="52" t="s">
        <v>112</v>
      </c>
      <c r="D34" s="52" t="s">
        <v>112</v>
      </c>
      <c r="E34" s="71"/>
      <c r="F34" s="64"/>
    </row>
    <row r="35" spans="2:6" ht="14.25" x14ac:dyDescent="0.4">
      <c r="B35" s="72"/>
      <c r="C35" s="52" t="s">
        <v>159</v>
      </c>
      <c r="D35" s="52" t="s">
        <v>159</v>
      </c>
      <c r="E35" s="71"/>
      <c r="F35" s="64"/>
    </row>
    <row r="36" spans="2:6" ht="14.25" x14ac:dyDescent="0.4">
      <c r="B36" s="72"/>
      <c r="C36" s="52" t="s">
        <v>161</v>
      </c>
      <c r="D36" s="52" t="s">
        <v>161</v>
      </c>
      <c r="E36" s="71"/>
      <c r="F36" s="64"/>
    </row>
    <row r="37" spans="2:6" ht="14.25" x14ac:dyDescent="0.4">
      <c r="B37" s="72"/>
      <c r="C37" s="52" t="s">
        <v>111</v>
      </c>
      <c r="D37" s="52" t="s">
        <v>111</v>
      </c>
      <c r="E37" s="71"/>
      <c r="F37" s="64"/>
    </row>
    <row r="38" spans="2:6" ht="14.25" x14ac:dyDescent="0.4">
      <c r="B38" s="72"/>
      <c r="C38" s="52" t="s">
        <v>321</v>
      </c>
      <c r="D38" s="52" t="s">
        <v>321</v>
      </c>
      <c r="E38" s="71"/>
      <c r="F38" s="64"/>
    </row>
    <row r="39" spans="2:6" ht="15" thickBot="1" x14ac:dyDescent="0.45">
      <c r="B39" s="72"/>
      <c r="C39" s="52" t="s">
        <v>322</v>
      </c>
      <c r="D39" s="52" t="s">
        <v>322</v>
      </c>
      <c r="E39" s="83"/>
      <c r="F39" s="69"/>
    </row>
    <row r="40" spans="2:6" ht="15" thickBot="1" x14ac:dyDescent="0.45">
      <c r="B40" s="73"/>
      <c r="C40" s="565" t="s">
        <v>323</v>
      </c>
      <c r="D40" s="82" t="s">
        <v>323</v>
      </c>
      <c r="E40" s="71"/>
      <c r="F40" s="563"/>
    </row>
    <row r="41" spans="2:6" ht="14.25" x14ac:dyDescent="0.4">
      <c r="B41" s="563"/>
      <c r="C41" s="564"/>
      <c r="D41" s="564"/>
      <c r="E41" s="563"/>
      <c r="F41" s="563"/>
    </row>
    <row r="42" spans="2:6" ht="14.25" x14ac:dyDescent="0.4">
      <c r="B42" s="563"/>
      <c r="C42" s="564"/>
      <c r="D42" s="564"/>
      <c r="F42" s="563"/>
    </row>
    <row r="43" spans="2:6" ht="14.25" thickBot="1" x14ac:dyDescent="0.45"/>
    <row r="44" spans="2:6" x14ac:dyDescent="0.4">
      <c r="C44" s="70" t="s">
        <v>189</v>
      </c>
      <c r="D44" s="61" t="s">
        <v>149</v>
      </c>
      <c r="E44" s="563"/>
    </row>
    <row r="45" spans="2:6" x14ac:dyDescent="0.4">
      <c r="C45" s="84" t="s">
        <v>145</v>
      </c>
      <c r="D45" s="64" t="s">
        <v>145</v>
      </c>
    </row>
    <row r="46" spans="2:6" x14ac:dyDescent="0.4">
      <c r="C46" s="65" t="s">
        <v>188</v>
      </c>
      <c r="D46" s="64" t="s">
        <v>188</v>
      </c>
    </row>
    <row r="47" spans="2:6" x14ac:dyDescent="0.4">
      <c r="C47" s="65" t="s">
        <v>150</v>
      </c>
      <c r="D47" s="64" t="s">
        <v>59</v>
      </c>
    </row>
    <row r="48" spans="2:6" x14ac:dyDescent="0.4">
      <c r="C48" s="76" t="s">
        <v>151</v>
      </c>
      <c r="D48" s="93"/>
    </row>
    <row r="49" spans="3:4" ht="14.25" thickBot="1" x14ac:dyDescent="0.45">
      <c r="C49" s="66" t="s">
        <v>59</v>
      </c>
      <c r="D49" s="69"/>
    </row>
  </sheetData>
  <sheetProtection sheet="1" selectLockedCells="1"/>
  <mergeCells count="1">
    <mergeCell ref="B17:B29"/>
  </mergeCells>
  <phoneticPr fontId="2"/>
  <pageMargins left="0.70866141732283472" right="0.70866141732283472" top="0.74803149606299213" bottom="0.74803149606299213" header="0.31496062992125984" footer="0.31496062992125984"/>
  <pageSetup paperSize="9" scale="28" orientation="landscape" r:id="rId1"/>
  <tableParts count="3">
    <tablePart r:id="rId2"/>
    <tablePart r:id="rId3"/>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26</vt:i4>
      </vt:variant>
    </vt:vector>
  </HeadingPairs>
  <TitlesOfParts>
    <vt:vector size="31" baseType="lpstr">
      <vt:lpstr>記入方法</vt:lpstr>
      <vt:lpstr>別紙2-1　勤務体制・勤務形態一覧表（児通所）</vt:lpstr>
      <vt:lpstr>シフト記号表（勤務時間帯)</vt:lpstr>
      <vt:lpstr>登録用</vt:lpstr>
      <vt:lpstr>プルダウン・リスト</vt:lpstr>
      <vt:lpstr>'シフト記号表（勤務時間帯)'!Print_Area</vt:lpstr>
      <vt:lpstr>記入方法!Print_Area</vt:lpstr>
      <vt:lpstr>'別紙2-1　勤務体制・勤務形態一覧表（児通所）'!Print_Area</vt:lpstr>
      <vt:lpstr>'別紙2-1　勤務体制・勤務形態一覧表（児通所）'!Print_Titles</vt:lpstr>
      <vt:lpstr>その他従業者_指導員</vt:lpstr>
      <vt:lpstr>栄養士</vt:lpstr>
      <vt:lpstr>看護職員</vt:lpstr>
      <vt:lpstr>管理者</vt:lpstr>
      <vt:lpstr>基準・基準_加・医ケア基本報酬・医療連携</vt:lpstr>
      <vt:lpstr>基準職員</vt:lpstr>
      <vt:lpstr>機能訓練担当職員</vt:lpstr>
      <vt:lpstr>機能訓練担当職員_5年以上</vt:lpstr>
      <vt:lpstr>児童指導員</vt:lpstr>
      <vt:lpstr>児童指導員_5年以上</vt:lpstr>
      <vt:lpstr>児童指導員等_児童指導員を除く</vt:lpstr>
      <vt:lpstr>児童指導員等_児童指導員を除く_5年以上</vt:lpstr>
      <vt:lpstr>児童発達支援管理責任者</vt:lpstr>
      <vt:lpstr>主たる障害種別</vt:lpstr>
      <vt:lpstr>従業者</vt:lpstr>
      <vt:lpstr>嘱託医</vt:lpstr>
      <vt:lpstr>職種</vt:lpstr>
      <vt:lpstr>心理担当職員</vt:lpstr>
      <vt:lpstr>心理担当職員_5年以上</vt:lpstr>
      <vt:lpstr>調理員</vt:lpstr>
      <vt:lpstr>保育士</vt:lpstr>
      <vt:lpstr>保育士_5年以上</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Windows ユーザー</cp:lastModifiedBy>
  <cp:lastPrinted>2023-03-03T04:33:42Z</cp:lastPrinted>
  <dcterms:created xsi:type="dcterms:W3CDTF">2020-01-14T23:47:53Z</dcterms:created>
  <dcterms:modified xsi:type="dcterms:W3CDTF">2024-09-03T08:45:11Z</dcterms:modified>
</cp:coreProperties>
</file>