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WF-144.IHMMT\Downloads\新しいフォルダー\"/>
    </mc:Choice>
  </mc:AlternateContent>
  <bookViews>
    <workbookView xWindow="0" yWindow="0" windowWidth="20490" windowHeight="7530"/>
  </bookViews>
  <sheets>
    <sheet name="資料一覧" sheetId="14" r:id="rId1"/>
    <sheet name="【共通】" sheetId="15" r:id="rId2"/>
    <sheet name="P1" sheetId="54" r:id="rId3"/>
    <sheet name="P2-1" sheetId="55" r:id="rId4"/>
    <sheet name="P2-2" sheetId="56" r:id="rId5"/>
    <sheet name="P2-3" sheetId="57" r:id="rId6"/>
    <sheet name="選択肢 (2)" sheetId="58" state="hidden" r:id="rId7"/>
    <sheet name="P3" sheetId="46" r:id="rId8"/>
    <sheet name="P4" sheetId="11" r:id="rId9"/>
    <sheet name="P5" sheetId="33" r:id="rId10"/>
    <sheet name="P6" sheetId="19" r:id="rId11"/>
    <sheet name="P7" sheetId="4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4">#REF!</definedName>
    <definedName name="___kk06" localSheetId="5">#REF!</definedName>
    <definedName name="___kk06">#REF!</definedName>
    <definedName name="___kk29" localSheetId="4">#REF!</definedName>
    <definedName name="___kk29" localSheetId="5">#REF!</definedName>
    <definedName name="___kk29">#REF!</definedName>
    <definedName name="__kk06" localSheetId="4">#REF!</definedName>
    <definedName name="__kk06" localSheetId="5">#REF!</definedName>
    <definedName name="__kk06">#REF!</definedName>
    <definedName name="__kk29" localSheetId="4">#REF!</definedName>
    <definedName name="__kk29" localSheetId="5">#REF!</definedName>
    <definedName name="__kk29">#REF!</definedName>
    <definedName name="_box1" localSheetId="4">[1]帳票設定!#REF!</definedName>
    <definedName name="_box1" localSheetId="5">[1]帳票設定!#REF!</definedName>
    <definedName name="_box1">[1]帳票設定!#REF!</definedName>
    <definedName name="_kk06" localSheetId="4">#REF!</definedName>
    <definedName name="_kk06" localSheetId="5">#REF!</definedName>
    <definedName name="_kk06">#REF!</definedName>
    <definedName name="_kk29" localSheetId="4">#REF!</definedName>
    <definedName name="_kk29" localSheetId="5">#REF!</definedName>
    <definedName name="_kk29">#REF!</definedName>
    <definedName name="Avrg" localSheetId="4">#REF!</definedName>
    <definedName name="Avrg" localSheetId="5">#REF!</definedName>
    <definedName name="Avrg">#REF!</definedName>
    <definedName name="avrg1" localSheetId="4">#REF!</definedName>
    <definedName name="avrg1" localSheetId="5">#REF!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 localSheetId="4">#REF!</definedName>
    <definedName name="jiritu" localSheetId="5">#REF!</definedName>
    <definedName name="jiritu">#REF!</definedName>
    <definedName name="ｋ">#N/A</definedName>
    <definedName name="kanagawaken">#REF!</definedName>
    <definedName name="kawasaki">#REF!</definedName>
    <definedName name="KK_03" localSheetId="4">#REF!</definedName>
    <definedName name="KK_03" localSheetId="5">#REF!</definedName>
    <definedName name="KK_03">#REF!</definedName>
    <definedName name="kk_04" localSheetId="4">#REF!</definedName>
    <definedName name="kk_04" localSheetId="5">#REF!</definedName>
    <definedName name="kk_04">#REF!</definedName>
    <definedName name="KK_06" localSheetId="4">#REF!</definedName>
    <definedName name="KK_06" localSheetId="5">#REF!</definedName>
    <definedName name="KK_06">#REF!</definedName>
    <definedName name="kk_07" localSheetId="4">#REF!</definedName>
    <definedName name="kk_07" localSheetId="5">#REF!</definedName>
    <definedName name="kk_07">#REF!</definedName>
    <definedName name="‐㏍08">#REF!</definedName>
    <definedName name="KK2_3" localSheetId="4">#REF!</definedName>
    <definedName name="KK2_3" localSheetId="5">#REF!</definedName>
    <definedName name="KK2_3">#REF!</definedName>
    <definedName name="ｋｋｋｋ">#REF!</definedName>
    <definedName name="nn">#REF!</definedName>
    <definedName name="_xlnm.Print_Area" localSheetId="1">【共通】!$A$1:$U$48</definedName>
    <definedName name="_xlnm.Print_Area" localSheetId="2">'P1'!$A$1:$AP$59</definedName>
    <definedName name="_xlnm.Print_Area" localSheetId="3">'P2-1'!$A$1:$AT$81</definedName>
    <definedName name="_xlnm.Print_Area" localSheetId="4">'P2-2'!$A$1:$AT$81</definedName>
    <definedName name="_xlnm.Print_Area" localSheetId="5">'P2-3'!$A$1:$AT$81</definedName>
    <definedName name="_xlnm.Print_Area" localSheetId="7">'P3'!$A$1:$L$39</definedName>
    <definedName name="_xlnm.Print_Area" localSheetId="8">'P4'!$A$1:$L$26</definedName>
    <definedName name="_xlnm.Print_Area" localSheetId="9">'P5'!$A$1:$M$14</definedName>
    <definedName name="_xlnm.Print_Area" localSheetId="10">'P6'!$A$1:$F$18</definedName>
    <definedName name="_xlnm.Print_Area" localSheetId="11">'P7'!$A$1:$H$36</definedName>
    <definedName name="_xlnm.Print_Area" localSheetId="0">資料一覧!$A$1:$D$67</definedName>
    <definedName name="Roman_01" localSheetId="4">#REF!</definedName>
    <definedName name="Roman_01" localSheetId="5">#REF!</definedName>
    <definedName name="Roman_01">#REF!</definedName>
    <definedName name="Roman_02">#REF!</definedName>
    <definedName name="Roman_03" localSheetId="4">#REF!</definedName>
    <definedName name="Roman_03" localSheetId="5">#REF!</definedName>
    <definedName name="Roman_03">#REF!</definedName>
    <definedName name="Roman_04" localSheetId="4">#REF!</definedName>
    <definedName name="Roman_04" localSheetId="5">#REF!</definedName>
    <definedName name="Roman_04">#REF!</definedName>
    <definedName name="Roman_06" localSheetId="4">#REF!</definedName>
    <definedName name="Roman_06" localSheetId="5">#REF!</definedName>
    <definedName name="Roman_06">#REF!</definedName>
    <definedName name="roman_09" localSheetId="4">#REF!</definedName>
    <definedName name="roman_09" localSheetId="5">#REF!</definedName>
    <definedName name="roman_09">#REF!</definedName>
    <definedName name="roman_11" localSheetId="4">#REF!</definedName>
    <definedName name="roman_11" localSheetId="5">#REF!</definedName>
    <definedName name="roman_11">#REF!</definedName>
    <definedName name="roman11" localSheetId="4">#REF!</definedName>
    <definedName name="roman11" localSheetId="5">#REF!</definedName>
    <definedName name="roman11">#REF!</definedName>
    <definedName name="Roman2_1" localSheetId="4">#REF!</definedName>
    <definedName name="Roman2_1" localSheetId="5">#REF!</definedName>
    <definedName name="Roman2_1">#REF!</definedName>
    <definedName name="Roman2_3" localSheetId="4">#REF!</definedName>
    <definedName name="Roman2_3" localSheetId="5">#REF!</definedName>
    <definedName name="Roman2_3">#REF!</definedName>
    <definedName name="roman31" localSheetId="4">#REF!</definedName>
    <definedName name="roman31" localSheetId="5">#REF!</definedName>
    <definedName name="roman31">#REF!</definedName>
    <definedName name="roman33" localSheetId="4">#REF!</definedName>
    <definedName name="roman33" localSheetId="5">#REF!</definedName>
    <definedName name="roman33">#REF!</definedName>
    <definedName name="roman4_3" localSheetId="4">#REF!</definedName>
    <definedName name="roman4_3" localSheetId="5">#REF!</definedName>
    <definedName name="roman4_3">#REF!</definedName>
    <definedName name="roman43">#REF!</definedName>
    <definedName name="roman7_1" localSheetId="4">#REF!</definedName>
    <definedName name="roman7_1" localSheetId="5">#REF!</definedName>
    <definedName name="roman7_1">#REF!</definedName>
    <definedName name="roman77" localSheetId="4">#REF!</definedName>
    <definedName name="roman77" localSheetId="5">#REF!</definedName>
    <definedName name="roman77">#REF!</definedName>
    <definedName name="romann_12" localSheetId="4">#REF!</definedName>
    <definedName name="romann_12" localSheetId="5">#REF!</definedName>
    <definedName name="romann_12">#REF!</definedName>
    <definedName name="romann_66" localSheetId="4">#REF!</definedName>
    <definedName name="romann_66" localSheetId="5">#REF!</definedName>
    <definedName name="romann_66">#REF!</definedName>
    <definedName name="romann33" localSheetId="4">#REF!</definedName>
    <definedName name="romann33" localSheetId="5">#REF!</definedName>
    <definedName name="romann33">#REF!</definedName>
    <definedName name="sendmonth" localSheetId="4">#REF!</definedName>
    <definedName name="sendmonth" localSheetId="5">#REF!</definedName>
    <definedName name="sendmonth">#REF!</definedName>
    <definedName name="serv" localSheetId="4">#REF!</definedName>
    <definedName name="serv" localSheetId="5">#REF!</definedName>
    <definedName name="serv">#REF!</definedName>
    <definedName name="serv_" localSheetId="4">#REF!</definedName>
    <definedName name="serv_" localSheetId="5">#REF!</definedName>
    <definedName name="serv_">#REF!</definedName>
    <definedName name="Serv_LIST" localSheetId="4">#REF!</definedName>
    <definedName name="Serv_LIST" localSheetId="5">#REF!</definedName>
    <definedName name="Serv_LIST">#REF!</definedName>
    <definedName name="servo1" localSheetId="4">#REF!</definedName>
    <definedName name="servo1" localSheetId="5">#REF!</definedName>
    <definedName name="servo1">#REF!</definedName>
    <definedName name="siharai">#REF!</definedName>
    <definedName name="sikuchouson">#REF!</definedName>
    <definedName name="sinseisaki">#REF!</definedName>
    <definedName name="ｔａｂｉｅ＿04" localSheetId="4">#REF!</definedName>
    <definedName name="ｔａｂｉｅ＿04" localSheetId="5">#REF!</definedName>
    <definedName name="ｔａｂｉｅ＿04">#REF!</definedName>
    <definedName name="table_03" localSheetId="4">#REF!</definedName>
    <definedName name="table_03" localSheetId="5">#REF!</definedName>
    <definedName name="table_03">#REF!</definedName>
    <definedName name="table_06" localSheetId="4">#REF!</definedName>
    <definedName name="table_06" localSheetId="5">#REF!</definedName>
    <definedName name="table_06">#REF!</definedName>
    <definedName name="table2_3" localSheetId="4">#REF!</definedName>
    <definedName name="table2_3" localSheetId="5">#REF!</definedName>
    <definedName name="table2_3">#REF!</definedName>
    <definedName name="tapi2" localSheetId="4">#REF!</definedName>
    <definedName name="tapi2" localSheetId="5">#REF!</definedName>
    <definedName name="tapi2">#REF!</definedName>
    <definedName name="tebie_07">#REF!</definedName>
    <definedName name="tebie_o7" localSheetId="4">#REF!</definedName>
    <definedName name="tebie_o7" localSheetId="5">#REF!</definedName>
    <definedName name="tebie_o7">#REF!</definedName>
    <definedName name="tebie07">#REF!</definedName>
    <definedName name="tebie08" localSheetId="4">#REF!</definedName>
    <definedName name="tebie08" localSheetId="5">#REF!</definedName>
    <definedName name="tebie08">#REF!</definedName>
    <definedName name="tebie33" localSheetId="4">#REF!</definedName>
    <definedName name="tebie33" localSheetId="5">#REF!</definedName>
    <definedName name="tebie33">#REF!</definedName>
    <definedName name="tebiroo" localSheetId="4">#REF!</definedName>
    <definedName name="tebiroo" localSheetId="5">#REF!</definedName>
    <definedName name="tebiroo">#REF!</definedName>
    <definedName name="teble" localSheetId="4">#REF!</definedName>
    <definedName name="teble" localSheetId="5">#REF!</definedName>
    <definedName name="teble">#REF!</definedName>
    <definedName name="teble_09" localSheetId="4">#REF!</definedName>
    <definedName name="teble_09" localSheetId="5">#REF!</definedName>
    <definedName name="teble_09">#REF!</definedName>
    <definedName name="teble77" localSheetId="4">#REF!</definedName>
    <definedName name="teble77" localSheetId="5">#REF!</definedName>
    <definedName name="teble77">#REF!</definedName>
    <definedName name="yokohama">#REF!</definedName>
    <definedName name="あ">#REF!</definedName>
    <definedName name="あるふぁるふぁ">[2]プルダウン・リスト!$C$17:$L$17</definedName>
    <definedName name="こ">#REF!</definedName>
    <definedName name="サービス種別">[3]サービス種類一覧!$B$4:$B$20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医療型障害児入所施設">#REF!</definedName>
    <definedName name="一般相談支援事業">#REF!</definedName>
    <definedName name="確認">#N/A</definedName>
    <definedName name="看護時間">#REF!</definedName>
    <definedName name="機能訓練">#REF!</definedName>
    <definedName name="居宅介護">#REF!</definedName>
    <definedName name="居宅介護・重度訪問介護・同行援護・行動援護">#REF!</definedName>
    <definedName name="居宅訪問型児童発達支援">#REF!</definedName>
    <definedName name="共同生活援助">#REF!</definedName>
    <definedName name="共同生活援助・介護サービス包括型">#REF!</definedName>
    <definedName name="共同生活援助・外部サービス利用型">#REF!</definedName>
    <definedName name="共同生活援助・日中サービス支援型">#REF!</definedName>
    <definedName name="行動援護">#REF!</definedName>
    <definedName name="児童発達支援・児童発達支援センターであるもの">#REF!</definedName>
    <definedName name="児童発達支援・主として重症心身障害児を対象とする場合">#REF!</definedName>
    <definedName name="児童発達支援・放課後等デイサービス">#REF!</definedName>
    <definedName name="自立生活援助">#REF!</definedName>
    <definedName name="種類">[5]サービス種類一覧!$A$4:$A$20</definedName>
    <definedName name="就労移行支援">#REF!</definedName>
    <definedName name="就労継続支援Ａ型">#REF!</definedName>
    <definedName name="就労継続支援Ａ型・Ｂ型">#REF!</definedName>
    <definedName name="就労継続支援Ｂ型" localSheetId="4">'選択肢 (2)'!#REF!</definedName>
    <definedName name="就労継続支援Ｂ型" localSheetId="5">'選択肢 (2)'!#REF!</definedName>
    <definedName name="就労継続支援Ｂ型">[6]選択肢!#REF!</definedName>
    <definedName name="就労定着支援">#REF!</definedName>
    <definedName name="重度障害者等包括支援">#REF!</definedName>
    <definedName name="重度訪問介護">#REF!</definedName>
    <definedName name="障害者支援施設">#REF!</definedName>
    <definedName name="職種">[7]プルダウン・リスト!$C$17:$L$17</definedName>
    <definedName name="食事" localSheetId="4">#REF!</definedName>
    <definedName name="食事" localSheetId="5">#REF!</definedName>
    <definedName name="食事">#REF!</definedName>
    <definedName name="生活介護">#REF!</definedName>
    <definedName name="生活訓練">#REF!</definedName>
    <definedName name="体制等状況一覧">#REF!</definedName>
    <definedName name="短期入所・空床利用型">#REF!</definedName>
    <definedName name="短期入所・単独型">#REF!</definedName>
    <definedName name="短期入所・併設型">#REF!</definedName>
    <definedName name="町っ油" localSheetId="4">#REF!</definedName>
    <definedName name="町っ油" localSheetId="5">#REF!</definedName>
    <definedName name="町っ油">#REF!</definedName>
    <definedName name="同行援護">#REF!</definedName>
    <definedName name="特定相談支援・障害児相談支援">#REF!</definedName>
    <definedName name="認定指定就労移行支援">#REF!</definedName>
    <definedName name="福祉型障害児入所施設">#REF!</definedName>
    <definedName name="保育所等訪問支援">#REF!</definedName>
    <definedName name="曜日" localSheetId="7">[8]P3!$AT$4:$AU$10</definedName>
    <definedName name="曜日" localSheetId="11">#REF!</definedName>
    <definedName name="曜日">#REF!</definedName>
    <definedName name="利用日数記入例" localSheetId="4">#REF!</definedName>
    <definedName name="利用日数記入例" localSheetId="5">#REF!</definedName>
    <definedName name="利用日数記入例">#REF!</definedName>
    <definedName name="療養介護">#REF!</definedName>
  </definedNames>
  <calcPr calcId="162913"/>
</workbook>
</file>

<file path=xl/calcChain.xml><?xml version="1.0" encoding="utf-8"?>
<calcChain xmlns="http://schemas.openxmlformats.org/spreadsheetml/2006/main">
  <c r="AM81" i="57" l="1"/>
  <c r="AL81" i="57"/>
  <c r="AK81" i="57"/>
  <c r="AJ81" i="57"/>
  <c r="AI81" i="57"/>
  <c r="AH81" i="57"/>
  <c r="AG81" i="57"/>
  <c r="AF81" i="57"/>
  <c r="AE81" i="57"/>
  <c r="AD81" i="57"/>
  <c r="AC81" i="57"/>
  <c r="AB81" i="57"/>
  <c r="AA81" i="57"/>
  <c r="Z81" i="57"/>
  <c r="Y81" i="57"/>
  <c r="X81" i="57"/>
  <c r="W81" i="57"/>
  <c r="V81" i="57"/>
  <c r="U81" i="57"/>
  <c r="T81" i="57"/>
  <c r="S81" i="57"/>
  <c r="R81" i="57"/>
  <c r="Q81" i="57"/>
  <c r="P81" i="57"/>
  <c r="O81" i="57"/>
  <c r="N81" i="57"/>
  <c r="M81" i="57"/>
  <c r="L81" i="57"/>
  <c r="K81" i="57"/>
  <c r="J81" i="57"/>
  <c r="I81" i="57"/>
  <c r="AM80" i="57"/>
  <c r="AL80" i="57"/>
  <c r="AK80" i="57"/>
  <c r="AJ80" i="57"/>
  <c r="AI80" i="57"/>
  <c r="AH80" i="57"/>
  <c r="AG80" i="57"/>
  <c r="AF80" i="57"/>
  <c r="AE80" i="57"/>
  <c r="AD80" i="57"/>
  <c r="AC80" i="57"/>
  <c r="AB80" i="57"/>
  <c r="AA80" i="57"/>
  <c r="Z80" i="57"/>
  <c r="Y80" i="57"/>
  <c r="X80" i="57"/>
  <c r="W80" i="57"/>
  <c r="V80" i="57"/>
  <c r="U80" i="57"/>
  <c r="T80" i="57"/>
  <c r="S80" i="57"/>
  <c r="R80" i="57"/>
  <c r="Q80" i="57"/>
  <c r="P80" i="57"/>
  <c r="O80" i="57"/>
  <c r="N80" i="57"/>
  <c r="M80" i="57"/>
  <c r="L80" i="57"/>
  <c r="K80" i="57"/>
  <c r="J80" i="57"/>
  <c r="I80" i="57"/>
  <c r="AM78" i="57"/>
  <c r="AL78" i="57"/>
  <c r="AK78" i="57"/>
  <c r="AJ78" i="57"/>
  <c r="AI78" i="57"/>
  <c r="AH78" i="57"/>
  <c r="AG78" i="57"/>
  <c r="AF78" i="57"/>
  <c r="AE78" i="57"/>
  <c r="AD78" i="57"/>
  <c r="AC78" i="57"/>
  <c r="AB78" i="57"/>
  <c r="AA78" i="57"/>
  <c r="Z78" i="57"/>
  <c r="Y78" i="57"/>
  <c r="X78" i="57"/>
  <c r="W78" i="57"/>
  <c r="V78" i="57"/>
  <c r="U78" i="57"/>
  <c r="T78" i="57"/>
  <c r="S78" i="57"/>
  <c r="R78" i="57"/>
  <c r="Q78" i="57"/>
  <c r="P78" i="57"/>
  <c r="O78" i="57"/>
  <c r="N78" i="57"/>
  <c r="M78" i="57"/>
  <c r="L78" i="57"/>
  <c r="K78" i="57"/>
  <c r="J78" i="57"/>
  <c r="I78" i="57"/>
  <c r="AM77" i="57"/>
  <c r="AL77" i="57"/>
  <c r="AK77" i="57"/>
  <c r="AJ77" i="57"/>
  <c r="AI77" i="57"/>
  <c r="AH77" i="57"/>
  <c r="AG77" i="57"/>
  <c r="AF77" i="57"/>
  <c r="AE77" i="57"/>
  <c r="AD77" i="57"/>
  <c r="AC77" i="57"/>
  <c r="AB77" i="57"/>
  <c r="AA77" i="57"/>
  <c r="Z77" i="57"/>
  <c r="Y77" i="57"/>
  <c r="X77" i="57"/>
  <c r="W77" i="57"/>
  <c r="V77" i="57"/>
  <c r="U77" i="57"/>
  <c r="T77" i="57"/>
  <c r="S77" i="57"/>
  <c r="R77" i="57"/>
  <c r="Q77" i="57"/>
  <c r="P77" i="57"/>
  <c r="O77" i="57"/>
  <c r="N77" i="57"/>
  <c r="M77" i="57"/>
  <c r="L77" i="57"/>
  <c r="K77" i="57"/>
  <c r="J77" i="57"/>
  <c r="I77" i="57"/>
  <c r="AM75" i="57"/>
  <c r="AL75" i="57"/>
  <c r="AK75" i="57"/>
  <c r="AJ75" i="57"/>
  <c r="AI75" i="57"/>
  <c r="AH75" i="57"/>
  <c r="AG75" i="57"/>
  <c r="AF75" i="57"/>
  <c r="AE75" i="57"/>
  <c r="AD75" i="57"/>
  <c r="AC75" i="57"/>
  <c r="AB75" i="57"/>
  <c r="AA75" i="57"/>
  <c r="Z75" i="57"/>
  <c r="Y75" i="57"/>
  <c r="X75" i="57"/>
  <c r="W75" i="57"/>
  <c r="V75" i="57"/>
  <c r="U75" i="57"/>
  <c r="T75" i="57"/>
  <c r="S75" i="57"/>
  <c r="R75" i="57"/>
  <c r="Q75" i="57"/>
  <c r="P75" i="57"/>
  <c r="O75" i="57"/>
  <c r="N75" i="57"/>
  <c r="M75" i="57"/>
  <c r="L75" i="57"/>
  <c r="K75" i="57"/>
  <c r="J75" i="57"/>
  <c r="I75" i="57"/>
  <c r="AM74" i="57"/>
  <c r="AL74" i="57"/>
  <c r="AK74" i="57"/>
  <c r="AJ74" i="57"/>
  <c r="AI74" i="57"/>
  <c r="AH74" i="57"/>
  <c r="AG74" i="57"/>
  <c r="AF74" i="57"/>
  <c r="AE74" i="57"/>
  <c r="AD74" i="57"/>
  <c r="AC74" i="57"/>
  <c r="AB74" i="57"/>
  <c r="AA74" i="57"/>
  <c r="Z74" i="57"/>
  <c r="Y74" i="57"/>
  <c r="X74" i="57"/>
  <c r="W74" i="57"/>
  <c r="V74" i="57"/>
  <c r="U74" i="57"/>
  <c r="T74" i="57"/>
  <c r="S74" i="57"/>
  <c r="R74" i="57"/>
  <c r="Q74" i="57"/>
  <c r="P74" i="57"/>
  <c r="O74" i="57"/>
  <c r="N74" i="57"/>
  <c r="M74" i="57"/>
  <c r="L74" i="57"/>
  <c r="K74" i="57"/>
  <c r="J74" i="57"/>
  <c r="I74" i="57"/>
  <c r="AM72" i="57"/>
  <c r="AL72" i="57"/>
  <c r="AK72" i="57"/>
  <c r="AJ72" i="57"/>
  <c r="AI72" i="57"/>
  <c r="AH72" i="57"/>
  <c r="AG72" i="57"/>
  <c r="AF72" i="57"/>
  <c r="AE72" i="57"/>
  <c r="AD72" i="57"/>
  <c r="AC72" i="57"/>
  <c r="AB72" i="57"/>
  <c r="AA72" i="57"/>
  <c r="Z72" i="57"/>
  <c r="Y72" i="57"/>
  <c r="X72" i="57"/>
  <c r="W72" i="57"/>
  <c r="V72" i="57"/>
  <c r="U72" i="57"/>
  <c r="T72" i="57"/>
  <c r="S72" i="57"/>
  <c r="R72" i="57"/>
  <c r="Q72" i="57"/>
  <c r="P72" i="57"/>
  <c r="O72" i="57"/>
  <c r="N72" i="57"/>
  <c r="M72" i="57"/>
  <c r="L72" i="57"/>
  <c r="K72" i="57"/>
  <c r="J72" i="57"/>
  <c r="I72" i="57"/>
  <c r="AM71" i="57"/>
  <c r="AL71" i="57"/>
  <c r="AK71" i="57"/>
  <c r="AJ71" i="57"/>
  <c r="AI71" i="57"/>
  <c r="AH71" i="57"/>
  <c r="AG71" i="57"/>
  <c r="AF71" i="57"/>
  <c r="AE71" i="57"/>
  <c r="AD71" i="57"/>
  <c r="AC71" i="57"/>
  <c r="AB71" i="57"/>
  <c r="AA71" i="57"/>
  <c r="Z71" i="57"/>
  <c r="Y71" i="57"/>
  <c r="X71" i="57"/>
  <c r="W71" i="57"/>
  <c r="V71" i="57"/>
  <c r="U71" i="57"/>
  <c r="T71" i="57"/>
  <c r="S71" i="57"/>
  <c r="R71" i="57"/>
  <c r="Q71" i="57"/>
  <c r="P71" i="57"/>
  <c r="O71" i="57"/>
  <c r="N71" i="57"/>
  <c r="M71" i="57"/>
  <c r="L71" i="57"/>
  <c r="K71" i="57"/>
  <c r="J71" i="57"/>
  <c r="AN70" i="57" s="1"/>
  <c r="I71" i="57"/>
  <c r="AM69" i="57"/>
  <c r="AL69" i="57"/>
  <c r="AK69" i="57"/>
  <c r="AJ69" i="57"/>
  <c r="AI69" i="57"/>
  <c r="AH69" i="57"/>
  <c r="AG69" i="57"/>
  <c r="AF69" i="57"/>
  <c r="AE69" i="57"/>
  <c r="AD69" i="57"/>
  <c r="AC69" i="57"/>
  <c r="AB69" i="57"/>
  <c r="AA69" i="57"/>
  <c r="Z69" i="57"/>
  <c r="Y69" i="57"/>
  <c r="X69" i="57"/>
  <c r="W69" i="57"/>
  <c r="V69" i="57"/>
  <c r="U69" i="57"/>
  <c r="T69" i="57"/>
  <c r="S69" i="57"/>
  <c r="R69" i="57"/>
  <c r="Q69" i="57"/>
  <c r="P69" i="57"/>
  <c r="O69" i="57"/>
  <c r="N69" i="57"/>
  <c r="M69" i="57"/>
  <c r="L69" i="57"/>
  <c r="K69" i="57"/>
  <c r="J69" i="57"/>
  <c r="I69" i="57"/>
  <c r="AM68" i="57"/>
  <c r="AL68" i="57"/>
  <c r="AK68" i="57"/>
  <c r="AJ68" i="57"/>
  <c r="AI68" i="57"/>
  <c r="AH68" i="57"/>
  <c r="AG68" i="57"/>
  <c r="AF68" i="57"/>
  <c r="AE68" i="57"/>
  <c r="AD68" i="57"/>
  <c r="AC68" i="57"/>
  <c r="AB68" i="57"/>
  <c r="AA68" i="57"/>
  <c r="Z68" i="57"/>
  <c r="Y68" i="57"/>
  <c r="X68" i="57"/>
  <c r="W68" i="57"/>
  <c r="V68" i="57"/>
  <c r="U68" i="57"/>
  <c r="T68" i="57"/>
  <c r="S68" i="57"/>
  <c r="R68" i="57"/>
  <c r="Q68" i="57"/>
  <c r="AN67" i="57" s="1"/>
  <c r="P68" i="57"/>
  <c r="O68" i="57"/>
  <c r="N68" i="57"/>
  <c r="M68" i="57"/>
  <c r="L68" i="57"/>
  <c r="K68" i="57"/>
  <c r="J68" i="57"/>
  <c r="I68" i="57"/>
  <c r="AM66" i="57"/>
  <c r="AL66" i="57"/>
  <c r="AK66" i="57"/>
  <c r="AJ66" i="57"/>
  <c r="AI66" i="57"/>
  <c r="AH66" i="57"/>
  <c r="AG66" i="57"/>
  <c r="AF66" i="57"/>
  <c r="AE66" i="57"/>
  <c r="AD66" i="57"/>
  <c r="AC66" i="57"/>
  <c r="AB66" i="57"/>
  <c r="AA66" i="57"/>
  <c r="Z66" i="57"/>
  <c r="Y66" i="57"/>
  <c r="X66" i="57"/>
  <c r="W66" i="57"/>
  <c r="V66" i="57"/>
  <c r="U66" i="57"/>
  <c r="T66" i="57"/>
  <c r="S66" i="57"/>
  <c r="R66" i="57"/>
  <c r="Q66" i="57"/>
  <c r="P66" i="57"/>
  <c r="O66" i="57"/>
  <c r="N66" i="57"/>
  <c r="M66" i="57"/>
  <c r="L66" i="57"/>
  <c r="K66" i="57"/>
  <c r="J66" i="57"/>
  <c r="I66" i="57"/>
  <c r="AM65" i="57"/>
  <c r="AL65" i="57"/>
  <c r="AK65" i="57"/>
  <c r="AJ65" i="57"/>
  <c r="AI65" i="57"/>
  <c r="AH65" i="57"/>
  <c r="AG65" i="57"/>
  <c r="AF65" i="57"/>
  <c r="AE65" i="57"/>
  <c r="AD65" i="57"/>
  <c r="AC65" i="57"/>
  <c r="AB65" i="57"/>
  <c r="AA65" i="57"/>
  <c r="Z65" i="57"/>
  <c r="Y65" i="57"/>
  <c r="X65" i="57"/>
  <c r="W65" i="57"/>
  <c r="V65" i="57"/>
  <c r="U65" i="57"/>
  <c r="T65" i="57"/>
  <c r="S65" i="57"/>
  <c r="R65" i="57"/>
  <c r="Q65" i="57"/>
  <c r="P65" i="57"/>
  <c r="O65" i="57"/>
  <c r="N65" i="57"/>
  <c r="M65" i="57"/>
  <c r="L65" i="57"/>
  <c r="K65" i="57"/>
  <c r="J65" i="57"/>
  <c r="I65" i="57"/>
  <c r="AM63" i="57"/>
  <c r="AL63" i="57"/>
  <c r="AK63" i="57"/>
  <c r="AJ63" i="57"/>
  <c r="AI63" i="57"/>
  <c r="AH63" i="57"/>
  <c r="AG63" i="57"/>
  <c r="AF63" i="57"/>
  <c r="AE63" i="57"/>
  <c r="AD63" i="57"/>
  <c r="AC63" i="57"/>
  <c r="AB63" i="57"/>
  <c r="AA63" i="57"/>
  <c r="Z63" i="57"/>
  <c r="Y63" i="57"/>
  <c r="X63" i="57"/>
  <c r="W63" i="57"/>
  <c r="V63" i="57"/>
  <c r="U63" i="57"/>
  <c r="T63" i="57"/>
  <c r="S63" i="57"/>
  <c r="R63" i="57"/>
  <c r="Q63" i="57"/>
  <c r="P63" i="57"/>
  <c r="O63" i="57"/>
  <c r="N63" i="57"/>
  <c r="M63" i="57"/>
  <c r="L63" i="57"/>
  <c r="K63" i="57"/>
  <c r="J63" i="57"/>
  <c r="I63" i="57"/>
  <c r="AM62" i="57"/>
  <c r="AL62" i="57"/>
  <c r="AK62" i="57"/>
  <c r="AJ62" i="57"/>
  <c r="AI62" i="57"/>
  <c r="AH62" i="57"/>
  <c r="AG62" i="57"/>
  <c r="AF62" i="57"/>
  <c r="AE62" i="57"/>
  <c r="AD62" i="57"/>
  <c r="AC62" i="57"/>
  <c r="AB62" i="57"/>
  <c r="AA62" i="57"/>
  <c r="Z62" i="57"/>
  <c r="Y62" i="57"/>
  <c r="X62" i="57"/>
  <c r="W62" i="57"/>
  <c r="V62" i="57"/>
  <c r="U62" i="57"/>
  <c r="T62" i="57"/>
  <c r="S62" i="57"/>
  <c r="R62" i="57"/>
  <c r="Q62" i="57"/>
  <c r="P62" i="57"/>
  <c r="O62" i="57"/>
  <c r="N62" i="57"/>
  <c r="M62" i="57"/>
  <c r="L62" i="57"/>
  <c r="K62" i="57"/>
  <c r="J62" i="57"/>
  <c r="I62" i="57"/>
  <c r="AM60" i="57"/>
  <c r="AL60" i="57"/>
  <c r="AK60" i="57"/>
  <c r="AJ60" i="57"/>
  <c r="AI60" i="57"/>
  <c r="AH60" i="57"/>
  <c r="AG60" i="57"/>
  <c r="AF60" i="57"/>
  <c r="AE60" i="57"/>
  <c r="AD60" i="57"/>
  <c r="AC60" i="57"/>
  <c r="AB60" i="57"/>
  <c r="AA60" i="57"/>
  <c r="Z60" i="57"/>
  <c r="Y60" i="57"/>
  <c r="X60" i="57"/>
  <c r="W60" i="57"/>
  <c r="V60" i="57"/>
  <c r="U60" i="57"/>
  <c r="T60" i="57"/>
  <c r="S60" i="57"/>
  <c r="R60" i="57"/>
  <c r="Q60" i="57"/>
  <c r="P60" i="57"/>
  <c r="O60" i="57"/>
  <c r="N60" i="57"/>
  <c r="M60" i="57"/>
  <c r="L60" i="57"/>
  <c r="K60" i="57"/>
  <c r="J60" i="57"/>
  <c r="I60" i="57"/>
  <c r="AM59" i="57"/>
  <c r="AL59" i="57"/>
  <c r="AK59" i="57"/>
  <c r="AJ59" i="57"/>
  <c r="AI59" i="57"/>
  <c r="AH59" i="57"/>
  <c r="AG59" i="57"/>
  <c r="AF59" i="57"/>
  <c r="AE59" i="57"/>
  <c r="AD59" i="57"/>
  <c r="AC59" i="57"/>
  <c r="AB59" i="57"/>
  <c r="AA59" i="57"/>
  <c r="Z59" i="57"/>
  <c r="Y59" i="57"/>
  <c r="X59" i="57"/>
  <c r="W59" i="57"/>
  <c r="V59" i="57"/>
  <c r="U59" i="57"/>
  <c r="T59" i="57"/>
  <c r="S59" i="57"/>
  <c r="R59" i="57"/>
  <c r="Q59" i="57"/>
  <c r="P59" i="57"/>
  <c r="O59" i="57"/>
  <c r="N59" i="57"/>
  <c r="M59" i="57"/>
  <c r="L59" i="57"/>
  <c r="K59" i="57"/>
  <c r="J59" i="57"/>
  <c r="I59" i="57"/>
  <c r="AM57" i="57"/>
  <c r="AL57" i="57"/>
  <c r="AK57" i="57"/>
  <c r="AJ57" i="57"/>
  <c r="AI57" i="57"/>
  <c r="AH57" i="57"/>
  <c r="AG57" i="57"/>
  <c r="AF57" i="57"/>
  <c r="AE57" i="57"/>
  <c r="AD57" i="57"/>
  <c r="AC57" i="57"/>
  <c r="AB57" i="57"/>
  <c r="AA57" i="57"/>
  <c r="Z57" i="57"/>
  <c r="Y57" i="57"/>
  <c r="X57" i="57"/>
  <c r="W57" i="57"/>
  <c r="V57" i="57"/>
  <c r="U57" i="57"/>
  <c r="T57" i="57"/>
  <c r="S57" i="57"/>
  <c r="R57" i="57"/>
  <c r="Q57" i="57"/>
  <c r="P57" i="57"/>
  <c r="O57" i="57"/>
  <c r="N57" i="57"/>
  <c r="M57" i="57"/>
  <c r="L57" i="57"/>
  <c r="K57" i="57"/>
  <c r="J57" i="57"/>
  <c r="I57" i="57"/>
  <c r="AM56" i="57"/>
  <c r="AL56" i="57"/>
  <c r="AK56" i="57"/>
  <c r="AJ56" i="57"/>
  <c r="AI56" i="57"/>
  <c r="AH56" i="57"/>
  <c r="AG56" i="57"/>
  <c r="AF56" i="57"/>
  <c r="AE56" i="57"/>
  <c r="AD56" i="57"/>
  <c r="AC56" i="57"/>
  <c r="AB56" i="57"/>
  <c r="AA56" i="57"/>
  <c r="Z56" i="57"/>
  <c r="Y56" i="57"/>
  <c r="X56" i="57"/>
  <c r="W56" i="57"/>
  <c r="V56" i="57"/>
  <c r="U56" i="57"/>
  <c r="T56" i="57"/>
  <c r="S56" i="57"/>
  <c r="R56" i="57"/>
  <c r="Q56" i="57"/>
  <c r="P56" i="57"/>
  <c r="O56" i="57"/>
  <c r="N56" i="57"/>
  <c r="M56" i="57"/>
  <c r="L56" i="57"/>
  <c r="K56" i="57"/>
  <c r="J56" i="57"/>
  <c r="I56" i="57"/>
  <c r="AN55" i="57" s="1"/>
  <c r="AM54" i="57"/>
  <c r="AL54" i="57"/>
  <c r="AK54" i="57"/>
  <c r="AJ54" i="57"/>
  <c r="AI54" i="57"/>
  <c r="AH54" i="57"/>
  <c r="AG54" i="57"/>
  <c r="AF54" i="57"/>
  <c r="AE54" i="57"/>
  <c r="AD54" i="57"/>
  <c r="AC54" i="57"/>
  <c r="AB54" i="57"/>
  <c r="AA54" i="57"/>
  <c r="Z54" i="57"/>
  <c r="Y54" i="57"/>
  <c r="X54" i="57"/>
  <c r="W54" i="57"/>
  <c r="V54" i="57"/>
  <c r="U54" i="57"/>
  <c r="T54" i="57"/>
  <c r="S54" i="57"/>
  <c r="R54" i="57"/>
  <c r="Q54" i="57"/>
  <c r="P54" i="57"/>
  <c r="O54" i="57"/>
  <c r="N54" i="57"/>
  <c r="M54" i="57"/>
  <c r="L54" i="57"/>
  <c r="K54" i="57"/>
  <c r="J54" i="57"/>
  <c r="I54" i="57"/>
  <c r="AM53" i="57"/>
  <c r="AL53" i="57"/>
  <c r="AK53" i="57"/>
  <c r="AJ53" i="57"/>
  <c r="AI53" i="57"/>
  <c r="AH53" i="57"/>
  <c r="AG53" i="57"/>
  <c r="AF53" i="57"/>
  <c r="AE53" i="57"/>
  <c r="AD53" i="57"/>
  <c r="AC53" i="57"/>
  <c r="AB53" i="57"/>
  <c r="AA53" i="57"/>
  <c r="Z53" i="57"/>
  <c r="Y53" i="57"/>
  <c r="X53" i="57"/>
  <c r="W53" i="57"/>
  <c r="V53" i="57"/>
  <c r="U53" i="57"/>
  <c r="T53" i="57"/>
  <c r="S53" i="57"/>
  <c r="R53" i="57"/>
  <c r="Q53" i="57"/>
  <c r="P53" i="57"/>
  <c r="AN52" i="57" s="1"/>
  <c r="O53" i="57"/>
  <c r="N53" i="57"/>
  <c r="M53" i="57"/>
  <c r="L53" i="57"/>
  <c r="K53" i="57"/>
  <c r="J53" i="57"/>
  <c r="I53" i="57"/>
  <c r="AM51" i="57"/>
  <c r="AL51" i="57"/>
  <c r="AK51" i="57"/>
  <c r="AJ51" i="57"/>
  <c r="AI51" i="57"/>
  <c r="AH51" i="57"/>
  <c r="AG51" i="57"/>
  <c r="AF51" i="57"/>
  <c r="AE51" i="57"/>
  <c r="AD51" i="57"/>
  <c r="AC51" i="57"/>
  <c r="AB51" i="57"/>
  <c r="AA51" i="57"/>
  <c r="Z51" i="57"/>
  <c r="Y51" i="57"/>
  <c r="X51" i="57"/>
  <c r="W51" i="57"/>
  <c r="V51" i="57"/>
  <c r="U51" i="57"/>
  <c r="T51" i="57"/>
  <c r="S51" i="57"/>
  <c r="R51" i="57"/>
  <c r="Q51" i="57"/>
  <c r="P51" i="57"/>
  <c r="O51" i="57"/>
  <c r="N51" i="57"/>
  <c r="M51" i="57"/>
  <c r="L51" i="57"/>
  <c r="K51" i="57"/>
  <c r="J51" i="57"/>
  <c r="I51" i="57"/>
  <c r="AM50" i="57"/>
  <c r="AL50" i="57"/>
  <c r="AK50" i="57"/>
  <c r="AJ50" i="57"/>
  <c r="AI50" i="57"/>
  <c r="AH50" i="57"/>
  <c r="AG50" i="57"/>
  <c r="AF50" i="57"/>
  <c r="AE50" i="57"/>
  <c r="AD50" i="57"/>
  <c r="AC50" i="57"/>
  <c r="AB50" i="57"/>
  <c r="AA50" i="57"/>
  <c r="Z50" i="57"/>
  <c r="Y50" i="57"/>
  <c r="X50" i="57"/>
  <c r="W50" i="57"/>
  <c r="V50" i="57"/>
  <c r="U50" i="57"/>
  <c r="T50" i="57"/>
  <c r="S50" i="57"/>
  <c r="R50" i="57"/>
  <c r="Q50" i="57"/>
  <c r="P50" i="57"/>
  <c r="O50" i="57"/>
  <c r="N50" i="57"/>
  <c r="M50" i="57"/>
  <c r="L50" i="57"/>
  <c r="K50" i="57"/>
  <c r="J50" i="57"/>
  <c r="I50" i="57"/>
  <c r="AM48" i="57"/>
  <c r="AL48" i="57"/>
  <c r="AK48" i="57"/>
  <c r="AJ48" i="57"/>
  <c r="AI48" i="57"/>
  <c r="AH48" i="57"/>
  <c r="AG48" i="57"/>
  <c r="AF48" i="57"/>
  <c r="AE48" i="57"/>
  <c r="AD48" i="57"/>
  <c r="AC48" i="57"/>
  <c r="AB48" i="57"/>
  <c r="AA48" i="57"/>
  <c r="Z48" i="57"/>
  <c r="Y48" i="57"/>
  <c r="X48" i="57"/>
  <c r="W48" i="57"/>
  <c r="V48" i="57"/>
  <c r="U48" i="57"/>
  <c r="T48" i="57"/>
  <c r="S48" i="57"/>
  <c r="R48" i="57"/>
  <c r="Q48" i="57"/>
  <c r="P48" i="57"/>
  <c r="O48" i="57"/>
  <c r="N48" i="57"/>
  <c r="M48" i="57"/>
  <c r="L48" i="57"/>
  <c r="K48" i="57"/>
  <c r="J48" i="57"/>
  <c r="I48" i="57"/>
  <c r="AM47" i="57"/>
  <c r="AL47" i="57"/>
  <c r="AK47" i="57"/>
  <c r="AJ47" i="57"/>
  <c r="AI47" i="57"/>
  <c r="AH47" i="57"/>
  <c r="AG47" i="57"/>
  <c r="AF47" i="57"/>
  <c r="AE47" i="57"/>
  <c r="AD47" i="57"/>
  <c r="AC47" i="57"/>
  <c r="AB47" i="57"/>
  <c r="AA47" i="57"/>
  <c r="Z47" i="57"/>
  <c r="Y47" i="57"/>
  <c r="X47" i="57"/>
  <c r="W47" i="57"/>
  <c r="V47" i="57"/>
  <c r="U47" i="57"/>
  <c r="T47" i="57"/>
  <c r="S47" i="57"/>
  <c r="R47" i="57"/>
  <c r="Q47" i="57"/>
  <c r="P47" i="57"/>
  <c r="O47" i="57"/>
  <c r="N47" i="57"/>
  <c r="M47" i="57"/>
  <c r="L47" i="57"/>
  <c r="K47" i="57"/>
  <c r="J47" i="57"/>
  <c r="I47" i="57"/>
  <c r="AN46" i="57"/>
  <c r="AV47" i="57" s="1"/>
  <c r="AR46" i="57" s="1"/>
  <c r="AM45" i="57"/>
  <c r="AL45" i="57"/>
  <c r="AK45" i="57"/>
  <c r="AJ45" i="57"/>
  <c r="AI45" i="57"/>
  <c r="AH45" i="57"/>
  <c r="AG45" i="57"/>
  <c r="AF45" i="57"/>
  <c r="AE45" i="57"/>
  <c r="AD45" i="57"/>
  <c r="AC45" i="57"/>
  <c r="AB45" i="57"/>
  <c r="AA45" i="57"/>
  <c r="Z45" i="57"/>
  <c r="Y45" i="57"/>
  <c r="X45" i="57"/>
  <c r="W45" i="57"/>
  <c r="V45" i="57"/>
  <c r="U45" i="57"/>
  <c r="T45" i="57"/>
  <c r="S45" i="57"/>
  <c r="R45" i="57"/>
  <c r="Q45" i="57"/>
  <c r="P45" i="57"/>
  <c r="O45" i="57"/>
  <c r="N45" i="57"/>
  <c r="M45" i="57"/>
  <c r="L45" i="57"/>
  <c r="K45" i="57"/>
  <c r="J45" i="57"/>
  <c r="I45" i="57"/>
  <c r="AM44" i="57"/>
  <c r="AL44" i="57"/>
  <c r="AK44" i="57"/>
  <c r="AJ44" i="57"/>
  <c r="AI44" i="57"/>
  <c r="AH44" i="57"/>
  <c r="AG44" i="57"/>
  <c r="AF44" i="57"/>
  <c r="AE44" i="57"/>
  <c r="AD44" i="57"/>
  <c r="AC44" i="57"/>
  <c r="AB44" i="57"/>
  <c r="AA44" i="57"/>
  <c r="Z44" i="57"/>
  <c r="Y44" i="57"/>
  <c r="X44" i="57"/>
  <c r="W44" i="57"/>
  <c r="V44" i="57"/>
  <c r="U44" i="57"/>
  <c r="T44" i="57"/>
  <c r="S44" i="57"/>
  <c r="R44" i="57"/>
  <c r="Q44" i="57"/>
  <c r="P44" i="57"/>
  <c r="O44" i="57"/>
  <c r="N44" i="57"/>
  <c r="M44" i="57"/>
  <c r="L44" i="57"/>
  <c r="K44" i="57"/>
  <c r="J44" i="57"/>
  <c r="I44" i="57"/>
  <c r="AM42" i="57"/>
  <c r="AL42" i="57"/>
  <c r="AK42" i="57"/>
  <c r="AJ42" i="57"/>
  <c r="AI42" i="57"/>
  <c r="AH42" i="57"/>
  <c r="AG42" i="57"/>
  <c r="AF42" i="57"/>
  <c r="AE42" i="57"/>
  <c r="AD42" i="57"/>
  <c r="AC42" i="57"/>
  <c r="AB42" i="57"/>
  <c r="AA42" i="57"/>
  <c r="Z42" i="57"/>
  <c r="Y42" i="57"/>
  <c r="X42" i="57"/>
  <c r="W42" i="57"/>
  <c r="V42" i="57"/>
  <c r="U42" i="57"/>
  <c r="T42" i="57"/>
  <c r="S42" i="57"/>
  <c r="R42" i="57"/>
  <c r="Q42" i="57"/>
  <c r="P42" i="57"/>
  <c r="O42" i="57"/>
  <c r="N42" i="57"/>
  <c r="M42" i="57"/>
  <c r="L42" i="57"/>
  <c r="K42" i="57"/>
  <c r="J42" i="57"/>
  <c r="I42" i="57"/>
  <c r="AM41" i="57"/>
  <c r="AL41" i="57"/>
  <c r="AK41" i="57"/>
  <c r="AJ41" i="57"/>
  <c r="AI41" i="57"/>
  <c r="AH41" i="57"/>
  <c r="AG41" i="57"/>
  <c r="AF41" i="57"/>
  <c r="AE41" i="57"/>
  <c r="AD41" i="57"/>
  <c r="AC41" i="57"/>
  <c r="AB41" i="57"/>
  <c r="AA41" i="57"/>
  <c r="Z41" i="57"/>
  <c r="Y41" i="57"/>
  <c r="X41" i="57"/>
  <c r="W41" i="57"/>
  <c r="V41" i="57"/>
  <c r="U41" i="57"/>
  <c r="T41" i="57"/>
  <c r="AN40" i="57" s="1"/>
  <c r="S41" i="57"/>
  <c r="R41" i="57"/>
  <c r="Q41" i="57"/>
  <c r="P41" i="57"/>
  <c r="O41" i="57"/>
  <c r="N41" i="57"/>
  <c r="M41" i="57"/>
  <c r="L41" i="57"/>
  <c r="K41" i="57"/>
  <c r="J41" i="57"/>
  <c r="I41" i="57"/>
  <c r="AM39" i="57"/>
  <c r="AL39" i="57"/>
  <c r="AK39" i="57"/>
  <c r="AJ39" i="57"/>
  <c r="AI39" i="57"/>
  <c r="AH39" i="57"/>
  <c r="AG39" i="57"/>
  <c r="AF39" i="57"/>
  <c r="AE39" i="57"/>
  <c r="AD39" i="57"/>
  <c r="AC39" i="57"/>
  <c r="AB39" i="57"/>
  <c r="AA39" i="57"/>
  <c r="Z39" i="57"/>
  <c r="Y39" i="57"/>
  <c r="X39" i="57"/>
  <c r="W39" i="57"/>
  <c r="V39" i="57"/>
  <c r="U39" i="57"/>
  <c r="T39" i="57"/>
  <c r="S39" i="57"/>
  <c r="R39" i="57"/>
  <c r="Q39" i="57"/>
  <c r="P39" i="57"/>
  <c r="O39" i="57"/>
  <c r="N39" i="57"/>
  <c r="M39" i="57"/>
  <c r="L39" i="57"/>
  <c r="K39" i="57"/>
  <c r="J39" i="57"/>
  <c r="I39" i="57"/>
  <c r="AM38" i="57"/>
  <c r="AL38" i="57"/>
  <c r="AK38" i="57"/>
  <c r="AJ38" i="57"/>
  <c r="AI38" i="57"/>
  <c r="AH38" i="57"/>
  <c r="AG38" i="57"/>
  <c r="AF38" i="57"/>
  <c r="AE38" i="57"/>
  <c r="AD38" i="57"/>
  <c r="AC38" i="57"/>
  <c r="AB38" i="57"/>
  <c r="AA38" i="57"/>
  <c r="Z38" i="57"/>
  <c r="Y38" i="57"/>
  <c r="X38" i="57"/>
  <c r="W38" i="57"/>
  <c r="V38" i="57"/>
  <c r="U38" i="57"/>
  <c r="T38" i="57"/>
  <c r="S38" i="57"/>
  <c r="R38" i="57"/>
  <c r="Q38" i="57"/>
  <c r="P38" i="57"/>
  <c r="O38" i="57"/>
  <c r="AN37" i="57" s="1"/>
  <c r="N38" i="57"/>
  <c r="M38" i="57"/>
  <c r="L38" i="57"/>
  <c r="K38" i="57"/>
  <c r="J38" i="57"/>
  <c r="I38" i="57"/>
  <c r="AM36" i="57"/>
  <c r="AL36" i="57"/>
  <c r="AK36" i="57"/>
  <c r="AJ36" i="57"/>
  <c r="AI36" i="57"/>
  <c r="AH36" i="57"/>
  <c r="AG36" i="57"/>
  <c r="AF36" i="57"/>
  <c r="AE36" i="57"/>
  <c r="AD36" i="57"/>
  <c r="AC36" i="57"/>
  <c r="AB36" i="57"/>
  <c r="AA36" i="57"/>
  <c r="Z36" i="57"/>
  <c r="Y36" i="57"/>
  <c r="X36" i="57"/>
  <c r="W36" i="57"/>
  <c r="V36" i="57"/>
  <c r="U36" i="57"/>
  <c r="T36" i="57"/>
  <c r="S36" i="57"/>
  <c r="R36" i="57"/>
  <c r="Q36" i="57"/>
  <c r="P36" i="57"/>
  <c r="O36" i="57"/>
  <c r="N36" i="57"/>
  <c r="M36" i="57"/>
  <c r="L36" i="57"/>
  <c r="K36" i="57"/>
  <c r="J36" i="57"/>
  <c r="I36" i="57"/>
  <c r="AM35" i="57"/>
  <c r="AL35" i="57"/>
  <c r="AK35" i="57"/>
  <c r="AJ35" i="57"/>
  <c r="AI35" i="57"/>
  <c r="AH35" i="57"/>
  <c r="AG35" i="57"/>
  <c r="AF35" i="57"/>
  <c r="AE35" i="57"/>
  <c r="AD35" i="57"/>
  <c r="AC35" i="57"/>
  <c r="AB35" i="57"/>
  <c r="AA35" i="57"/>
  <c r="Z35" i="57"/>
  <c r="Y35" i="57"/>
  <c r="X35" i="57"/>
  <c r="W35" i="57"/>
  <c r="V35" i="57"/>
  <c r="U35" i="57"/>
  <c r="T35" i="57"/>
  <c r="S35" i="57"/>
  <c r="R35" i="57"/>
  <c r="Q35" i="57"/>
  <c r="P35" i="57"/>
  <c r="O35" i="57"/>
  <c r="N35" i="57"/>
  <c r="M35" i="57"/>
  <c r="L35" i="57"/>
  <c r="K35" i="57"/>
  <c r="J35" i="57"/>
  <c r="AN34" i="57" s="1"/>
  <c r="I35" i="57"/>
  <c r="AM33" i="57"/>
  <c r="AL33" i="57"/>
  <c r="AK33" i="57"/>
  <c r="AJ33" i="57"/>
  <c r="AI33" i="57"/>
  <c r="AH33" i="57"/>
  <c r="AG33" i="57"/>
  <c r="AF33" i="57"/>
  <c r="AE33" i="57"/>
  <c r="AD33" i="57"/>
  <c r="AC33" i="57"/>
  <c r="AB33" i="57"/>
  <c r="AA33" i="57"/>
  <c r="Z33" i="57"/>
  <c r="Y33" i="57"/>
  <c r="X33" i="57"/>
  <c r="W33" i="57"/>
  <c r="V33" i="57"/>
  <c r="U33" i="57"/>
  <c r="T33" i="57"/>
  <c r="S33" i="57"/>
  <c r="R33" i="57"/>
  <c r="Q33" i="57"/>
  <c r="P33" i="57"/>
  <c r="O33" i="57"/>
  <c r="N33" i="57"/>
  <c r="M33" i="57"/>
  <c r="L33" i="57"/>
  <c r="K33" i="57"/>
  <c r="J33" i="57"/>
  <c r="I33" i="57"/>
  <c r="AM32" i="57"/>
  <c r="AL32" i="57"/>
  <c r="AK32" i="57"/>
  <c r="AJ32" i="57"/>
  <c r="AI32" i="57"/>
  <c r="AH32" i="57"/>
  <c r="AG32" i="57"/>
  <c r="AF32" i="57"/>
  <c r="AE32" i="57"/>
  <c r="AD32" i="57"/>
  <c r="AC32" i="57"/>
  <c r="AB32" i="57"/>
  <c r="AA32" i="57"/>
  <c r="Z32" i="57"/>
  <c r="Y32" i="57"/>
  <c r="X32" i="57"/>
  <c r="W32" i="57"/>
  <c r="V32" i="57"/>
  <c r="U32" i="57"/>
  <c r="T32" i="57"/>
  <c r="S32" i="57"/>
  <c r="R32" i="57"/>
  <c r="Q32" i="57"/>
  <c r="P32" i="57"/>
  <c r="O32" i="57"/>
  <c r="N32" i="57"/>
  <c r="M32" i="57"/>
  <c r="L32" i="57"/>
  <c r="K32" i="57"/>
  <c r="J32" i="57"/>
  <c r="I32" i="57"/>
  <c r="AN31" i="57"/>
  <c r="AM30" i="57"/>
  <c r="AL30" i="57"/>
  <c r="AK30" i="57"/>
  <c r="AJ30" i="57"/>
  <c r="AI30" i="57"/>
  <c r="AH30" i="57"/>
  <c r="AG30" i="57"/>
  <c r="AF30" i="57"/>
  <c r="AE30" i="57"/>
  <c r="AD30" i="57"/>
  <c r="AC30" i="57"/>
  <c r="AB30" i="57"/>
  <c r="AA30" i="57"/>
  <c r="Z30" i="57"/>
  <c r="Y30" i="57"/>
  <c r="X30" i="57"/>
  <c r="W30" i="57"/>
  <c r="V30" i="57"/>
  <c r="U30" i="57"/>
  <c r="T30" i="57"/>
  <c r="S30" i="57"/>
  <c r="R30" i="57"/>
  <c r="Q30" i="57"/>
  <c r="P30" i="57"/>
  <c r="O30" i="57"/>
  <c r="N30" i="57"/>
  <c r="M30" i="57"/>
  <c r="L30" i="57"/>
  <c r="K30" i="57"/>
  <c r="J30" i="57"/>
  <c r="I30" i="57"/>
  <c r="AM29" i="57"/>
  <c r="AL29" i="57"/>
  <c r="AK29" i="57"/>
  <c r="AJ29" i="57"/>
  <c r="AI29" i="57"/>
  <c r="AH29" i="57"/>
  <c r="AG29" i="57"/>
  <c r="AF29" i="57"/>
  <c r="AE29" i="57"/>
  <c r="AD29" i="57"/>
  <c r="AC29" i="57"/>
  <c r="AB29" i="57"/>
  <c r="AA29" i="57"/>
  <c r="Z29" i="57"/>
  <c r="Y29" i="57"/>
  <c r="X29" i="57"/>
  <c r="W29" i="57"/>
  <c r="V29" i="57"/>
  <c r="U29" i="57"/>
  <c r="T29" i="57"/>
  <c r="S29" i="57"/>
  <c r="R29" i="57"/>
  <c r="Q29" i="57"/>
  <c r="P29" i="57"/>
  <c r="O29" i="57"/>
  <c r="N29" i="57"/>
  <c r="M29" i="57"/>
  <c r="L29" i="57"/>
  <c r="AN28" i="57" s="1"/>
  <c r="K29" i="57"/>
  <c r="J29" i="57"/>
  <c r="I29" i="57"/>
  <c r="AM27" i="57"/>
  <c r="AL27" i="57"/>
  <c r="AK27" i="57"/>
  <c r="AJ27" i="57"/>
  <c r="AI27" i="57"/>
  <c r="AH27" i="57"/>
  <c r="AG27" i="57"/>
  <c r="AF27" i="57"/>
  <c r="AE27" i="57"/>
  <c r="AD27" i="57"/>
  <c r="AC27" i="57"/>
  <c r="AB27" i="57"/>
  <c r="AA27" i="57"/>
  <c r="Z27" i="57"/>
  <c r="Y27" i="57"/>
  <c r="X27" i="57"/>
  <c r="W27" i="57"/>
  <c r="V27" i="57"/>
  <c r="U27" i="57"/>
  <c r="T27" i="57"/>
  <c r="S27" i="57"/>
  <c r="R27" i="57"/>
  <c r="Q27" i="57"/>
  <c r="P27" i="57"/>
  <c r="O27" i="57"/>
  <c r="N27" i="57"/>
  <c r="M27" i="57"/>
  <c r="L27" i="57"/>
  <c r="K27" i="57"/>
  <c r="J27" i="57"/>
  <c r="I27" i="57"/>
  <c r="AM26" i="57"/>
  <c r="AL26" i="57"/>
  <c r="AK26" i="57"/>
  <c r="AJ26" i="57"/>
  <c r="AI26" i="57"/>
  <c r="AH26" i="57"/>
  <c r="AG26" i="57"/>
  <c r="AF26" i="57"/>
  <c r="AE26" i="57"/>
  <c r="AD26" i="57"/>
  <c r="AC26" i="57"/>
  <c r="AB26" i="57"/>
  <c r="AA26" i="57"/>
  <c r="Z26" i="57"/>
  <c r="Y26" i="57"/>
  <c r="X26" i="57"/>
  <c r="W26" i="57"/>
  <c r="V26" i="57"/>
  <c r="U26" i="57"/>
  <c r="T26" i="57"/>
  <c r="S26" i="57"/>
  <c r="R26" i="57"/>
  <c r="Q26" i="57"/>
  <c r="P26" i="57"/>
  <c r="O26" i="57"/>
  <c r="N26" i="57"/>
  <c r="M26" i="57"/>
  <c r="L26" i="57"/>
  <c r="K26" i="57"/>
  <c r="J26" i="57"/>
  <c r="I26" i="57"/>
  <c r="AM24" i="57"/>
  <c r="AL24" i="57"/>
  <c r="AK24" i="57"/>
  <c r="AJ24" i="57"/>
  <c r="AI24" i="57"/>
  <c r="AH24" i="57"/>
  <c r="AG24" i="57"/>
  <c r="AF24" i="57"/>
  <c r="AE24" i="57"/>
  <c r="AD24" i="57"/>
  <c r="AC24" i="57"/>
  <c r="AB24" i="57"/>
  <c r="AA24" i="57"/>
  <c r="Z24" i="57"/>
  <c r="Y24" i="57"/>
  <c r="X24" i="57"/>
  <c r="W24" i="57"/>
  <c r="V24" i="57"/>
  <c r="U24" i="57"/>
  <c r="T24" i="57"/>
  <c r="S24" i="57"/>
  <c r="R24" i="57"/>
  <c r="Q24" i="57"/>
  <c r="P24" i="57"/>
  <c r="O24" i="57"/>
  <c r="N24" i="57"/>
  <c r="M24" i="57"/>
  <c r="L24" i="57"/>
  <c r="K24" i="57"/>
  <c r="J24" i="57"/>
  <c r="I24" i="57"/>
  <c r="AM23" i="57"/>
  <c r="AL23" i="57"/>
  <c r="AK23" i="57"/>
  <c r="AJ23" i="57"/>
  <c r="AI23" i="57"/>
  <c r="AH23" i="57"/>
  <c r="AG23" i="57"/>
  <c r="AF23" i="57"/>
  <c r="AE23" i="57"/>
  <c r="AD23" i="57"/>
  <c r="AC23" i="57"/>
  <c r="AB23" i="57"/>
  <c r="AA23" i="57"/>
  <c r="Z23" i="57"/>
  <c r="Y23" i="57"/>
  <c r="X23" i="57"/>
  <c r="W23" i="57"/>
  <c r="V23" i="57"/>
  <c r="U23" i="57"/>
  <c r="T23" i="57"/>
  <c r="S23" i="57"/>
  <c r="R23" i="57"/>
  <c r="Q23" i="57"/>
  <c r="P23" i="57"/>
  <c r="O23" i="57"/>
  <c r="N23" i="57"/>
  <c r="AN22" i="57" s="1"/>
  <c r="M23" i="57"/>
  <c r="L23" i="57"/>
  <c r="K23" i="57"/>
  <c r="J23" i="57"/>
  <c r="I23" i="57"/>
  <c r="AK19" i="57"/>
  <c r="V15" i="57"/>
  <c r="P15" i="57"/>
  <c r="G15" i="57"/>
  <c r="Y14" i="57"/>
  <c r="V14" i="57"/>
  <c r="Y13" i="57"/>
  <c r="P13" i="57"/>
  <c r="G13" i="57"/>
  <c r="AR11" i="57"/>
  <c r="AP11" i="57"/>
  <c r="AN11" i="57"/>
  <c r="AO14" i="57" s="1"/>
  <c r="AH11" i="57"/>
  <c r="AK14" i="57" s="1"/>
  <c r="AB11" i="57"/>
  <c r="AE14" i="57" s="1"/>
  <c r="V11" i="57"/>
  <c r="V13" i="57" s="1"/>
  <c r="P11" i="57"/>
  <c r="S14" i="57" s="1"/>
  <c r="J11" i="57"/>
  <c r="G11" i="57"/>
  <c r="H14" i="57" s="1"/>
  <c r="E11" i="57"/>
  <c r="E15" i="57" s="1"/>
  <c r="AN4" i="57"/>
  <c r="V3" i="57"/>
  <c r="Y21" i="57" s="1"/>
  <c r="AM81" i="56"/>
  <c r="AL81" i="56"/>
  <c r="AK81" i="56"/>
  <c r="AJ81" i="56"/>
  <c r="AI81" i="56"/>
  <c r="AH81" i="56"/>
  <c r="AG81" i="56"/>
  <c r="AF81" i="56"/>
  <c r="AE81" i="56"/>
  <c r="AD81" i="56"/>
  <c r="AC81" i="56"/>
  <c r="AB81" i="56"/>
  <c r="AA81" i="56"/>
  <c r="Z81" i="56"/>
  <c r="Y81" i="56"/>
  <c r="X81" i="56"/>
  <c r="W81" i="56"/>
  <c r="V81" i="56"/>
  <c r="U81" i="56"/>
  <c r="T81" i="56"/>
  <c r="S81" i="56"/>
  <c r="R81" i="56"/>
  <c r="Q81" i="56"/>
  <c r="P81" i="56"/>
  <c r="O81" i="56"/>
  <c r="N81" i="56"/>
  <c r="M81" i="56"/>
  <c r="L81" i="56"/>
  <c r="K81" i="56"/>
  <c r="J81" i="56"/>
  <c r="I81" i="56"/>
  <c r="AM80" i="56"/>
  <c r="AL80" i="56"/>
  <c r="AK80" i="56"/>
  <c r="AJ80" i="56"/>
  <c r="AI80" i="56"/>
  <c r="AH80" i="56"/>
  <c r="AG80" i="56"/>
  <c r="AF80" i="56"/>
  <c r="AE80" i="56"/>
  <c r="AD80" i="56"/>
  <c r="AC80" i="56"/>
  <c r="AB80" i="56"/>
  <c r="AA80" i="56"/>
  <c r="Z80" i="56"/>
  <c r="Y80" i="56"/>
  <c r="X80" i="56"/>
  <c r="W80" i="56"/>
  <c r="V80" i="56"/>
  <c r="U80" i="56"/>
  <c r="T80" i="56"/>
  <c r="S80" i="56"/>
  <c r="R80" i="56"/>
  <c r="Q80" i="56"/>
  <c r="P80" i="56"/>
  <c r="O80" i="56"/>
  <c r="N80" i="56"/>
  <c r="M80" i="56"/>
  <c r="L80" i="56"/>
  <c r="AN79" i="56" s="1"/>
  <c r="K80" i="56"/>
  <c r="J80" i="56"/>
  <c r="I80" i="56"/>
  <c r="AM78" i="56"/>
  <c r="AL78" i="56"/>
  <c r="AK78" i="56"/>
  <c r="AJ78" i="56"/>
  <c r="AI78" i="56"/>
  <c r="AH78" i="56"/>
  <c r="AG78" i="56"/>
  <c r="AF78" i="56"/>
  <c r="AE78" i="56"/>
  <c r="AD78" i="56"/>
  <c r="AC78" i="56"/>
  <c r="AB78" i="56"/>
  <c r="AA78" i="56"/>
  <c r="Z78" i="56"/>
  <c r="Y78" i="56"/>
  <c r="X78" i="56"/>
  <c r="W78" i="56"/>
  <c r="V78" i="56"/>
  <c r="U78" i="56"/>
  <c r="T78" i="56"/>
  <c r="S78" i="56"/>
  <c r="R78" i="56"/>
  <c r="Q78" i="56"/>
  <c r="P78" i="56"/>
  <c r="O78" i="56"/>
  <c r="N78" i="56"/>
  <c r="M78" i="56"/>
  <c r="L78" i="56"/>
  <c r="K78" i="56"/>
  <c r="J78" i="56"/>
  <c r="I78" i="56"/>
  <c r="AM77" i="56"/>
  <c r="AL77" i="56"/>
  <c r="AK77" i="56"/>
  <c r="AJ77" i="56"/>
  <c r="AI77" i="56"/>
  <c r="AH77" i="56"/>
  <c r="AG77" i="56"/>
  <c r="AF77" i="56"/>
  <c r="AE77" i="56"/>
  <c r="AD77" i="56"/>
  <c r="AC77" i="56"/>
  <c r="AB77" i="56"/>
  <c r="AA77" i="56"/>
  <c r="Z77" i="56"/>
  <c r="Y77" i="56"/>
  <c r="X77" i="56"/>
  <c r="W77" i="56"/>
  <c r="V77" i="56"/>
  <c r="U77" i="56"/>
  <c r="T77" i="56"/>
  <c r="S77" i="56"/>
  <c r="R77" i="56"/>
  <c r="Q77" i="56"/>
  <c r="P77" i="56"/>
  <c r="O77" i="56"/>
  <c r="N77" i="56"/>
  <c r="M77" i="56"/>
  <c r="L77" i="56"/>
  <c r="K77" i="56"/>
  <c r="J77" i="56"/>
  <c r="I77" i="56"/>
  <c r="AM75" i="56"/>
  <c r="AL75" i="56"/>
  <c r="AK75" i="56"/>
  <c r="AJ75" i="56"/>
  <c r="AI75" i="56"/>
  <c r="AH75" i="56"/>
  <c r="AG75" i="56"/>
  <c r="AF75" i="56"/>
  <c r="AE75" i="56"/>
  <c r="AD75" i="56"/>
  <c r="AC75" i="56"/>
  <c r="AB75" i="56"/>
  <c r="AA75" i="56"/>
  <c r="Z75" i="56"/>
  <c r="Y75" i="56"/>
  <c r="X75" i="56"/>
  <c r="W75" i="56"/>
  <c r="V75" i="56"/>
  <c r="U75" i="56"/>
  <c r="T75" i="56"/>
  <c r="S75" i="56"/>
  <c r="R75" i="56"/>
  <c r="Q75" i="56"/>
  <c r="P75" i="56"/>
  <c r="O75" i="56"/>
  <c r="N75" i="56"/>
  <c r="M75" i="56"/>
  <c r="L75" i="56"/>
  <c r="K75" i="56"/>
  <c r="J75" i="56"/>
  <c r="I75" i="56"/>
  <c r="AM74" i="56"/>
  <c r="AL74" i="56"/>
  <c r="AK74" i="56"/>
  <c r="AJ74" i="56"/>
  <c r="AI74" i="56"/>
  <c r="AH74" i="56"/>
  <c r="AG74" i="56"/>
  <c r="AF74" i="56"/>
  <c r="AE74" i="56"/>
  <c r="AD74" i="56"/>
  <c r="AC74" i="56"/>
  <c r="AB74" i="56"/>
  <c r="AA74" i="56"/>
  <c r="Z74" i="56"/>
  <c r="Y74" i="56"/>
  <c r="X74" i="56"/>
  <c r="W74" i="56"/>
  <c r="V74" i="56"/>
  <c r="U74" i="56"/>
  <c r="T74" i="56"/>
  <c r="S74" i="56"/>
  <c r="R74" i="56"/>
  <c r="Q74" i="56"/>
  <c r="P74" i="56"/>
  <c r="O74" i="56"/>
  <c r="N74" i="56"/>
  <c r="M74" i="56"/>
  <c r="L74" i="56"/>
  <c r="K74" i="56"/>
  <c r="J74" i="56"/>
  <c r="I74" i="56"/>
  <c r="AO73" i="56"/>
  <c r="AU74" i="56" s="1"/>
  <c r="AN73" i="56"/>
  <c r="AV74" i="56" s="1"/>
  <c r="AR73" i="56" s="1"/>
  <c r="AM72" i="56"/>
  <c r="AL72" i="56"/>
  <c r="AK72" i="56"/>
  <c r="AJ72" i="56"/>
  <c r="AI72" i="56"/>
  <c r="AH72" i="56"/>
  <c r="AG72" i="56"/>
  <c r="AF72" i="56"/>
  <c r="AE72" i="56"/>
  <c r="AD72" i="56"/>
  <c r="AC72" i="56"/>
  <c r="AB72" i="56"/>
  <c r="AA72" i="56"/>
  <c r="Z72" i="56"/>
  <c r="Y72" i="56"/>
  <c r="X72" i="56"/>
  <c r="W72" i="56"/>
  <c r="V72" i="56"/>
  <c r="U72" i="56"/>
  <c r="T72" i="56"/>
  <c r="S72" i="56"/>
  <c r="R72" i="56"/>
  <c r="Q72" i="56"/>
  <c r="P72" i="56"/>
  <c r="O72" i="56"/>
  <c r="N72" i="56"/>
  <c r="M72" i="56"/>
  <c r="L72" i="56"/>
  <c r="K72" i="56"/>
  <c r="J72" i="56"/>
  <c r="I72" i="56"/>
  <c r="AM71" i="56"/>
  <c r="AL71" i="56"/>
  <c r="AK71" i="56"/>
  <c r="AJ71" i="56"/>
  <c r="AI71" i="56"/>
  <c r="AH71" i="56"/>
  <c r="AG71" i="56"/>
  <c r="AF71" i="56"/>
  <c r="AE71" i="56"/>
  <c r="AD71" i="56"/>
  <c r="AC71" i="56"/>
  <c r="AB71" i="56"/>
  <c r="AA71" i="56"/>
  <c r="Z71" i="56"/>
  <c r="Y71" i="56"/>
  <c r="X71" i="56"/>
  <c r="W71" i="56"/>
  <c r="V71" i="56"/>
  <c r="U71" i="56"/>
  <c r="T71" i="56"/>
  <c r="S71" i="56"/>
  <c r="R71" i="56"/>
  <c r="Q71" i="56"/>
  <c r="P71" i="56"/>
  <c r="O71" i="56"/>
  <c r="N71" i="56"/>
  <c r="M71" i="56"/>
  <c r="L71" i="56"/>
  <c r="K71" i="56"/>
  <c r="J71" i="56"/>
  <c r="I71" i="56"/>
  <c r="AM69" i="56"/>
  <c r="AL69" i="56"/>
  <c r="AK69" i="56"/>
  <c r="AJ69" i="56"/>
  <c r="AI69" i="56"/>
  <c r="AH69" i="56"/>
  <c r="AG69" i="56"/>
  <c r="AF69" i="56"/>
  <c r="AE69" i="56"/>
  <c r="AD69" i="56"/>
  <c r="AC69" i="56"/>
  <c r="AB69" i="56"/>
  <c r="AA69" i="56"/>
  <c r="Z69" i="56"/>
  <c r="Y69" i="56"/>
  <c r="X69" i="56"/>
  <c r="W69" i="56"/>
  <c r="V69" i="56"/>
  <c r="U69" i="56"/>
  <c r="T69" i="56"/>
  <c r="S69" i="56"/>
  <c r="R69" i="56"/>
  <c r="Q69" i="56"/>
  <c r="P69" i="56"/>
  <c r="O69" i="56"/>
  <c r="N69" i="56"/>
  <c r="M69" i="56"/>
  <c r="L69" i="56"/>
  <c r="K69" i="56"/>
  <c r="J69" i="56"/>
  <c r="I69" i="56"/>
  <c r="AM68" i="56"/>
  <c r="AL68" i="56"/>
  <c r="AK68" i="56"/>
  <c r="AJ68" i="56"/>
  <c r="AI68" i="56"/>
  <c r="AH68" i="56"/>
  <c r="AG68" i="56"/>
  <c r="AF68" i="56"/>
  <c r="AE68" i="56"/>
  <c r="AD68" i="56"/>
  <c r="AC68" i="56"/>
  <c r="AB68" i="56"/>
  <c r="AA68" i="56"/>
  <c r="Z68" i="56"/>
  <c r="Y68" i="56"/>
  <c r="X68" i="56"/>
  <c r="W68" i="56"/>
  <c r="V68" i="56"/>
  <c r="U68" i="56"/>
  <c r="T68" i="56"/>
  <c r="S68" i="56"/>
  <c r="R68" i="56"/>
  <c r="Q68" i="56"/>
  <c r="P68" i="56"/>
  <c r="O68" i="56"/>
  <c r="N68" i="56"/>
  <c r="M68" i="56"/>
  <c r="L68" i="56"/>
  <c r="K68" i="56"/>
  <c r="J68" i="56"/>
  <c r="AN67" i="56" s="1"/>
  <c r="I68" i="56"/>
  <c r="AM66" i="56"/>
  <c r="AL66" i="56"/>
  <c r="AK66" i="56"/>
  <c r="AJ66" i="56"/>
  <c r="AI66" i="56"/>
  <c r="AH66" i="56"/>
  <c r="AG66" i="56"/>
  <c r="AF66" i="56"/>
  <c r="AE66" i="56"/>
  <c r="AD66" i="56"/>
  <c r="AC66" i="56"/>
  <c r="AB66" i="56"/>
  <c r="AA66" i="56"/>
  <c r="Z66" i="56"/>
  <c r="Y66" i="56"/>
  <c r="X66" i="56"/>
  <c r="W66" i="56"/>
  <c r="V66" i="56"/>
  <c r="U66" i="56"/>
  <c r="T66" i="56"/>
  <c r="S66" i="56"/>
  <c r="R66" i="56"/>
  <c r="Q66" i="56"/>
  <c r="P66" i="56"/>
  <c r="O66" i="56"/>
  <c r="N66" i="56"/>
  <c r="M66" i="56"/>
  <c r="L66" i="56"/>
  <c r="K66" i="56"/>
  <c r="J66" i="56"/>
  <c r="I66" i="56"/>
  <c r="AM65" i="56"/>
  <c r="AL65" i="56"/>
  <c r="AK65" i="56"/>
  <c r="AJ65" i="56"/>
  <c r="AI65" i="56"/>
  <c r="AH65" i="56"/>
  <c r="AG65" i="56"/>
  <c r="AF65" i="56"/>
  <c r="AE65" i="56"/>
  <c r="AD65" i="56"/>
  <c r="AC65" i="56"/>
  <c r="AB65" i="56"/>
  <c r="AA65" i="56"/>
  <c r="Z65" i="56"/>
  <c r="Y65" i="56"/>
  <c r="X65" i="56"/>
  <c r="W65" i="56"/>
  <c r="V65" i="56"/>
  <c r="U65" i="56"/>
  <c r="T65" i="56"/>
  <c r="S65" i="56"/>
  <c r="R65" i="56"/>
  <c r="Q65" i="56"/>
  <c r="P65" i="56"/>
  <c r="O65" i="56"/>
  <c r="N65" i="56"/>
  <c r="M65" i="56"/>
  <c r="L65" i="56"/>
  <c r="K65" i="56"/>
  <c r="J65" i="56"/>
  <c r="I65" i="56"/>
  <c r="AM63" i="56"/>
  <c r="AL63" i="56"/>
  <c r="AK63" i="56"/>
  <c r="AJ63" i="56"/>
  <c r="AI63" i="56"/>
  <c r="AH63" i="56"/>
  <c r="AG63" i="56"/>
  <c r="AF63" i="56"/>
  <c r="AE63" i="56"/>
  <c r="AD63" i="56"/>
  <c r="AC63" i="56"/>
  <c r="AB63" i="56"/>
  <c r="AA63" i="56"/>
  <c r="Z63" i="56"/>
  <c r="Y63" i="56"/>
  <c r="X63" i="56"/>
  <c r="W63" i="56"/>
  <c r="V63" i="56"/>
  <c r="U63" i="56"/>
  <c r="T63" i="56"/>
  <c r="S63" i="56"/>
  <c r="R63" i="56"/>
  <c r="Q63" i="56"/>
  <c r="P63" i="56"/>
  <c r="O63" i="56"/>
  <c r="N63" i="56"/>
  <c r="M63" i="56"/>
  <c r="L63" i="56"/>
  <c r="K63" i="56"/>
  <c r="J63" i="56"/>
  <c r="I63" i="56"/>
  <c r="AN61" i="56" s="1"/>
  <c r="AM62" i="56"/>
  <c r="AL62" i="56"/>
  <c r="AK62" i="56"/>
  <c r="AJ62" i="56"/>
  <c r="AI62" i="56"/>
  <c r="AH62" i="56"/>
  <c r="AG62" i="56"/>
  <c r="AF62" i="56"/>
  <c r="AE62" i="56"/>
  <c r="AD62" i="56"/>
  <c r="AC62" i="56"/>
  <c r="AB62" i="56"/>
  <c r="AA62" i="56"/>
  <c r="Z62" i="56"/>
  <c r="Y62" i="56"/>
  <c r="X62" i="56"/>
  <c r="W62" i="56"/>
  <c r="V62" i="56"/>
  <c r="U62" i="56"/>
  <c r="T62" i="56"/>
  <c r="S62" i="56"/>
  <c r="R62" i="56"/>
  <c r="Q62" i="56"/>
  <c r="P62" i="56"/>
  <c r="O62" i="56"/>
  <c r="N62" i="56"/>
  <c r="M62" i="56"/>
  <c r="L62" i="56"/>
  <c r="K62" i="56"/>
  <c r="J62" i="56"/>
  <c r="I62" i="56"/>
  <c r="AM60" i="56"/>
  <c r="AL60" i="56"/>
  <c r="AK60" i="56"/>
  <c r="AJ60" i="56"/>
  <c r="AI60" i="56"/>
  <c r="AH60" i="56"/>
  <c r="AG60" i="56"/>
  <c r="AF60" i="56"/>
  <c r="AE60" i="56"/>
  <c r="AD60" i="56"/>
  <c r="AC60" i="56"/>
  <c r="AB60" i="56"/>
  <c r="AA60" i="56"/>
  <c r="Z60" i="56"/>
  <c r="Y60" i="56"/>
  <c r="X60" i="56"/>
  <c r="W60" i="56"/>
  <c r="V60" i="56"/>
  <c r="U60" i="56"/>
  <c r="T60" i="56"/>
  <c r="S60" i="56"/>
  <c r="R60" i="56"/>
  <c r="Q60" i="56"/>
  <c r="P60" i="56"/>
  <c r="O60" i="56"/>
  <c r="N60" i="56"/>
  <c r="M60" i="56"/>
  <c r="L60" i="56"/>
  <c r="K60" i="56"/>
  <c r="J60" i="56"/>
  <c r="I60" i="56"/>
  <c r="AM59" i="56"/>
  <c r="AL59" i="56"/>
  <c r="AK59" i="56"/>
  <c r="AJ59" i="56"/>
  <c r="AI59" i="56"/>
  <c r="AH59" i="56"/>
  <c r="AG59" i="56"/>
  <c r="AF59" i="56"/>
  <c r="AE59" i="56"/>
  <c r="AD59" i="56"/>
  <c r="AC59" i="56"/>
  <c r="AB59" i="56"/>
  <c r="AA59" i="56"/>
  <c r="Z59" i="56"/>
  <c r="Y59" i="56"/>
  <c r="X59" i="56"/>
  <c r="W59" i="56"/>
  <c r="V59" i="56"/>
  <c r="U59" i="56"/>
  <c r="T59" i="56"/>
  <c r="S59" i="56"/>
  <c r="R59" i="56"/>
  <c r="Q59" i="56"/>
  <c r="P59" i="56"/>
  <c r="O59" i="56"/>
  <c r="N59" i="56"/>
  <c r="M59" i="56"/>
  <c r="AN58" i="56" s="1"/>
  <c r="L59" i="56"/>
  <c r="K59" i="56"/>
  <c r="J59" i="56"/>
  <c r="I59" i="56"/>
  <c r="AM57" i="56"/>
  <c r="AL57" i="56"/>
  <c r="AK57" i="56"/>
  <c r="AJ57" i="56"/>
  <c r="AI57" i="56"/>
  <c r="AH57" i="56"/>
  <c r="AG57" i="56"/>
  <c r="AF57" i="56"/>
  <c r="AE57" i="56"/>
  <c r="AD57" i="56"/>
  <c r="AC57" i="56"/>
  <c r="AB57" i="56"/>
  <c r="AA57" i="56"/>
  <c r="Z57" i="56"/>
  <c r="Y57" i="56"/>
  <c r="X57" i="56"/>
  <c r="W57" i="56"/>
  <c r="V57" i="56"/>
  <c r="U57" i="56"/>
  <c r="T57" i="56"/>
  <c r="S57" i="56"/>
  <c r="R57" i="56"/>
  <c r="Q57" i="56"/>
  <c r="P57" i="56"/>
  <c r="O57" i="56"/>
  <c r="N57" i="56"/>
  <c r="M57" i="56"/>
  <c r="L57" i="56"/>
  <c r="K57" i="56"/>
  <c r="J57" i="56"/>
  <c r="I57" i="56"/>
  <c r="AM56" i="56"/>
  <c r="AL56" i="56"/>
  <c r="AK56" i="56"/>
  <c r="AJ56" i="56"/>
  <c r="AI56" i="56"/>
  <c r="AH56" i="56"/>
  <c r="AG56" i="56"/>
  <c r="AF56" i="56"/>
  <c r="AE56" i="56"/>
  <c r="AD56" i="56"/>
  <c r="AC56" i="56"/>
  <c r="AB56" i="56"/>
  <c r="AA56" i="56"/>
  <c r="Z56" i="56"/>
  <c r="Y56" i="56"/>
  <c r="X56" i="56"/>
  <c r="W56" i="56"/>
  <c r="V56" i="56"/>
  <c r="U56" i="56"/>
  <c r="T56" i="56"/>
  <c r="S56" i="56"/>
  <c r="R56" i="56"/>
  <c r="Q56" i="56"/>
  <c r="P56" i="56"/>
  <c r="O56" i="56"/>
  <c r="N56" i="56"/>
  <c r="AN55" i="56" s="1"/>
  <c r="M56" i="56"/>
  <c r="L56" i="56"/>
  <c r="K56" i="56"/>
  <c r="J56" i="56"/>
  <c r="I56" i="56"/>
  <c r="AM54" i="56"/>
  <c r="AL54" i="56"/>
  <c r="AK54" i="56"/>
  <c r="AJ54" i="56"/>
  <c r="AI54" i="56"/>
  <c r="AH54" i="56"/>
  <c r="AG54" i="56"/>
  <c r="AF54" i="56"/>
  <c r="AE54" i="56"/>
  <c r="AD54" i="56"/>
  <c r="AC54" i="56"/>
  <c r="AB54" i="56"/>
  <c r="AA54" i="56"/>
  <c r="Z54" i="56"/>
  <c r="Y54" i="56"/>
  <c r="X54" i="56"/>
  <c r="W54" i="56"/>
  <c r="V54" i="56"/>
  <c r="U54" i="56"/>
  <c r="T54" i="56"/>
  <c r="S54" i="56"/>
  <c r="R54" i="56"/>
  <c r="Q54" i="56"/>
  <c r="P54" i="56"/>
  <c r="O54" i="56"/>
  <c r="N54" i="56"/>
  <c r="M54" i="56"/>
  <c r="L54" i="56"/>
  <c r="K54" i="56"/>
  <c r="J54" i="56"/>
  <c r="I54" i="56"/>
  <c r="AM53" i="56"/>
  <c r="AL53" i="56"/>
  <c r="AK53" i="56"/>
  <c r="AJ53" i="56"/>
  <c r="AI53" i="56"/>
  <c r="AH53" i="56"/>
  <c r="AG53" i="56"/>
  <c r="AF53" i="56"/>
  <c r="AE53" i="56"/>
  <c r="AD53" i="56"/>
  <c r="AC53" i="56"/>
  <c r="AB53" i="56"/>
  <c r="AA53" i="56"/>
  <c r="Z53" i="56"/>
  <c r="Y53" i="56"/>
  <c r="X53" i="56"/>
  <c r="W53" i="56"/>
  <c r="V53" i="56"/>
  <c r="U53" i="56"/>
  <c r="T53" i="56"/>
  <c r="S53" i="56"/>
  <c r="R53" i="56"/>
  <c r="Q53" i="56"/>
  <c r="P53" i="56"/>
  <c r="O53" i="56"/>
  <c r="N53" i="56"/>
  <c r="M53" i="56"/>
  <c r="L53" i="56"/>
  <c r="K53" i="56"/>
  <c r="J53" i="56"/>
  <c r="I53" i="56"/>
  <c r="AN52" i="56"/>
  <c r="AV53" i="56" s="1"/>
  <c r="AR52" i="56" s="1"/>
  <c r="AM51" i="56"/>
  <c r="AL51" i="56"/>
  <c r="AK51" i="56"/>
  <c r="AJ51" i="56"/>
  <c r="AI51" i="56"/>
  <c r="AH51" i="56"/>
  <c r="AG51" i="56"/>
  <c r="AF51" i="56"/>
  <c r="AE51" i="56"/>
  <c r="AD51" i="56"/>
  <c r="AC51" i="56"/>
  <c r="AB51" i="56"/>
  <c r="AA51" i="56"/>
  <c r="Z51" i="56"/>
  <c r="Y51" i="56"/>
  <c r="X51" i="56"/>
  <c r="W51" i="56"/>
  <c r="V51" i="56"/>
  <c r="U51" i="56"/>
  <c r="T51" i="56"/>
  <c r="S51" i="56"/>
  <c r="R51" i="56"/>
  <c r="Q51" i="56"/>
  <c r="P51" i="56"/>
  <c r="O51" i="56"/>
  <c r="N51" i="56"/>
  <c r="M51" i="56"/>
  <c r="L51" i="56"/>
  <c r="K51" i="56"/>
  <c r="J51" i="56"/>
  <c r="I51" i="56"/>
  <c r="AM50" i="56"/>
  <c r="AL50" i="56"/>
  <c r="AK50" i="56"/>
  <c r="AJ50" i="56"/>
  <c r="AI50" i="56"/>
  <c r="AH50" i="56"/>
  <c r="AG50" i="56"/>
  <c r="AF50" i="56"/>
  <c r="AE50" i="56"/>
  <c r="AD50" i="56"/>
  <c r="AC50" i="56"/>
  <c r="AB50" i="56"/>
  <c r="AA50" i="56"/>
  <c r="Z50" i="56"/>
  <c r="Y50" i="56"/>
  <c r="X50" i="56"/>
  <c r="W50" i="56"/>
  <c r="V50" i="56"/>
  <c r="U50" i="56"/>
  <c r="T50" i="56"/>
  <c r="S50" i="56"/>
  <c r="R50" i="56"/>
  <c r="Q50" i="56"/>
  <c r="P50" i="56"/>
  <c r="O50" i="56"/>
  <c r="N50" i="56"/>
  <c r="M50" i="56"/>
  <c r="L50" i="56"/>
  <c r="K50" i="56"/>
  <c r="J50" i="56"/>
  <c r="I50" i="56"/>
  <c r="AM48" i="56"/>
  <c r="AL48" i="56"/>
  <c r="AK48" i="56"/>
  <c r="AJ48" i="56"/>
  <c r="AI48" i="56"/>
  <c r="AH48" i="56"/>
  <c r="AG48" i="56"/>
  <c r="AF48" i="56"/>
  <c r="AE48" i="56"/>
  <c r="AD48" i="56"/>
  <c r="AC48" i="56"/>
  <c r="AB48" i="56"/>
  <c r="AA48" i="56"/>
  <c r="Z48" i="56"/>
  <c r="Y48" i="56"/>
  <c r="X48" i="56"/>
  <c r="W48" i="56"/>
  <c r="V48" i="56"/>
  <c r="U48" i="56"/>
  <c r="T48" i="56"/>
  <c r="S48" i="56"/>
  <c r="R48" i="56"/>
  <c r="Q48" i="56"/>
  <c r="P48" i="56"/>
  <c r="O48" i="56"/>
  <c r="N48" i="56"/>
  <c r="M48" i="56"/>
  <c r="L48" i="56"/>
  <c r="K48" i="56"/>
  <c r="J48" i="56"/>
  <c r="I48" i="56"/>
  <c r="AM47" i="56"/>
  <c r="AL47" i="56"/>
  <c r="AK47" i="56"/>
  <c r="AJ47" i="56"/>
  <c r="AI47" i="56"/>
  <c r="AH47" i="56"/>
  <c r="AG47" i="56"/>
  <c r="AF47" i="56"/>
  <c r="AE47" i="56"/>
  <c r="AD47" i="56"/>
  <c r="AC47" i="56"/>
  <c r="AB47" i="56"/>
  <c r="AA47" i="56"/>
  <c r="Z47" i="56"/>
  <c r="Y47" i="56"/>
  <c r="X47" i="56"/>
  <c r="W47" i="56"/>
  <c r="V47" i="56"/>
  <c r="U47" i="56"/>
  <c r="T47" i="56"/>
  <c r="S47" i="56"/>
  <c r="R47" i="56"/>
  <c r="Q47" i="56"/>
  <c r="P47" i="56"/>
  <c r="O47" i="56"/>
  <c r="N47" i="56"/>
  <c r="M47" i="56"/>
  <c r="L47" i="56"/>
  <c r="K47" i="56"/>
  <c r="J47" i="56"/>
  <c r="I47" i="56"/>
  <c r="AN46" i="56"/>
  <c r="AO46" i="56" s="1"/>
  <c r="AU47" i="56" s="1"/>
  <c r="AM45" i="56"/>
  <c r="AL45" i="56"/>
  <c r="AK45" i="56"/>
  <c r="AJ45" i="56"/>
  <c r="AI45" i="56"/>
  <c r="AH45" i="56"/>
  <c r="AG45" i="56"/>
  <c r="AF45" i="56"/>
  <c r="AE45" i="56"/>
  <c r="AD45" i="56"/>
  <c r="AC45" i="56"/>
  <c r="AB45" i="56"/>
  <c r="AA45" i="56"/>
  <c r="Z45" i="56"/>
  <c r="Y45" i="56"/>
  <c r="X45" i="56"/>
  <c r="W45" i="56"/>
  <c r="V45" i="56"/>
  <c r="U45" i="56"/>
  <c r="T45" i="56"/>
  <c r="S45" i="56"/>
  <c r="R45" i="56"/>
  <c r="Q45" i="56"/>
  <c r="P45" i="56"/>
  <c r="O45" i="56"/>
  <c r="N45" i="56"/>
  <c r="M45" i="56"/>
  <c r="L45" i="56"/>
  <c r="K45" i="56"/>
  <c r="J45" i="56"/>
  <c r="I45" i="56"/>
  <c r="AM44" i="56"/>
  <c r="AL44" i="56"/>
  <c r="AK44" i="56"/>
  <c r="AJ44" i="56"/>
  <c r="AI44" i="56"/>
  <c r="AH44" i="56"/>
  <c r="AG44" i="56"/>
  <c r="AF44" i="56"/>
  <c r="AE44" i="56"/>
  <c r="AD44" i="56"/>
  <c r="AC44" i="56"/>
  <c r="AB44" i="56"/>
  <c r="AA44" i="56"/>
  <c r="Z44" i="56"/>
  <c r="Y44" i="56"/>
  <c r="X44" i="56"/>
  <c r="W44" i="56"/>
  <c r="V44" i="56"/>
  <c r="U44" i="56"/>
  <c r="T44" i="56"/>
  <c r="S44" i="56"/>
  <c r="R44" i="56"/>
  <c r="Q44" i="56"/>
  <c r="P44" i="56"/>
  <c r="O44" i="56"/>
  <c r="N44" i="56"/>
  <c r="M44" i="56"/>
  <c r="L44" i="56"/>
  <c r="K44" i="56"/>
  <c r="J44" i="56"/>
  <c r="AN43" i="56" s="1"/>
  <c r="I44" i="56"/>
  <c r="AM42" i="56"/>
  <c r="AL42" i="56"/>
  <c r="AK42" i="56"/>
  <c r="AJ42" i="56"/>
  <c r="AI42" i="56"/>
  <c r="AH42" i="56"/>
  <c r="AG42" i="56"/>
  <c r="AF42" i="56"/>
  <c r="AE42" i="56"/>
  <c r="AD42" i="56"/>
  <c r="AC42" i="56"/>
  <c r="AB42" i="56"/>
  <c r="AA42" i="56"/>
  <c r="Z42" i="56"/>
  <c r="Y42" i="56"/>
  <c r="X42" i="56"/>
  <c r="W42" i="56"/>
  <c r="V42" i="56"/>
  <c r="U42" i="56"/>
  <c r="T42" i="56"/>
  <c r="S42" i="56"/>
  <c r="R42" i="56"/>
  <c r="Q42" i="56"/>
  <c r="P42" i="56"/>
  <c r="O42" i="56"/>
  <c r="N42" i="56"/>
  <c r="M42" i="56"/>
  <c r="L42" i="56"/>
  <c r="K42" i="56"/>
  <c r="J42" i="56"/>
  <c r="I42" i="56"/>
  <c r="AM41" i="56"/>
  <c r="AL41" i="56"/>
  <c r="AK41" i="56"/>
  <c r="AJ41" i="56"/>
  <c r="AI41" i="56"/>
  <c r="AH41" i="56"/>
  <c r="AG41" i="56"/>
  <c r="AF41" i="56"/>
  <c r="AE41" i="56"/>
  <c r="AD41" i="56"/>
  <c r="AC41" i="56"/>
  <c r="AB41" i="56"/>
  <c r="AA41" i="56"/>
  <c r="Z41" i="56"/>
  <c r="Y41" i="56"/>
  <c r="X41" i="56"/>
  <c r="W41" i="56"/>
  <c r="V41" i="56"/>
  <c r="U41" i="56"/>
  <c r="T41" i="56"/>
  <c r="S41" i="56"/>
  <c r="R41" i="56"/>
  <c r="Q41" i="56"/>
  <c r="P41" i="56"/>
  <c r="O41" i="56"/>
  <c r="N41" i="56"/>
  <c r="M41" i="56"/>
  <c r="L41" i="56"/>
  <c r="K41" i="56"/>
  <c r="J41" i="56"/>
  <c r="I41" i="56"/>
  <c r="AM39" i="56"/>
  <c r="AL39" i="56"/>
  <c r="AK39" i="56"/>
  <c r="AJ39" i="56"/>
  <c r="AI39" i="56"/>
  <c r="AH39" i="56"/>
  <c r="AG39" i="56"/>
  <c r="AF39" i="56"/>
  <c r="AE39" i="56"/>
  <c r="AD39" i="56"/>
  <c r="AC39" i="56"/>
  <c r="AB39" i="56"/>
  <c r="AA39" i="56"/>
  <c r="Z39" i="56"/>
  <c r="Y39" i="56"/>
  <c r="X39" i="56"/>
  <c r="W39" i="56"/>
  <c r="V39" i="56"/>
  <c r="U39" i="56"/>
  <c r="T39" i="56"/>
  <c r="S39" i="56"/>
  <c r="R39" i="56"/>
  <c r="Q39" i="56"/>
  <c r="P39" i="56"/>
  <c r="O39" i="56"/>
  <c r="N39" i="56"/>
  <c r="M39" i="56"/>
  <c r="L39" i="56"/>
  <c r="K39" i="56"/>
  <c r="J39" i="56"/>
  <c r="I39" i="56"/>
  <c r="AM38" i="56"/>
  <c r="AL38" i="56"/>
  <c r="AK38" i="56"/>
  <c r="AJ38" i="56"/>
  <c r="AI38" i="56"/>
  <c r="AH38" i="56"/>
  <c r="AG38" i="56"/>
  <c r="AF38" i="56"/>
  <c r="AE38" i="56"/>
  <c r="AD38" i="56"/>
  <c r="AC38" i="56"/>
  <c r="AB38" i="56"/>
  <c r="AA38" i="56"/>
  <c r="Z38" i="56"/>
  <c r="Y38" i="56"/>
  <c r="X38" i="56"/>
  <c r="W38" i="56"/>
  <c r="V38" i="56"/>
  <c r="U38" i="56"/>
  <c r="T38" i="56"/>
  <c r="S38" i="56"/>
  <c r="R38" i="56"/>
  <c r="Q38" i="56"/>
  <c r="P38" i="56"/>
  <c r="O38" i="56"/>
  <c r="N38" i="56"/>
  <c r="AN37" i="56" s="1"/>
  <c r="M38" i="56"/>
  <c r="L38" i="56"/>
  <c r="K38" i="56"/>
  <c r="J38" i="56"/>
  <c r="I38" i="56"/>
  <c r="AM36" i="56"/>
  <c r="AL36" i="56"/>
  <c r="AK36" i="56"/>
  <c r="AJ36" i="56"/>
  <c r="AI36" i="56"/>
  <c r="AH36" i="56"/>
  <c r="AG36" i="56"/>
  <c r="AF36" i="56"/>
  <c r="AE36" i="56"/>
  <c r="AD36" i="56"/>
  <c r="AC36" i="56"/>
  <c r="AB36" i="56"/>
  <c r="AA36" i="56"/>
  <c r="Z36" i="56"/>
  <c r="Y36" i="56"/>
  <c r="X36" i="56"/>
  <c r="W36" i="56"/>
  <c r="V36" i="56"/>
  <c r="U36" i="56"/>
  <c r="T36" i="56"/>
  <c r="S36" i="56"/>
  <c r="R36" i="56"/>
  <c r="Q36" i="56"/>
  <c r="P36" i="56"/>
  <c r="O36" i="56"/>
  <c r="N36" i="56"/>
  <c r="M36" i="56"/>
  <c r="L36" i="56"/>
  <c r="K36" i="56"/>
  <c r="J36" i="56"/>
  <c r="I36" i="56"/>
  <c r="AM35" i="56"/>
  <c r="AL35" i="56"/>
  <c r="AK35" i="56"/>
  <c r="AJ35" i="56"/>
  <c r="AI35" i="56"/>
  <c r="AH35" i="56"/>
  <c r="AG35" i="56"/>
  <c r="AF35" i="56"/>
  <c r="AE35" i="56"/>
  <c r="AD35" i="56"/>
  <c r="AC35" i="56"/>
  <c r="AB35" i="56"/>
  <c r="AA35" i="56"/>
  <c r="Z35" i="56"/>
  <c r="Y35" i="56"/>
  <c r="X35" i="56"/>
  <c r="W35" i="56"/>
  <c r="V35" i="56"/>
  <c r="U35" i="56"/>
  <c r="T35" i="56"/>
  <c r="S35" i="56"/>
  <c r="R35" i="56"/>
  <c r="Q35" i="56"/>
  <c r="P35" i="56"/>
  <c r="O35" i="56"/>
  <c r="N35" i="56"/>
  <c r="M35" i="56"/>
  <c r="L35" i="56"/>
  <c r="K35" i="56"/>
  <c r="J35" i="56"/>
  <c r="I35" i="56"/>
  <c r="AM33" i="56"/>
  <c r="AL33" i="56"/>
  <c r="AK33" i="56"/>
  <c r="AJ33" i="56"/>
  <c r="AI33" i="56"/>
  <c r="AH33" i="56"/>
  <c r="AG33" i="56"/>
  <c r="AF33" i="56"/>
  <c r="AE33" i="56"/>
  <c r="AD33" i="56"/>
  <c r="AC33" i="56"/>
  <c r="AB33" i="56"/>
  <c r="AA33" i="56"/>
  <c r="Z33" i="56"/>
  <c r="Y33" i="56"/>
  <c r="X33" i="56"/>
  <c r="W33" i="56"/>
  <c r="V33" i="56"/>
  <c r="U33" i="56"/>
  <c r="T33" i="56"/>
  <c r="S33" i="56"/>
  <c r="R33" i="56"/>
  <c r="Q33" i="56"/>
  <c r="P33" i="56"/>
  <c r="O33" i="56"/>
  <c r="N33" i="56"/>
  <c r="M33" i="56"/>
  <c r="L33" i="56"/>
  <c r="K33" i="56"/>
  <c r="J33" i="56"/>
  <c r="I33" i="56"/>
  <c r="AM32" i="56"/>
  <c r="AL32" i="56"/>
  <c r="AK32" i="56"/>
  <c r="AJ32" i="56"/>
  <c r="AI32" i="56"/>
  <c r="AH32" i="56"/>
  <c r="AG32" i="56"/>
  <c r="AF32" i="56"/>
  <c r="AE32" i="56"/>
  <c r="AD32" i="56"/>
  <c r="AC32" i="56"/>
  <c r="AB32" i="56"/>
  <c r="AA32" i="56"/>
  <c r="Z32" i="56"/>
  <c r="Y32" i="56"/>
  <c r="X32" i="56"/>
  <c r="W32" i="56"/>
  <c r="V32" i="56"/>
  <c r="U32" i="56"/>
  <c r="T32" i="56"/>
  <c r="S32" i="56"/>
  <c r="R32" i="56"/>
  <c r="Q32" i="56"/>
  <c r="P32" i="56"/>
  <c r="O32" i="56"/>
  <c r="N32" i="56"/>
  <c r="M32" i="56"/>
  <c r="L32" i="56"/>
  <c r="K32" i="56"/>
  <c r="J32" i="56"/>
  <c r="I32" i="56"/>
  <c r="AN31" i="56"/>
  <c r="AV32" i="56" s="1"/>
  <c r="AR31" i="56" s="1"/>
  <c r="AM30" i="56"/>
  <c r="AL30" i="56"/>
  <c r="AK30" i="56"/>
  <c r="AJ30" i="56"/>
  <c r="AI30" i="56"/>
  <c r="AH30" i="56"/>
  <c r="AG30" i="56"/>
  <c r="AF30" i="56"/>
  <c r="AE30" i="56"/>
  <c r="AD30" i="56"/>
  <c r="AC30" i="56"/>
  <c r="AB30" i="56"/>
  <c r="AA30" i="56"/>
  <c r="Z30" i="56"/>
  <c r="Y30" i="56"/>
  <c r="X30" i="56"/>
  <c r="W30" i="56"/>
  <c r="V30" i="56"/>
  <c r="U30" i="56"/>
  <c r="T30" i="56"/>
  <c r="S30" i="56"/>
  <c r="R30" i="56"/>
  <c r="Q30" i="56"/>
  <c r="P30" i="56"/>
  <c r="O30" i="56"/>
  <c r="N30" i="56"/>
  <c r="M30" i="56"/>
  <c r="L30" i="56"/>
  <c r="K30" i="56"/>
  <c r="J30" i="56"/>
  <c r="I30" i="56"/>
  <c r="AM29" i="56"/>
  <c r="AL29" i="56"/>
  <c r="AK29" i="56"/>
  <c r="AJ29" i="56"/>
  <c r="AI29" i="56"/>
  <c r="AH29" i="56"/>
  <c r="AG29" i="56"/>
  <c r="AF29" i="56"/>
  <c r="AE29" i="56"/>
  <c r="AD29" i="56"/>
  <c r="AC29" i="56"/>
  <c r="AB29" i="56"/>
  <c r="AA29" i="56"/>
  <c r="Z29" i="56"/>
  <c r="Y29" i="56"/>
  <c r="X29" i="56"/>
  <c r="W29" i="56"/>
  <c r="V29" i="56"/>
  <c r="U29" i="56"/>
  <c r="T29" i="56"/>
  <c r="S29" i="56"/>
  <c r="R29" i="56"/>
  <c r="Q29" i="56"/>
  <c r="P29" i="56"/>
  <c r="O29" i="56"/>
  <c r="N29" i="56"/>
  <c r="M29" i="56"/>
  <c r="L29" i="56"/>
  <c r="K29" i="56"/>
  <c r="J29" i="56"/>
  <c r="I29" i="56"/>
  <c r="AM27" i="56"/>
  <c r="AL27" i="56"/>
  <c r="AK27" i="56"/>
  <c r="AJ27" i="56"/>
  <c r="AI27" i="56"/>
  <c r="AH27" i="56"/>
  <c r="AG27" i="56"/>
  <c r="AF27" i="56"/>
  <c r="AE27" i="56"/>
  <c r="AD27" i="56"/>
  <c r="AC27" i="56"/>
  <c r="AB27" i="56"/>
  <c r="AA27" i="56"/>
  <c r="Z27" i="56"/>
  <c r="Y27" i="56"/>
  <c r="X27" i="56"/>
  <c r="W27" i="56"/>
  <c r="V27" i="56"/>
  <c r="U27" i="56"/>
  <c r="T27" i="56"/>
  <c r="S27" i="56"/>
  <c r="R27" i="56"/>
  <c r="Q27" i="56"/>
  <c r="P27" i="56"/>
  <c r="O27" i="56"/>
  <c r="N27" i="56"/>
  <c r="M27" i="56"/>
  <c r="L27" i="56"/>
  <c r="K27" i="56"/>
  <c r="J27" i="56"/>
  <c r="I27" i="56"/>
  <c r="AM26" i="56"/>
  <c r="AL26" i="56"/>
  <c r="AK26" i="56"/>
  <c r="AJ26" i="56"/>
  <c r="AI26" i="56"/>
  <c r="AH26" i="56"/>
  <c r="AG26" i="56"/>
  <c r="AF26" i="56"/>
  <c r="AE26" i="56"/>
  <c r="AD26" i="56"/>
  <c r="AC26" i="56"/>
  <c r="AB26" i="56"/>
  <c r="AA26" i="56"/>
  <c r="Z26" i="56"/>
  <c r="Y26" i="56"/>
  <c r="X26" i="56"/>
  <c r="W26" i="56"/>
  <c r="V26" i="56"/>
  <c r="U26" i="56"/>
  <c r="T26" i="56"/>
  <c r="S26" i="56"/>
  <c r="AN25" i="56" s="1"/>
  <c r="R26" i="56"/>
  <c r="Q26" i="56"/>
  <c r="P26" i="56"/>
  <c r="O26" i="56"/>
  <c r="N26" i="56"/>
  <c r="M26" i="56"/>
  <c r="L26" i="56"/>
  <c r="K26" i="56"/>
  <c r="J26" i="56"/>
  <c r="I26" i="56"/>
  <c r="AM24" i="56"/>
  <c r="AL24" i="56"/>
  <c r="AK24" i="56"/>
  <c r="AJ24" i="56"/>
  <c r="AI24" i="56"/>
  <c r="AH24" i="56"/>
  <c r="AG24" i="56"/>
  <c r="AF24" i="56"/>
  <c r="AE24" i="56"/>
  <c r="AD24" i="56"/>
  <c r="AC24" i="56"/>
  <c r="AB24" i="56"/>
  <c r="AA24" i="56"/>
  <c r="Z24" i="56"/>
  <c r="Y24" i="56"/>
  <c r="X24" i="56"/>
  <c r="W24" i="56"/>
  <c r="V24" i="56"/>
  <c r="U24" i="56"/>
  <c r="T24" i="56"/>
  <c r="S24" i="56"/>
  <c r="R24" i="56"/>
  <c r="Q24" i="56"/>
  <c r="P24" i="56"/>
  <c r="O24" i="56"/>
  <c r="N24" i="56"/>
  <c r="M24" i="56"/>
  <c r="L24" i="56"/>
  <c r="K24" i="56"/>
  <c r="J24" i="56"/>
  <c r="I24" i="56"/>
  <c r="AM23" i="56"/>
  <c r="AL23" i="56"/>
  <c r="AK23" i="56"/>
  <c r="AJ23" i="56"/>
  <c r="AI23" i="56"/>
  <c r="AH23" i="56"/>
  <c r="AG23" i="56"/>
  <c r="AF23" i="56"/>
  <c r="AE23" i="56"/>
  <c r="AD23" i="56"/>
  <c r="AC23" i="56"/>
  <c r="AB23" i="56"/>
  <c r="AA23" i="56"/>
  <c r="Z23" i="56"/>
  <c r="Y23" i="56"/>
  <c r="X23" i="56"/>
  <c r="W23" i="56"/>
  <c r="V23" i="56"/>
  <c r="U23" i="56"/>
  <c r="T23" i="56"/>
  <c r="S23" i="56"/>
  <c r="R23" i="56"/>
  <c r="Q23" i="56"/>
  <c r="P23" i="56"/>
  <c r="O23" i="56"/>
  <c r="N23" i="56"/>
  <c r="M23" i="56"/>
  <c r="L23" i="56"/>
  <c r="K23" i="56"/>
  <c r="AN22" i="56" s="1"/>
  <c r="J23" i="56"/>
  <c r="I23" i="56"/>
  <c r="AI21" i="56"/>
  <c r="AG21" i="56"/>
  <c r="AC21" i="56"/>
  <c r="AB21" i="56"/>
  <c r="Y21" i="56"/>
  <c r="W21" i="56"/>
  <c r="U21" i="56"/>
  <c r="Q21" i="56"/>
  <c r="O21" i="56"/>
  <c r="N21" i="56"/>
  <c r="M21" i="56"/>
  <c r="L21" i="56"/>
  <c r="AJ20" i="56"/>
  <c r="AH20" i="56"/>
  <c r="AG20" i="56"/>
  <c r="AF20" i="56"/>
  <c r="AD20" i="56"/>
  <c r="AB20" i="56"/>
  <c r="X20" i="56"/>
  <c r="W20" i="56"/>
  <c r="T20" i="56"/>
  <c r="R20" i="56"/>
  <c r="P20" i="56"/>
  <c r="L20" i="56"/>
  <c r="J20" i="56"/>
  <c r="I20" i="56"/>
  <c r="AO31" i="56" s="1"/>
  <c r="AU32" i="56" s="1"/>
  <c r="AK19" i="56"/>
  <c r="G15" i="56"/>
  <c r="AS14" i="56"/>
  <c r="Y14" i="56"/>
  <c r="H14" i="56"/>
  <c r="AB13" i="56"/>
  <c r="G13" i="56"/>
  <c r="AR11" i="56"/>
  <c r="AR15" i="56" s="1"/>
  <c r="AP11" i="56"/>
  <c r="AQ13" i="56" s="1"/>
  <c r="AN11" i="56"/>
  <c r="AN15" i="56" s="1"/>
  <c r="AH11" i="56"/>
  <c r="AH15" i="56" s="1"/>
  <c r="AB11" i="56"/>
  <c r="AE13" i="56" s="1"/>
  <c r="V11" i="56"/>
  <c r="V14" i="56" s="1"/>
  <c r="P11" i="56"/>
  <c r="P15" i="56" s="1"/>
  <c r="J11" i="56"/>
  <c r="J13" i="56" s="1"/>
  <c r="G11" i="56"/>
  <c r="H13" i="56" s="1"/>
  <c r="AF17" i="56" s="1"/>
  <c r="E11" i="56"/>
  <c r="F13" i="56" s="1"/>
  <c r="AN4" i="56"/>
  <c r="V4" i="56"/>
  <c r="V3" i="56"/>
  <c r="AA21" i="56" s="1"/>
  <c r="AM81" i="55"/>
  <c r="AL81" i="55"/>
  <c r="AK81" i="55"/>
  <c r="AJ81" i="55"/>
  <c r="AI81" i="55"/>
  <c r="AH81" i="55"/>
  <c r="AG81" i="55"/>
  <c r="AF81" i="55"/>
  <c r="AE81" i="55"/>
  <c r="AD81" i="55"/>
  <c r="AC81" i="55"/>
  <c r="AB81" i="55"/>
  <c r="AA81" i="55"/>
  <c r="Z81" i="55"/>
  <c r="Y81" i="55"/>
  <c r="X81" i="55"/>
  <c r="W81" i="55"/>
  <c r="V81" i="55"/>
  <c r="U81" i="55"/>
  <c r="T81" i="55"/>
  <c r="S81" i="55"/>
  <c r="R81" i="55"/>
  <c r="Q81" i="55"/>
  <c r="P81" i="55"/>
  <c r="O81" i="55"/>
  <c r="N81" i="55"/>
  <c r="M81" i="55"/>
  <c r="L81" i="55"/>
  <c r="K81" i="55"/>
  <c r="J81" i="55"/>
  <c r="I81" i="55"/>
  <c r="AM80" i="55"/>
  <c r="AL80" i="55"/>
  <c r="AK80" i="55"/>
  <c r="AJ80" i="55"/>
  <c r="AI80" i="55"/>
  <c r="AH80" i="55"/>
  <c r="AG80" i="55"/>
  <c r="AF80" i="55"/>
  <c r="AE80" i="55"/>
  <c r="AD80" i="55"/>
  <c r="AC80" i="55"/>
  <c r="AB80" i="55"/>
  <c r="AA80" i="55"/>
  <c r="Z80" i="55"/>
  <c r="Y80" i="55"/>
  <c r="X80" i="55"/>
  <c r="W80" i="55"/>
  <c r="V80" i="55"/>
  <c r="U80" i="55"/>
  <c r="T80" i="55"/>
  <c r="S80" i="55"/>
  <c r="R80" i="55"/>
  <c r="Q80" i="55"/>
  <c r="P80" i="55"/>
  <c r="O80" i="55"/>
  <c r="N80" i="55"/>
  <c r="M80" i="55"/>
  <c r="L80" i="55"/>
  <c r="K80" i="55"/>
  <c r="J80" i="55"/>
  <c r="I80" i="55"/>
  <c r="AN79" i="55" s="1"/>
  <c r="AV80" i="55" s="1"/>
  <c r="AR79" i="55" s="1"/>
  <c r="AM78" i="55"/>
  <c r="AL78" i="55"/>
  <c r="AK78" i="55"/>
  <c r="AJ78" i="55"/>
  <c r="AI78" i="55"/>
  <c r="AH78" i="55"/>
  <c r="AG78" i="55"/>
  <c r="AF78" i="55"/>
  <c r="AE78" i="55"/>
  <c r="AD78" i="55"/>
  <c r="AC78" i="55"/>
  <c r="AB78" i="55"/>
  <c r="AA78" i="55"/>
  <c r="Z78" i="55"/>
  <c r="Y78" i="55"/>
  <c r="X78" i="55"/>
  <c r="W78" i="55"/>
  <c r="V78" i="55"/>
  <c r="U78" i="55"/>
  <c r="T78" i="55"/>
  <c r="S78" i="55"/>
  <c r="R78" i="55"/>
  <c r="Q78" i="55"/>
  <c r="P78" i="55"/>
  <c r="O78" i="55"/>
  <c r="N78" i="55"/>
  <c r="M78" i="55"/>
  <c r="L78" i="55"/>
  <c r="K78" i="55"/>
  <c r="J78" i="55"/>
  <c r="I78" i="55"/>
  <c r="AM77" i="55"/>
  <c r="AL77" i="55"/>
  <c r="AK77" i="55"/>
  <c r="AJ77" i="55"/>
  <c r="AI77" i="55"/>
  <c r="AH77" i="55"/>
  <c r="AG77" i="55"/>
  <c r="AF77" i="55"/>
  <c r="AE77" i="55"/>
  <c r="AD77" i="55"/>
  <c r="AC77" i="55"/>
  <c r="AB77" i="55"/>
  <c r="AA77" i="55"/>
  <c r="Z77" i="55"/>
  <c r="Y77" i="55"/>
  <c r="X77" i="55"/>
  <c r="W77" i="55"/>
  <c r="V77" i="55"/>
  <c r="U77" i="55"/>
  <c r="T77" i="55"/>
  <c r="S77" i="55"/>
  <c r="R77" i="55"/>
  <c r="Q77" i="55"/>
  <c r="AN76" i="55" s="1"/>
  <c r="AV77" i="55" s="1"/>
  <c r="AR76" i="55" s="1"/>
  <c r="P77" i="55"/>
  <c r="O77" i="55"/>
  <c r="N77" i="55"/>
  <c r="M77" i="55"/>
  <c r="L77" i="55"/>
  <c r="K77" i="55"/>
  <c r="J77" i="55"/>
  <c r="I77" i="55"/>
  <c r="AM75" i="55"/>
  <c r="AL75" i="55"/>
  <c r="AK75" i="55"/>
  <c r="AJ75" i="55"/>
  <c r="AI75" i="55"/>
  <c r="AH75" i="55"/>
  <c r="AG75" i="55"/>
  <c r="AF75" i="55"/>
  <c r="AE75" i="55"/>
  <c r="AD75" i="55"/>
  <c r="AC75" i="55"/>
  <c r="AB75" i="55"/>
  <c r="AA75" i="55"/>
  <c r="Z75" i="55"/>
  <c r="Y75" i="55"/>
  <c r="X75" i="55"/>
  <c r="W75" i="55"/>
  <c r="V75" i="55"/>
  <c r="U75" i="55"/>
  <c r="T75" i="55"/>
  <c r="S75" i="55"/>
  <c r="R75" i="55"/>
  <c r="Q75" i="55"/>
  <c r="P75" i="55"/>
  <c r="O75" i="55"/>
  <c r="N75" i="55"/>
  <c r="M75" i="55"/>
  <c r="L75" i="55"/>
  <c r="K75" i="55"/>
  <c r="J75" i="55"/>
  <c r="I75" i="55"/>
  <c r="AM74" i="55"/>
  <c r="AL74" i="55"/>
  <c r="AK74" i="55"/>
  <c r="AJ74" i="55"/>
  <c r="AI74" i="55"/>
  <c r="AH74" i="55"/>
  <c r="AG74" i="55"/>
  <c r="AF74" i="55"/>
  <c r="AE74" i="55"/>
  <c r="AD74" i="55"/>
  <c r="AC74" i="55"/>
  <c r="AB74" i="55"/>
  <c r="AA74" i="55"/>
  <c r="Z74" i="55"/>
  <c r="Y74" i="55"/>
  <c r="X74" i="55"/>
  <c r="W74" i="55"/>
  <c r="V74" i="55"/>
  <c r="U74" i="55"/>
  <c r="T74" i="55"/>
  <c r="S74" i="55"/>
  <c r="R74" i="55"/>
  <c r="Q74" i="55"/>
  <c r="P74" i="55"/>
  <c r="O74" i="55"/>
  <c r="N74" i="55"/>
  <c r="M74" i="55"/>
  <c r="L74" i="55"/>
  <c r="K74" i="55"/>
  <c r="J74" i="55"/>
  <c r="I74" i="55"/>
  <c r="AM72" i="55"/>
  <c r="AL72" i="55"/>
  <c r="AK72" i="55"/>
  <c r="AJ72" i="55"/>
  <c r="AI72" i="55"/>
  <c r="AH72" i="55"/>
  <c r="AG72" i="55"/>
  <c r="AF72" i="55"/>
  <c r="AE72" i="55"/>
  <c r="AD72" i="55"/>
  <c r="AC72" i="55"/>
  <c r="AB72" i="55"/>
  <c r="AA72" i="55"/>
  <c r="Z72" i="55"/>
  <c r="Y72" i="55"/>
  <c r="X72" i="55"/>
  <c r="W72" i="55"/>
  <c r="V72" i="55"/>
  <c r="U72" i="55"/>
  <c r="T72" i="55"/>
  <c r="S72" i="55"/>
  <c r="R72" i="55"/>
  <c r="Q72" i="55"/>
  <c r="P72" i="55"/>
  <c r="O72" i="55"/>
  <c r="N72" i="55"/>
  <c r="M72" i="55"/>
  <c r="L72" i="55"/>
  <c r="K72" i="55"/>
  <c r="J72" i="55"/>
  <c r="I72" i="55"/>
  <c r="AM71" i="55"/>
  <c r="AL71" i="55"/>
  <c r="AK71" i="55"/>
  <c r="AJ71" i="55"/>
  <c r="AI71" i="55"/>
  <c r="AH71" i="55"/>
  <c r="AG71" i="55"/>
  <c r="AF71" i="55"/>
  <c r="AE71" i="55"/>
  <c r="AD71" i="55"/>
  <c r="AC71" i="55"/>
  <c r="AB71" i="55"/>
  <c r="AA71" i="55"/>
  <c r="Z71" i="55"/>
  <c r="Y71" i="55"/>
  <c r="X71" i="55"/>
  <c r="W71" i="55"/>
  <c r="V71" i="55"/>
  <c r="U71" i="55"/>
  <c r="T71" i="55"/>
  <c r="S71" i="55"/>
  <c r="R71" i="55"/>
  <c r="Q71" i="55"/>
  <c r="P71" i="55"/>
  <c r="O71" i="55"/>
  <c r="N71" i="55"/>
  <c r="M71" i="55"/>
  <c r="L71" i="55"/>
  <c r="K71" i="55"/>
  <c r="J71" i="55"/>
  <c r="I71" i="55"/>
  <c r="AN70" i="55"/>
  <c r="AV71" i="55" s="1"/>
  <c r="AR70" i="55" s="1"/>
  <c r="AM69" i="55"/>
  <c r="AL69" i="55"/>
  <c r="AK69" i="55"/>
  <c r="AJ69" i="55"/>
  <c r="AI69" i="55"/>
  <c r="AH69" i="55"/>
  <c r="AG69" i="55"/>
  <c r="AF69" i="55"/>
  <c r="AE69" i="55"/>
  <c r="AD69" i="55"/>
  <c r="AC69" i="55"/>
  <c r="AB69" i="55"/>
  <c r="AA69" i="55"/>
  <c r="Z69" i="55"/>
  <c r="Y69" i="55"/>
  <c r="X69" i="55"/>
  <c r="W69" i="55"/>
  <c r="V69" i="55"/>
  <c r="U69" i="55"/>
  <c r="T69" i="55"/>
  <c r="S69" i="55"/>
  <c r="R69" i="55"/>
  <c r="Q69" i="55"/>
  <c r="P69" i="55"/>
  <c r="O69" i="55"/>
  <c r="N69" i="55"/>
  <c r="M69" i="55"/>
  <c r="L69" i="55"/>
  <c r="K69" i="55"/>
  <c r="J69" i="55"/>
  <c r="I69" i="55"/>
  <c r="AM68" i="55"/>
  <c r="AL68" i="55"/>
  <c r="AK68" i="55"/>
  <c r="AJ68" i="55"/>
  <c r="AI68" i="55"/>
  <c r="AH68" i="55"/>
  <c r="AG68" i="55"/>
  <c r="AF68" i="55"/>
  <c r="AE68" i="55"/>
  <c r="AD68" i="55"/>
  <c r="AC68" i="55"/>
  <c r="AB68" i="55"/>
  <c r="AA68" i="55"/>
  <c r="Z68" i="55"/>
  <c r="Y68" i="55"/>
  <c r="X68" i="55"/>
  <c r="W68" i="55"/>
  <c r="V68" i="55"/>
  <c r="U68" i="55"/>
  <c r="T68" i="55"/>
  <c r="S68" i="55"/>
  <c r="R68" i="55"/>
  <c r="Q68" i="55"/>
  <c r="P68" i="55"/>
  <c r="O68" i="55"/>
  <c r="N68" i="55"/>
  <c r="M68" i="55"/>
  <c r="AN67" i="55" s="1"/>
  <c r="AV68" i="55" s="1"/>
  <c r="AR67" i="55" s="1"/>
  <c r="L68" i="55"/>
  <c r="K68" i="55"/>
  <c r="J68" i="55"/>
  <c r="I68" i="55"/>
  <c r="AM66" i="55"/>
  <c r="AL66" i="55"/>
  <c r="AK66" i="55"/>
  <c r="AJ66" i="55"/>
  <c r="AI66" i="55"/>
  <c r="AH66" i="55"/>
  <c r="AG66" i="55"/>
  <c r="AF66" i="55"/>
  <c r="AE66" i="55"/>
  <c r="AD66" i="55"/>
  <c r="AC66" i="55"/>
  <c r="AB66" i="55"/>
  <c r="AA66" i="55"/>
  <c r="Z66" i="55"/>
  <c r="Y66" i="55"/>
  <c r="X66" i="55"/>
  <c r="W66" i="55"/>
  <c r="V66" i="55"/>
  <c r="U66" i="55"/>
  <c r="T66" i="55"/>
  <c r="S66" i="55"/>
  <c r="R66" i="55"/>
  <c r="Q66" i="55"/>
  <c r="P66" i="55"/>
  <c r="O66" i="55"/>
  <c r="N66" i="55"/>
  <c r="M66" i="55"/>
  <c r="L66" i="55"/>
  <c r="K66" i="55"/>
  <c r="J66" i="55"/>
  <c r="I66" i="55"/>
  <c r="AM65" i="55"/>
  <c r="AL65" i="55"/>
  <c r="AK65" i="55"/>
  <c r="AJ65" i="55"/>
  <c r="AI65" i="55"/>
  <c r="AH65" i="55"/>
  <c r="AG65" i="55"/>
  <c r="AF65" i="55"/>
  <c r="AE65" i="55"/>
  <c r="AD65" i="55"/>
  <c r="AC65" i="55"/>
  <c r="AB65" i="55"/>
  <c r="AA65" i="55"/>
  <c r="Z65" i="55"/>
  <c r="Y65" i="55"/>
  <c r="X65" i="55"/>
  <c r="W65" i="55"/>
  <c r="V65" i="55"/>
  <c r="U65" i="55"/>
  <c r="T65" i="55"/>
  <c r="S65" i="55"/>
  <c r="R65" i="55"/>
  <c r="Q65" i="55"/>
  <c r="P65" i="55"/>
  <c r="O65" i="55"/>
  <c r="N65" i="55"/>
  <c r="M65" i="55"/>
  <c r="L65" i="55"/>
  <c r="K65" i="55"/>
  <c r="J65" i="55"/>
  <c r="I65" i="55"/>
  <c r="AM63" i="55"/>
  <c r="AL63" i="55"/>
  <c r="AK63" i="55"/>
  <c r="AJ63" i="55"/>
  <c r="AI63" i="55"/>
  <c r="AH63" i="55"/>
  <c r="AG63" i="55"/>
  <c r="AF63" i="55"/>
  <c r="AE63" i="55"/>
  <c r="AD63" i="55"/>
  <c r="AC63" i="55"/>
  <c r="AB63" i="55"/>
  <c r="AA63" i="55"/>
  <c r="Z63" i="55"/>
  <c r="Y63" i="55"/>
  <c r="X63" i="55"/>
  <c r="W63" i="55"/>
  <c r="V63" i="55"/>
  <c r="U63" i="55"/>
  <c r="T63" i="55"/>
  <c r="S63" i="55"/>
  <c r="R63" i="55"/>
  <c r="Q63" i="55"/>
  <c r="P63" i="55"/>
  <c r="O63" i="55"/>
  <c r="N63" i="55"/>
  <c r="M63" i="55"/>
  <c r="L63" i="55"/>
  <c r="K63" i="55"/>
  <c r="J63" i="55"/>
  <c r="I63" i="55"/>
  <c r="AM62" i="55"/>
  <c r="AL62" i="55"/>
  <c r="AK62" i="55"/>
  <c r="AJ62" i="55"/>
  <c r="AI62" i="55"/>
  <c r="AH62" i="55"/>
  <c r="AG62" i="55"/>
  <c r="AF62" i="55"/>
  <c r="AE62" i="55"/>
  <c r="AD62" i="55"/>
  <c r="AC62" i="55"/>
  <c r="AB62" i="55"/>
  <c r="AA62" i="55"/>
  <c r="Z62" i="55"/>
  <c r="Y62" i="55"/>
  <c r="X62" i="55"/>
  <c r="W62" i="55"/>
  <c r="V62" i="55"/>
  <c r="U62" i="55"/>
  <c r="T62" i="55"/>
  <c r="S62" i="55"/>
  <c r="R62" i="55"/>
  <c r="Q62" i="55"/>
  <c r="P62" i="55"/>
  <c r="O62" i="55"/>
  <c r="N62" i="55"/>
  <c r="M62" i="55"/>
  <c r="L62" i="55"/>
  <c r="K62" i="55"/>
  <c r="J62" i="55"/>
  <c r="I62" i="55"/>
  <c r="AM60" i="55"/>
  <c r="AL60" i="55"/>
  <c r="AK60" i="55"/>
  <c r="AJ60" i="55"/>
  <c r="AI60" i="55"/>
  <c r="AH60" i="55"/>
  <c r="AG60" i="55"/>
  <c r="AF60" i="55"/>
  <c r="AE60" i="55"/>
  <c r="AD60" i="55"/>
  <c r="AC60" i="55"/>
  <c r="AB60" i="55"/>
  <c r="AA60" i="55"/>
  <c r="Z60" i="55"/>
  <c r="Y60" i="55"/>
  <c r="X60" i="55"/>
  <c r="W60" i="55"/>
  <c r="V60" i="55"/>
  <c r="U60" i="55"/>
  <c r="T60" i="55"/>
  <c r="S60" i="55"/>
  <c r="R60" i="55"/>
  <c r="Q60" i="55"/>
  <c r="P60" i="55"/>
  <c r="O60" i="55"/>
  <c r="N60" i="55"/>
  <c r="M60" i="55"/>
  <c r="L60" i="55"/>
  <c r="K60" i="55"/>
  <c r="J60" i="55"/>
  <c r="I60" i="55"/>
  <c r="AM59" i="55"/>
  <c r="AL59" i="55"/>
  <c r="AK59" i="55"/>
  <c r="AJ59" i="55"/>
  <c r="AI59" i="55"/>
  <c r="AH59" i="55"/>
  <c r="AG59" i="55"/>
  <c r="AF59" i="55"/>
  <c r="AE59" i="55"/>
  <c r="AD59" i="55"/>
  <c r="AC59" i="55"/>
  <c r="AB59" i="55"/>
  <c r="AA59" i="55"/>
  <c r="Z59" i="55"/>
  <c r="Y59" i="55"/>
  <c r="X59" i="55"/>
  <c r="W59" i="55"/>
  <c r="V59" i="55"/>
  <c r="U59" i="55"/>
  <c r="T59" i="55"/>
  <c r="S59" i="55"/>
  <c r="R59" i="55"/>
  <c r="Q59" i="55"/>
  <c r="P59" i="55"/>
  <c r="O59" i="55"/>
  <c r="N59" i="55"/>
  <c r="M59" i="55"/>
  <c r="L59" i="55"/>
  <c r="K59" i="55"/>
  <c r="J59" i="55"/>
  <c r="AN58" i="55" s="1"/>
  <c r="AV59" i="55" s="1"/>
  <c r="AR58" i="55" s="1"/>
  <c r="I59" i="55"/>
  <c r="AM57" i="55"/>
  <c r="AL57" i="55"/>
  <c r="AK57" i="55"/>
  <c r="AJ57" i="55"/>
  <c r="AI57" i="55"/>
  <c r="AH57" i="55"/>
  <c r="AG57" i="55"/>
  <c r="AF57" i="55"/>
  <c r="AE57" i="55"/>
  <c r="AD57" i="55"/>
  <c r="AC57" i="55"/>
  <c r="AB57" i="55"/>
  <c r="AA57" i="55"/>
  <c r="Z57" i="55"/>
  <c r="Y57" i="55"/>
  <c r="X57" i="55"/>
  <c r="W57" i="55"/>
  <c r="V57" i="55"/>
  <c r="U57" i="55"/>
  <c r="T57" i="55"/>
  <c r="S57" i="55"/>
  <c r="R57" i="55"/>
  <c r="Q57" i="55"/>
  <c r="P57" i="55"/>
  <c r="O57" i="55"/>
  <c r="N57" i="55"/>
  <c r="M57" i="55"/>
  <c r="L57" i="55"/>
  <c r="K57" i="55"/>
  <c r="J57" i="55"/>
  <c r="I57" i="55"/>
  <c r="AM56" i="55"/>
  <c r="AL56" i="55"/>
  <c r="AK56" i="55"/>
  <c r="AJ56" i="55"/>
  <c r="AI56" i="55"/>
  <c r="AH56" i="55"/>
  <c r="AG56" i="55"/>
  <c r="AF56" i="55"/>
  <c r="AE56" i="55"/>
  <c r="AD56" i="55"/>
  <c r="AC56" i="55"/>
  <c r="AB56" i="55"/>
  <c r="AA56" i="55"/>
  <c r="Z56" i="55"/>
  <c r="Y56" i="55"/>
  <c r="X56" i="55"/>
  <c r="W56" i="55"/>
  <c r="V56" i="55"/>
  <c r="U56" i="55"/>
  <c r="T56" i="55"/>
  <c r="S56" i="55"/>
  <c r="R56" i="55"/>
  <c r="Q56" i="55"/>
  <c r="P56" i="55"/>
  <c r="O56" i="55"/>
  <c r="N56" i="55"/>
  <c r="M56" i="55"/>
  <c r="L56" i="55"/>
  <c r="K56" i="55"/>
  <c r="J56" i="55"/>
  <c r="I56" i="55"/>
  <c r="AM54" i="55"/>
  <c r="AL54" i="55"/>
  <c r="AK54" i="55"/>
  <c r="AJ54" i="55"/>
  <c r="AI54" i="55"/>
  <c r="AH54" i="55"/>
  <c r="AG54" i="55"/>
  <c r="AF54" i="55"/>
  <c r="AE54" i="55"/>
  <c r="AD54" i="55"/>
  <c r="AC54" i="55"/>
  <c r="AB54" i="55"/>
  <c r="AA54" i="55"/>
  <c r="Z54" i="55"/>
  <c r="Y54" i="55"/>
  <c r="X54" i="55"/>
  <c r="W54" i="55"/>
  <c r="V54" i="55"/>
  <c r="U54" i="55"/>
  <c r="T54" i="55"/>
  <c r="S54" i="55"/>
  <c r="R54" i="55"/>
  <c r="Q54" i="55"/>
  <c r="P54" i="55"/>
  <c r="O54" i="55"/>
  <c r="N54" i="55"/>
  <c r="M54" i="55"/>
  <c r="L54" i="55"/>
  <c r="K54" i="55"/>
  <c r="J54" i="55"/>
  <c r="I54" i="55"/>
  <c r="AM53" i="55"/>
  <c r="AL53" i="55"/>
  <c r="AK53" i="55"/>
  <c r="AJ53" i="55"/>
  <c r="AI53" i="55"/>
  <c r="AH53" i="55"/>
  <c r="AG53" i="55"/>
  <c r="AF53" i="55"/>
  <c r="AE53" i="55"/>
  <c r="AD53" i="55"/>
  <c r="AC53" i="55"/>
  <c r="AB53" i="55"/>
  <c r="AA53" i="55"/>
  <c r="Z53" i="55"/>
  <c r="Y53" i="55"/>
  <c r="X53" i="55"/>
  <c r="W53" i="55"/>
  <c r="V53" i="55"/>
  <c r="U53" i="55"/>
  <c r="T53" i="55"/>
  <c r="S53" i="55"/>
  <c r="R53" i="55"/>
  <c r="Q53" i="55"/>
  <c r="P53" i="55"/>
  <c r="O53" i="55"/>
  <c r="N53" i="55"/>
  <c r="M53" i="55"/>
  <c r="L53" i="55"/>
  <c r="K53" i="55"/>
  <c r="J53" i="55"/>
  <c r="I53" i="55"/>
  <c r="AM51" i="55"/>
  <c r="AL51" i="55"/>
  <c r="AK51" i="55"/>
  <c r="AJ51" i="55"/>
  <c r="AI51" i="55"/>
  <c r="AH51" i="55"/>
  <c r="AG51" i="55"/>
  <c r="AF51" i="55"/>
  <c r="AE51" i="55"/>
  <c r="AD51" i="55"/>
  <c r="AC51" i="55"/>
  <c r="AB51" i="55"/>
  <c r="AA51" i="55"/>
  <c r="Z51" i="55"/>
  <c r="Y51" i="55"/>
  <c r="X51" i="55"/>
  <c r="W51" i="55"/>
  <c r="V51" i="55"/>
  <c r="U51" i="55"/>
  <c r="T51" i="55"/>
  <c r="S51" i="55"/>
  <c r="R51" i="55"/>
  <c r="Q51" i="55"/>
  <c r="P51" i="55"/>
  <c r="O51" i="55"/>
  <c r="N51" i="55"/>
  <c r="M51" i="55"/>
  <c r="L51" i="55"/>
  <c r="K51" i="55"/>
  <c r="J51" i="55"/>
  <c r="I51" i="55"/>
  <c r="AM50" i="55"/>
  <c r="AL50" i="55"/>
  <c r="AK50" i="55"/>
  <c r="AJ50" i="55"/>
  <c r="AI50" i="55"/>
  <c r="AH50" i="55"/>
  <c r="AG50" i="55"/>
  <c r="AF50" i="55"/>
  <c r="AE50" i="55"/>
  <c r="AD50" i="55"/>
  <c r="AC50" i="55"/>
  <c r="AB50" i="55"/>
  <c r="AA50" i="55"/>
  <c r="Z50" i="55"/>
  <c r="Y50" i="55"/>
  <c r="X50" i="55"/>
  <c r="W50" i="55"/>
  <c r="V50" i="55"/>
  <c r="U50" i="55"/>
  <c r="T50" i="55"/>
  <c r="S50" i="55"/>
  <c r="R50" i="55"/>
  <c r="Q50" i="55"/>
  <c r="P50" i="55"/>
  <c r="O50" i="55"/>
  <c r="N50" i="55"/>
  <c r="M50" i="55"/>
  <c r="L50" i="55"/>
  <c r="K50" i="55"/>
  <c r="J50" i="55"/>
  <c r="I50" i="55"/>
  <c r="AM48" i="55"/>
  <c r="AL48" i="55"/>
  <c r="AK48" i="55"/>
  <c r="AJ48" i="55"/>
  <c r="AI48" i="55"/>
  <c r="AH48" i="55"/>
  <c r="AG48" i="55"/>
  <c r="AF48" i="55"/>
  <c r="AE48" i="55"/>
  <c r="AD48" i="55"/>
  <c r="AC48" i="55"/>
  <c r="AB48" i="55"/>
  <c r="AA48" i="55"/>
  <c r="Z48" i="55"/>
  <c r="Y48" i="55"/>
  <c r="X48" i="55"/>
  <c r="W48" i="55"/>
  <c r="V48" i="55"/>
  <c r="U48" i="55"/>
  <c r="T48" i="55"/>
  <c r="S48" i="55"/>
  <c r="R48" i="55"/>
  <c r="Q48" i="55"/>
  <c r="P48" i="55"/>
  <c r="O48" i="55"/>
  <c r="N48" i="55"/>
  <c r="M48" i="55"/>
  <c r="L48" i="55"/>
  <c r="K48" i="55"/>
  <c r="J48" i="55"/>
  <c r="I48" i="55"/>
  <c r="AM47" i="55"/>
  <c r="AL47" i="55"/>
  <c r="AK47" i="55"/>
  <c r="AJ47" i="55"/>
  <c r="AI47" i="55"/>
  <c r="AH47" i="55"/>
  <c r="AG47" i="55"/>
  <c r="AF47" i="55"/>
  <c r="AE47" i="55"/>
  <c r="AD47" i="55"/>
  <c r="AC47" i="55"/>
  <c r="AB47" i="55"/>
  <c r="AA47" i="55"/>
  <c r="Z47" i="55"/>
  <c r="Y47" i="55"/>
  <c r="X47" i="55"/>
  <c r="W47" i="55"/>
  <c r="V47" i="55"/>
  <c r="U47" i="55"/>
  <c r="T47" i="55"/>
  <c r="S47" i="55"/>
  <c r="R47" i="55"/>
  <c r="Q47" i="55"/>
  <c r="P47" i="55"/>
  <c r="O47" i="55"/>
  <c r="N47" i="55"/>
  <c r="M47" i="55"/>
  <c r="L47" i="55"/>
  <c r="K47" i="55"/>
  <c r="AN46" i="55" s="1"/>
  <c r="AV47" i="55" s="1"/>
  <c r="AR46" i="55" s="1"/>
  <c r="J47" i="55"/>
  <c r="I47" i="55"/>
  <c r="AM45" i="55"/>
  <c r="AL45" i="55"/>
  <c r="AK45" i="55"/>
  <c r="AJ45" i="55"/>
  <c r="AI45" i="55"/>
  <c r="AH45" i="55"/>
  <c r="AG45" i="55"/>
  <c r="AF45" i="55"/>
  <c r="AE45" i="55"/>
  <c r="AD45" i="55"/>
  <c r="AC45" i="55"/>
  <c r="AB45" i="55"/>
  <c r="AA45" i="55"/>
  <c r="Z45" i="55"/>
  <c r="Y45" i="55"/>
  <c r="X45" i="55"/>
  <c r="W45" i="55"/>
  <c r="V45" i="55"/>
  <c r="U45" i="55"/>
  <c r="T45" i="55"/>
  <c r="S45" i="55"/>
  <c r="R45" i="55"/>
  <c r="Q45" i="55"/>
  <c r="P45" i="55"/>
  <c r="O45" i="55"/>
  <c r="N45" i="55"/>
  <c r="M45" i="55"/>
  <c r="L45" i="55"/>
  <c r="K45" i="55"/>
  <c r="J45" i="55"/>
  <c r="I45" i="55"/>
  <c r="AM44" i="55"/>
  <c r="AL44" i="55"/>
  <c r="AK44" i="55"/>
  <c r="AJ44" i="55"/>
  <c r="AI44" i="55"/>
  <c r="AH44" i="55"/>
  <c r="AG44" i="55"/>
  <c r="AF44" i="55"/>
  <c r="AE44" i="55"/>
  <c r="AD44" i="55"/>
  <c r="AC44" i="55"/>
  <c r="AB44" i="55"/>
  <c r="AA44" i="55"/>
  <c r="Z44" i="55"/>
  <c r="Y44" i="55"/>
  <c r="X44" i="55"/>
  <c r="W44" i="55"/>
  <c r="V44" i="55"/>
  <c r="U44" i="55"/>
  <c r="T44" i="55"/>
  <c r="S44" i="55"/>
  <c r="R44" i="55"/>
  <c r="AN43" i="55" s="1"/>
  <c r="AV44" i="55" s="1"/>
  <c r="AR43" i="55" s="1"/>
  <c r="Q44" i="55"/>
  <c r="P44" i="55"/>
  <c r="O44" i="55"/>
  <c r="N44" i="55"/>
  <c r="M44" i="55"/>
  <c r="L44" i="55"/>
  <c r="K44" i="55"/>
  <c r="J44" i="55"/>
  <c r="I44" i="55"/>
  <c r="AM42" i="55"/>
  <c r="AL42" i="55"/>
  <c r="AK42" i="55"/>
  <c r="AJ42" i="55"/>
  <c r="AI42" i="55"/>
  <c r="AH42" i="55"/>
  <c r="AG42" i="55"/>
  <c r="AF42" i="55"/>
  <c r="AE42" i="55"/>
  <c r="AD42" i="55"/>
  <c r="AC42" i="55"/>
  <c r="AB42" i="55"/>
  <c r="AA42" i="55"/>
  <c r="Z42" i="55"/>
  <c r="Y42" i="55"/>
  <c r="X42" i="55"/>
  <c r="W42" i="55"/>
  <c r="V42" i="55"/>
  <c r="U42" i="55"/>
  <c r="T42" i="55"/>
  <c r="S42" i="55"/>
  <c r="R42" i="55"/>
  <c r="Q42" i="55"/>
  <c r="P42" i="55"/>
  <c r="O42" i="55"/>
  <c r="N42" i="55"/>
  <c r="M42" i="55"/>
  <c r="L42" i="55"/>
  <c r="K42" i="55"/>
  <c r="J42" i="55"/>
  <c r="I42" i="55"/>
  <c r="AM41" i="55"/>
  <c r="AL41" i="55"/>
  <c r="AK41" i="55"/>
  <c r="AJ41" i="55"/>
  <c r="AI41" i="55"/>
  <c r="AH41" i="55"/>
  <c r="AG41" i="55"/>
  <c r="AF41" i="55"/>
  <c r="AE41" i="55"/>
  <c r="AD41" i="55"/>
  <c r="AC41" i="55"/>
  <c r="AB41" i="55"/>
  <c r="AA41" i="55"/>
  <c r="Z41" i="55"/>
  <c r="Y41" i="55"/>
  <c r="X41" i="55"/>
  <c r="W41" i="55"/>
  <c r="V41" i="55"/>
  <c r="U41" i="55"/>
  <c r="T41" i="55"/>
  <c r="S41" i="55"/>
  <c r="R41" i="55"/>
  <c r="Q41" i="55"/>
  <c r="P41" i="55"/>
  <c r="O41" i="55"/>
  <c r="N41" i="55"/>
  <c r="M41" i="55"/>
  <c r="L41" i="55"/>
  <c r="K41" i="55"/>
  <c r="J41" i="55"/>
  <c r="I41" i="55"/>
  <c r="AM39" i="55"/>
  <c r="AL39" i="55"/>
  <c r="AK39" i="55"/>
  <c r="AJ39" i="55"/>
  <c r="AI39" i="55"/>
  <c r="AH39" i="55"/>
  <c r="AG39" i="55"/>
  <c r="AF39" i="55"/>
  <c r="AE39" i="55"/>
  <c r="AD39" i="55"/>
  <c r="AC39" i="55"/>
  <c r="AB39" i="55"/>
  <c r="AA39" i="55"/>
  <c r="Z39" i="55"/>
  <c r="Y39" i="55"/>
  <c r="X39" i="55"/>
  <c r="W39" i="55"/>
  <c r="V39" i="55"/>
  <c r="U39" i="55"/>
  <c r="T39" i="55"/>
  <c r="S39" i="55"/>
  <c r="R39" i="55"/>
  <c r="Q39" i="55"/>
  <c r="P39" i="55"/>
  <c r="O39" i="55"/>
  <c r="N39" i="55"/>
  <c r="M39" i="55"/>
  <c r="L39" i="55"/>
  <c r="K39" i="55"/>
  <c r="J39" i="55"/>
  <c r="I39" i="55"/>
  <c r="AM38" i="55"/>
  <c r="AL38" i="55"/>
  <c r="AK38" i="55"/>
  <c r="AJ38" i="55"/>
  <c r="AI38" i="55"/>
  <c r="AH38" i="55"/>
  <c r="AG38" i="55"/>
  <c r="AF38" i="55"/>
  <c r="AE38" i="55"/>
  <c r="AD38" i="55"/>
  <c r="AC38" i="55"/>
  <c r="AB38" i="55"/>
  <c r="AA38" i="55"/>
  <c r="Z38" i="55"/>
  <c r="Y38" i="55"/>
  <c r="X38" i="55"/>
  <c r="W38" i="55"/>
  <c r="V38" i="55"/>
  <c r="U38" i="55"/>
  <c r="T38" i="55"/>
  <c r="S38" i="55"/>
  <c r="R38" i="55"/>
  <c r="Q38" i="55"/>
  <c r="P38" i="55"/>
  <c r="O38" i="55"/>
  <c r="N38" i="55"/>
  <c r="M38" i="55"/>
  <c r="L38" i="55"/>
  <c r="K38" i="55"/>
  <c r="J38" i="55"/>
  <c r="I38" i="55"/>
  <c r="AM36" i="55"/>
  <c r="AL36" i="55"/>
  <c r="AK36" i="55"/>
  <c r="AJ36" i="55"/>
  <c r="AI36" i="55"/>
  <c r="AH36" i="55"/>
  <c r="AG36" i="55"/>
  <c r="AF36" i="55"/>
  <c r="AE36" i="55"/>
  <c r="AD36" i="55"/>
  <c r="AC36" i="55"/>
  <c r="AB36" i="55"/>
  <c r="AA36" i="55"/>
  <c r="Z36" i="55"/>
  <c r="Y36" i="55"/>
  <c r="X36" i="55"/>
  <c r="W36" i="55"/>
  <c r="V36" i="55"/>
  <c r="U36" i="55"/>
  <c r="T36" i="55"/>
  <c r="S36" i="55"/>
  <c r="R36" i="55"/>
  <c r="Q36" i="55"/>
  <c r="P36" i="55"/>
  <c r="O36" i="55"/>
  <c r="N36" i="55"/>
  <c r="M36" i="55"/>
  <c r="L36" i="55"/>
  <c r="K36" i="55"/>
  <c r="J36" i="55"/>
  <c r="I36" i="55"/>
  <c r="AM35" i="55"/>
  <c r="AL35" i="55"/>
  <c r="AK35" i="55"/>
  <c r="AJ35" i="55"/>
  <c r="AI35" i="55"/>
  <c r="AH35" i="55"/>
  <c r="AG35" i="55"/>
  <c r="AF35" i="55"/>
  <c r="AE35" i="55"/>
  <c r="AD35" i="55"/>
  <c r="AC35" i="55"/>
  <c r="AB35" i="55"/>
  <c r="AA35" i="55"/>
  <c r="Z35" i="55"/>
  <c r="Y35" i="55"/>
  <c r="X35" i="55"/>
  <c r="W35" i="55"/>
  <c r="V35" i="55"/>
  <c r="U35" i="55"/>
  <c r="T35" i="55"/>
  <c r="S35" i="55"/>
  <c r="R35" i="55"/>
  <c r="AN34" i="55" s="1"/>
  <c r="AV35" i="55" s="1"/>
  <c r="AR34" i="55" s="1"/>
  <c r="Q35" i="55"/>
  <c r="P35" i="55"/>
  <c r="O35" i="55"/>
  <c r="N35" i="55"/>
  <c r="M35" i="55"/>
  <c r="L35" i="55"/>
  <c r="K35" i="55"/>
  <c r="J35" i="55"/>
  <c r="I35" i="55"/>
  <c r="AM33" i="55"/>
  <c r="AL33" i="55"/>
  <c r="AK33" i="55"/>
  <c r="AJ33" i="55"/>
  <c r="AI33" i="55"/>
  <c r="AH33" i="55"/>
  <c r="AG33" i="55"/>
  <c r="AF33" i="55"/>
  <c r="AE33" i="55"/>
  <c r="AD33" i="55"/>
  <c r="AC33" i="55"/>
  <c r="AB33" i="55"/>
  <c r="AA33" i="55"/>
  <c r="Z33" i="55"/>
  <c r="Y33" i="55"/>
  <c r="X33" i="55"/>
  <c r="W33" i="55"/>
  <c r="V33" i="55"/>
  <c r="U33" i="55"/>
  <c r="T33" i="55"/>
  <c r="S33" i="55"/>
  <c r="R33" i="55"/>
  <c r="Q33" i="55"/>
  <c r="P33" i="55"/>
  <c r="O33" i="55"/>
  <c r="N33" i="55"/>
  <c r="M33" i="55"/>
  <c r="L33" i="55"/>
  <c r="K33" i="55"/>
  <c r="J33" i="55"/>
  <c r="I33" i="55"/>
  <c r="AM32" i="55"/>
  <c r="AL32" i="55"/>
  <c r="AK32" i="55"/>
  <c r="AJ32" i="55"/>
  <c r="AI32" i="55"/>
  <c r="AH32" i="55"/>
  <c r="AG32" i="55"/>
  <c r="AF32" i="55"/>
  <c r="AE32" i="55"/>
  <c r="AD32" i="55"/>
  <c r="AC32" i="55"/>
  <c r="AB32" i="55"/>
  <c r="AA32" i="55"/>
  <c r="Z32" i="55"/>
  <c r="Y32" i="55"/>
  <c r="X32" i="55"/>
  <c r="W32" i="55"/>
  <c r="V32" i="55"/>
  <c r="U32" i="55"/>
  <c r="T32" i="55"/>
  <c r="S32" i="55"/>
  <c r="R32" i="55"/>
  <c r="Q32" i="55"/>
  <c r="P32" i="55"/>
  <c r="O32" i="55"/>
  <c r="N32" i="55"/>
  <c r="M32" i="55"/>
  <c r="AN31" i="55" s="1"/>
  <c r="AV32" i="55" s="1"/>
  <c r="AR31" i="55" s="1"/>
  <c r="L32" i="55"/>
  <c r="K32" i="55"/>
  <c r="J32" i="55"/>
  <c r="I32" i="55"/>
  <c r="AM30" i="55"/>
  <c r="AL30" i="55"/>
  <c r="AK30" i="55"/>
  <c r="AJ30" i="55"/>
  <c r="AI30" i="55"/>
  <c r="AH30" i="55"/>
  <c r="AG30" i="55"/>
  <c r="AF30" i="55"/>
  <c r="AE30" i="55"/>
  <c r="AD30" i="55"/>
  <c r="AC30" i="55"/>
  <c r="AB30" i="55"/>
  <c r="AA30" i="55"/>
  <c r="Z30" i="55"/>
  <c r="Y30" i="55"/>
  <c r="X30" i="55"/>
  <c r="W30" i="55"/>
  <c r="V30" i="55"/>
  <c r="U30" i="55"/>
  <c r="T30" i="55"/>
  <c r="S30" i="55"/>
  <c r="R30" i="55"/>
  <c r="Q30" i="55"/>
  <c r="P30" i="55"/>
  <c r="O30" i="55"/>
  <c r="N30" i="55"/>
  <c r="M30" i="55"/>
  <c r="L30" i="55"/>
  <c r="K30" i="55"/>
  <c r="J30" i="55"/>
  <c r="I30" i="55"/>
  <c r="AM29" i="55"/>
  <c r="AL29" i="55"/>
  <c r="AK29" i="55"/>
  <c r="AJ29" i="55"/>
  <c r="AI29" i="55"/>
  <c r="AH29" i="55"/>
  <c r="AG29" i="55"/>
  <c r="AF29" i="55"/>
  <c r="AE29" i="55"/>
  <c r="AD29" i="55"/>
  <c r="AC29" i="55"/>
  <c r="AB29" i="55"/>
  <c r="AA29" i="55"/>
  <c r="Z29" i="55"/>
  <c r="Y29" i="55"/>
  <c r="X29" i="55"/>
  <c r="W29" i="55"/>
  <c r="V29" i="55"/>
  <c r="U29" i="55"/>
  <c r="T29" i="55"/>
  <c r="S29" i="55"/>
  <c r="R29" i="55"/>
  <c r="Q29" i="55"/>
  <c r="P29" i="55"/>
  <c r="O29" i="55"/>
  <c r="N29" i="55"/>
  <c r="M29" i="55"/>
  <c r="L29" i="55"/>
  <c r="K29" i="55"/>
  <c r="J29" i="55"/>
  <c r="I29" i="55"/>
  <c r="AN28" i="55" s="1"/>
  <c r="AV29" i="55" s="1"/>
  <c r="AR28" i="55" s="1"/>
  <c r="AM27" i="55"/>
  <c r="AL27" i="55"/>
  <c r="AK27" i="55"/>
  <c r="AJ27" i="55"/>
  <c r="AI27" i="55"/>
  <c r="AH27" i="55"/>
  <c r="AG27" i="55"/>
  <c r="AF27" i="55"/>
  <c r="AE27" i="55"/>
  <c r="AD27" i="55"/>
  <c r="AC27" i="55"/>
  <c r="AB27" i="55"/>
  <c r="AA27" i="55"/>
  <c r="Z27" i="55"/>
  <c r="Y27" i="55"/>
  <c r="X27" i="55"/>
  <c r="W27" i="55"/>
  <c r="V27" i="55"/>
  <c r="U27" i="55"/>
  <c r="T27" i="55"/>
  <c r="S27" i="55"/>
  <c r="R27" i="55"/>
  <c r="Q27" i="55"/>
  <c r="P27" i="55"/>
  <c r="O27" i="55"/>
  <c r="N27" i="55"/>
  <c r="M27" i="55"/>
  <c r="L27" i="55"/>
  <c r="K27" i="55"/>
  <c r="J27" i="55"/>
  <c r="I27" i="55"/>
  <c r="AM26" i="55"/>
  <c r="AL26" i="55"/>
  <c r="AK26" i="55"/>
  <c r="AJ26" i="55"/>
  <c r="AI26" i="55"/>
  <c r="AH26" i="55"/>
  <c r="AG26" i="55"/>
  <c r="AF26" i="55"/>
  <c r="AE26" i="55"/>
  <c r="AD26" i="55"/>
  <c r="AC26" i="55"/>
  <c r="AB26" i="55"/>
  <c r="AA26" i="55"/>
  <c r="Z26" i="55"/>
  <c r="Y26" i="55"/>
  <c r="X26" i="55"/>
  <c r="W26" i="55"/>
  <c r="V26" i="55"/>
  <c r="U26" i="55"/>
  <c r="T26" i="55"/>
  <c r="S26" i="55"/>
  <c r="R26" i="55"/>
  <c r="Q26" i="55"/>
  <c r="P26" i="55"/>
  <c r="O26" i="55"/>
  <c r="N26" i="55"/>
  <c r="M26" i="55"/>
  <c r="AN25" i="55" s="1"/>
  <c r="AV26" i="55" s="1"/>
  <c r="AR25" i="55" s="1"/>
  <c r="L26" i="55"/>
  <c r="K26" i="55"/>
  <c r="J26" i="55"/>
  <c r="I26" i="55"/>
  <c r="AM24" i="55"/>
  <c r="AL24" i="55"/>
  <c r="AK24" i="55"/>
  <c r="AJ24" i="55"/>
  <c r="AI24" i="55"/>
  <c r="AH24" i="55"/>
  <c r="AG24" i="55"/>
  <c r="AF24" i="55"/>
  <c r="AE24" i="55"/>
  <c r="AD24" i="55"/>
  <c r="AC24" i="55"/>
  <c r="AB24" i="55"/>
  <c r="AA24" i="55"/>
  <c r="Z24" i="55"/>
  <c r="Y24" i="55"/>
  <c r="X24" i="55"/>
  <c r="W24" i="55"/>
  <c r="V24" i="55"/>
  <c r="U24" i="55"/>
  <c r="T24" i="55"/>
  <c r="S24" i="55"/>
  <c r="R24" i="55"/>
  <c r="Q24" i="55"/>
  <c r="P24" i="55"/>
  <c r="O24" i="55"/>
  <c r="N24" i="55"/>
  <c r="M24" i="55"/>
  <c r="L24" i="55"/>
  <c r="K24" i="55"/>
  <c r="J24" i="55"/>
  <c r="I24" i="55"/>
  <c r="AM23" i="55"/>
  <c r="AL23" i="55"/>
  <c r="AK23" i="55"/>
  <c r="AJ23" i="55"/>
  <c r="AI23" i="55"/>
  <c r="AH23" i="55"/>
  <c r="AG23" i="55"/>
  <c r="AF23" i="55"/>
  <c r="AE23" i="55"/>
  <c r="AD23" i="55"/>
  <c r="AC23" i="55"/>
  <c r="AB23" i="55"/>
  <c r="AA23" i="55"/>
  <c r="Z23" i="55"/>
  <c r="Y23" i="55"/>
  <c r="X23" i="55"/>
  <c r="W23" i="55"/>
  <c r="V23" i="55"/>
  <c r="U23" i="55"/>
  <c r="T23" i="55"/>
  <c r="S23" i="55"/>
  <c r="R23" i="55"/>
  <c r="Q23" i="55"/>
  <c r="P23" i="55"/>
  <c r="O23" i="55"/>
  <c r="N23" i="55"/>
  <c r="M23" i="55"/>
  <c r="L23" i="55"/>
  <c r="K23" i="55"/>
  <c r="J23" i="55"/>
  <c r="AN22" i="55" s="1"/>
  <c r="AV23" i="55" s="1"/>
  <c r="I23" i="55"/>
  <c r="AI21" i="55"/>
  <c r="AG21" i="55"/>
  <c r="AF21" i="55"/>
  <c r="AD21" i="55"/>
  <c r="AC21" i="55"/>
  <c r="Z21" i="55"/>
  <c r="Y21" i="55"/>
  <c r="X21" i="55"/>
  <c r="V21" i="55"/>
  <c r="T21" i="55"/>
  <c r="R21" i="55"/>
  <c r="Q21" i="55"/>
  <c r="P21" i="55"/>
  <c r="M21" i="55"/>
  <c r="L21" i="55"/>
  <c r="K21" i="55"/>
  <c r="I21" i="55"/>
  <c r="AJ20" i="55"/>
  <c r="AI20" i="55"/>
  <c r="AH20" i="55"/>
  <c r="AE20" i="55"/>
  <c r="AD20" i="55"/>
  <c r="AC20" i="55"/>
  <c r="AA20" i="55"/>
  <c r="X20" i="55"/>
  <c r="W20" i="55"/>
  <c r="V20" i="55"/>
  <c r="U20" i="55"/>
  <c r="R20" i="55"/>
  <c r="Q20" i="55"/>
  <c r="P20" i="55"/>
  <c r="M20" i="55"/>
  <c r="K20" i="55"/>
  <c r="J20" i="55"/>
  <c r="I20" i="55"/>
  <c r="AN15" i="55"/>
  <c r="V15" i="55"/>
  <c r="E14" i="55"/>
  <c r="AR13" i="55"/>
  <c r="E13" i="55"/>
  <c r="AR11" i="55"/>
  <c r="AS13" i="55" s="1"/>
  <c r="AP11" i="55"/>
  <c r="AQ13" i="55" s="1"/>
  <c r="AN11" i="55"/>
  <c r="AO13" i="55" s="1"/>
  <c r="AH11" i="55"/>
  <c r="AK14" i="55" s="1"/>
  <c r="AB11" i="55"/>
  <c r="AE14" i="55" s="1"/>
  <c r="V11" i="55"/>
  <c r="V14" i="55" s="1"/>
  <c r="P11" i="55"/>
  <c r="S14" i="55" s="1"/>
  <c r="J11" i="55"/>
  <c r="M14" i="55" s="1"/>
  <c r="G11" i="55"/>
  <c r="G13" i="55" s="1"/>
  <c r="E11" i="55"/>
  <c r="E15" i="55" s="1"/>
  <c r="AN4" i="55"/>
  <c r="V4" i="55"/>
  <c r="V3" i="55"/>
  <c r="AH21" i="55" s="1"/>
  <c r="AN55" i="54"/>
  <c r="AJ55" i="54"/>
  <c r="P55" i="54"/>
  <c r="Z55" i="54" s="1"/>
  <c r="N55" i="54"/>
  <c r="AH55" i="54" s="1"/>
  <c r="L55" i="54"/>
  <c r="AH54" i="54"/>
  <c r="AN54" i="54" s="1"/>
  <c r="N54" i="54"/>
  <c r="L54" i="54"/>
  <c r="AN53" i="54"/>
  <c r="AH53" i="54"/>
  <c r="AJ53" i="54" s="1"/>
  <c r="Z53" i="54"/>
  <c r="AB53" i="54" s="1"/>
  <c r="P53" i="54"/>
  <c r="R53" i="54" s="1"/>
  <c r="X53" i="54" s="1"/>
  <c r="N53" i="54"/>
  <c r="L53" i="54"/>
  <c r="N52" i="54"/>
  <c r="L52" i="54"/>
  <c r="AH51" i="54"/>
  <c r="AJ51" i="54" s="1"/>
  <c r="AF51" i="54"/>
  <c r="AB51" i="54"/>
  <c r="P51" i="54"/>
  <c r="Z51" i="54" s="1"/>
  <c r="N51" i="54"/>
  <c r="L51" i="54"/>
  <c r="N50" i="54"/>
  <c r="L50" i="54"/>
  <c r="N49" i="54"/>
  <c r="L49" i="54"/>
  <c r="AH48" i="54"/>
  <c r="AN48" i="54" s="1"/>
  <c r="N48" i="54"/>
  <c r="L48" i="54"/>
  <c r="AN47" i="54"/>
  <c r="AJ47" i="54"/>
  <c r="AH47" i="54"/>
  <c r="P47" i="54"/>
  <c r="Z47" i="54" s="1"/>
  <c r="N47" i="54"/>
  <c r="L47" i="54"/>
  <c r="N46" i="54"/>
  <c r="L46" i="54"/>
  <c r="AH45" i="54"/>
  <c r="AN45" i="54" s="1"/>
  <c r="AQ45" i="54" s="1"/>
  <c r="AF45" i="54"/>
  <c r="Z45" i="54"/>
  <c r="AB45" i="54" s="1"/>
  <c r="P45" i="54"/>
  <c r="R45" i="54" s="1"/>
  <c r="X45" i="54" s="1"/>
  <c r="N45" i="54"/>
  <c r="L45" i="54"/>
  <c r="AH44" i="54"/>
  <c r="P44" i="54"/>
  <c r="R44" i="54" s="1"/>
  <c r="N44" i="54"/>
  <c r="Z44" i="54" s="1"/>
  <c r="L44" i="54"/>
  <c r="AN43" i="54"/>
  <c r="AJ43" i="54"/>
  <c r="P43" i="54"/>
  <c r="R43" i="54" s="1"/>
  <c r="N43" i="54"/>
  <c r="AH43" i="54" s="1"/>
  <c r="L43" i="54"/>
  <c r="AH42" i="54"/>
  <c r="AN42" i="54" s="1"/>
  <c r="N42" i="54"/>
  <c r="L42" i="54"/>
  <c r="AH41" i="54"/>
  <c r="AN41" i="54" s="1"/>
  <c r="Z41" i="54"/>
  <c r="AB41" i="54" s="1"/>
  <c r="P41" i="54"/>
  <c r="R41" i="54" s="1"/>
  <c r="X41" i="54" s="1"/>
  <c r="N41" i="54"/>
  <c r="L41" i="54"/>
  <c r="N40" i="54"/>
  <c r="L40" i="54"/>
  <c r="AN39" i="54"/>
  <c r="AH39" i="54"/>
  <c r="AJ39" i="54" s="1"/>
  <c r="P39" i="54"/>
  <c r="Z39" i="54" s="1"/>
  <c r="AF39" i="54" s="1"/>
  <c r="N39" i="54"/>
  <c r="L39" i="54"/>
  <c r="AH38" i="54"/>
  <c r="AN38" i="54" s="1"/>
  <c r="P38" i="54"/>
  <c r="N38" i="54"/>
  <c r="L38" i="54"/>
  <c r="N37" i="54"/>
  <c r="L37" i="54"/>
  <c r="N36" i="54"/>
  <c r="L36" i="54"/>
  <c r="AN35" i="54"/>
  <c r="AJ35" i="54"/>
  <c r="AH35" i="54"/>
  <c r="P35" i="54"/>
  <c r="Z35" i="54" s="1"/>
  <c r="N35" i="54"/>
  <c r="L35" i="54"/>
  <c r="N34" i="54"/>
  <c r="L34" i="54"/>
  <c r="N33" i="54"/>
  <c r="L33" i="54"/>
  <c r="N32" i="54"/>
  <c r="L32" i="54"/>
  <c r="AN31" i="54"/>
  <c r="AJ31" i="54"/>
  <c r="P31" i="54"/>
  <c r="Z31" i="54" s="1"/>
  <c r="N31" i="54"/>
  <c r="AH31" i="54" s="1"/>
  <c r="L31" i="54"/>
  <c r="AH30" i="54"/>
  <c r="AN30" i="54" s="1"/>
  <c r="N30" i="54"/>
  <c r="L30" i="54"/>
  <c r="AH29" i="54"/>
  <c r="AN29" i="54" s="1"/>
  <c r="N29" i="54"/>
  <c r="L29" i="54"/>
  <c r="N28" i="54"/>
  <c r="AH28" i="54" s="1"/>
  <c r="L28" i="54"/>
  <c r="AN27" i="54"/>
  <c r="AH27" i="54"/>
  <c r="AJ27" i="54" s="1"/>
  <c r="P27" i="54"/>
  <c r="R27" i="54" s="1"/>
  <c r="N27" i="54"/>
  <c r="L27" i="54"/>
  <c r="N26" i="54"/>
  <c r="L26" i="54"/>
  <c r="N25" i="54"/>
  <c r="AH25" i="54" s="1"/>
  <c r="L25" i="54"/>
  <c r="AH24" i="54"/>
  <c r="AN24" i="54" s="1"/>
  <c r="N24" i="54"/>
  <c r="L24" i="54"/>
  <c r="AN23" i="54"/>
  <c r="AH23" i="54"/>
  <c r="AJ23" i="54" s="1"/>
  <c r="N23" i="54"/>
  <c r="L23" i="54"/>
  <c r="AN22" i="54"/>
  <c r="AH22" i="54"/>
  <c r="AJ22" i="54" s="1"/>
  <c r="N22" i="54"/>
  <c r="L22" i="54"/>
  <c r="AH21" i="54"/>
  <c r="AN21" i="54" s="1"/>
  <c r="N21" i="54"/>
  <c r="L21" i="54"/>
  <c r="N20" i="54"/>
  <c r="L20" i="54"/>
  <c r="P19" i="54"/>
  <c r="Z19" i="54" s="1"/>
  <c r="N19" i="54"/>
  <c r="AH19" i="54" s="1"/>
  <c r="L19" i="54"/>
  <c r="AH18" i="54"/>
  <c r="AN18" i="54" s="1"/>
  <c r="N18" i="54"/>
  <c r="L18" i="54"/>
  <c r="AH17" i="54"/>
  <c r="AN17" i="54" s="1"/>
  <c r="N17" i="54"/>
  <c r="L17" i="54"/>
  <c r="N16" i="54"/>
  <c r="L16" i="54"/>
  <c r="AN15" i="54"/>
  <c r="AH15" i="54"/>
  <c r="AJ15" i="54" s="1"/>
  <c r="P15" i="54"/>
  <c r="R15" i="54" s="1"/>
  <c r="N15" i="54"/>
  <c r="L15" i="54"/>
  <c r="N14" i="54"/>
  <c r="L14" i="54"/>
  <c r="N13" i="54"/>
  <c r="AH13" i="54" s="1"/>
  <c r="L13" i="54"/>
  <c r="AH12" i="54"/>
  <c r="AN12" i="54" s="1"/>
  <c r="N12" i="54"/>
  <c r="L12" i="54"/>
  <c r="L7" i="54"/>
  <c r="J7" i="54"/>
  <c r="S13" i="57" l="1"/>
  <c r="P14" i="57"/>
  <c r="AB15" i="57"/>
  <c r="AN15" i="57"/>
  <c r="AE13" i="57"/>
  <c r="AB14" i="57"/>
  <c r="AH13" i="57"/>
  <c r="F14" i="57"/>
  <c r="H13" i="57"/>
  <c r="AM17" i="57" s="1"/>
  <c r="G14" i="57"/>
  <c r="AN13" i="57"/>
  <c r="AN14" i="57"/>
  <c r="E13" i="57"/>
  <c r="AO13" i="57"/>
  <c r="AB13" i="57"/>
  <c r="F13" i="57"/>
  <c r="E14" i="57"/>
  <c r="P13" i="56"/>
  <c r="S14" i="56"/>
  <c r="V13" i="56"/>
  <c r="AN14" i="56"/>
  <c r="AN13" i="56"/>
  <c r="S13" i="56"/>
  <c r="Y13" i="56"/>
  <c r="AO14" i="56"/>
  <c r="AR14" i="56"/>
  <c r="AO13" i="56"/>
  <c r="E15" i="56"/>
  <c r="E13" i="56"/>
  <c r="F14" i="56"/>
  <c r="V15" i="56"/>
  <c r="E14" i="56"/>
  <c r="G14" i="56"/>
  <c r="P14" i="56"/>
  <c r="F13" i="55"/>
  <c r="F14" i="55"/>
  <c r="AR15" i="55"/>
  <c r="H13" i="55"/>
  <c r="R17" i="55" s="1"/>
  <c r="Y14" i="55"/>
  <c r="V13" i="55"/>
  <c r="AH14" i="55"/>
  <c r="Y13" i="55"/>
  <c r="AN14" i="55"/>
  <c r="AH13" i="55"/>
  <c r="AO14" i="55"/>
  <c r="AK13" i="55"/>
  <c r="AQ14" i="55"/>
  <c r="AN13" i="55"/>
  <c r="AR14" i="55"/>
  <c r="AS14" i="55"/>
  <c r="AP13" i="55"/>
  <c r="AJ28" i="54"/>
  <c r="AN28" i="54"/>
  <c r="X43" i="54"/>
  <c r="T43" i="54"/>
  <c r="AQ53" i="54"/>
  <c r="AP53" i="54"/>
  <c r="X27" i="54"/>
  <c r="T27" i="54"/>
  <c r="AB55" i="54"/>
  <c r="AF55" i="54"/>
  <c r="AQ41" i="54"/>
  <c r="AP41" i="54"/>
  <c r="AB44" i="54"/>
  <c r="AF44" i="54"/>
  <c r="T44" i="54"/>
  <c r="X44" i="54"/>
  <c r="X15" i="54"/>
  <c r="T15" i="54"/>
  <c r="AF19" i="54"/>
  <c r="AB19" i="54"/>
  <c r="AF31" i="54"/>
  <c r="AB31" i="54"/>
  <c r="P20" i="54"/>
  <c r="R20" i="54" s="1"/>
  <c r="AH20" i="54"/>
  <c r="P36" i="54"/>
  <c r="R36" i="54" s="1"/>
  <c r="AJ41" i="54"/>
  <c r="AF47" i="54"/>
  <c r="AB47" i="54"/>
  <c r="R55" i="54"/>
  <c r="J13" i="55"/>
  <c r="P16" i="54"/>
  <c r="Z16" i="54" s="1"/>
  <c r="P28" i="54"/>
  <c r="Z28" i="54" s="1"/>
  <c r="AJ30" i="54"/>
  <c r="AB39" i="54"/>
  <c r="R47" i="54"/>
  <c r="AH16" i="54"/>
  <c r="Z20" i="54"/>
  <c r="Z43" i="54"/>
  <c r="AN44" i="54"/>
  <c r="AJ44" i="54"/>
  <c r="AH50" i="54"/>
  <c r="P14" i="55"/>
  <c r="AN49" i="55"/>
  <c r="AV50" i="55" s="1"/>
  <c r="AR49" i="55" s="1"/>
  <c r="AN73" i="55"/>
  <c r="AV74" i="55" s="1"/>
  <c r="AR73" i="55" s="1"/>
  <c r="AV26" i="56"/>
  <c r="AR25" i="56" s="1"/>
  <c r="AO25" i="56"/>
  <c r="AU26" i="56" s="1"/>
  <c r="AV62" i="56"/>
  <c r="AR61" i="56" s="1"/>
  <c r="AO61" i="56"/>
  <c r="AU62" i="56" s="1"/>
  <c r="AN64" i="55"/>
  <c r="AV65" i="55" s="1"/>
  <c r="AR64" i="55" s="1"/>
  <c r="R19" i="54"/>
  <c r="R31" i="54"/>
  <c r="P34" i="54"/>
  <c r="R34" i="54" s="1"/>
  <c r="AH34" i="54"/>
  <c r="AH49" i="54"/>
  <c r="T53" i="54"/>
  <c r="P14" i="54"/>
  <c r="Z14" i="54" s="1"/>
  <c r="AH14" i="54"/>
  <c r="R22" i="54"/>
  <c r="P26" i="54"/>
  <c r="Z26" i="54" s="1"/>
  <c r="AH26" i="54"/>
  <c r="Z30" i="54"/>
  <c r="P49" i="54"/>
  <c r="Z49" i="54" s="1"/>
  <c r="AJ12" i="54"/>
  <c r="R14" i="54"/>
  <c r="P22" i="54"/>
  <c r="Z22" i="54" s="1"/>
  <c r="AJ24" i="54"/>
  <c r="AH32" i="54"/>
  <c r="AH37" i="54"/>
  <c r="Z37" i="54"/>
  <c r="AJ38" i="54"/>
  <c r="T41" i="54"/>
  <c r="AP45" i="54"/>
  <c r="R49" i="54"/>
  <c r="AO22" i="56"/>
  <c r="AU23" i="56" s="1"/>
  <c r="AV23" i="56"/>
  <c r="AR22" i="56" s="1"/>
  <c r="AN52" i="55"/>
  <c r="AV53" i="55" s="1"/>
  <c r="AR52" i="55" s="1"/>
  <c r="P37" i="54"/>
  <c r="R37" i="54" s="1"/>
  <c r="T45" i="54"/>
  <c r="AF53" i="54"/>
  <c r="AJ54" i="54"/>
  <c r="AN37" i="55"/>
  <c r="AV38" i="55" s="1"/>
  <c r="AR37" i="55" s="1"/>
  <c r="AN61" i="55"/>
  <c r="AV62" i="55" s="1"/>
  <c r="AR61" i="55" s="1"/>
  <c r="AO37" i="56"/>
  <c r="AU38" i="56" s="1"/>
  <c r="AV38" i="56"/>
  <c r="AR37" i="56" s="1"/>
  <c r="AO43" i="56"/>
  <c r="AU44" i="56" s="1"/>
  <c r="AV44" i="56"/>
  <c r="AR43" i="56" s="1"/>
  <c r="R28" i="54"/>
  <c r="M13" i="55"/>
  <c r="J15" i="55"/>
  <c r="AJ18" i="54"/>
  <c r="AN13" i="54"/>
  <c r="AJ13" i="54"/>
  <c r="AN25" i="54"/>
  <c r="AJ25" i="54"/>
  <c r="R33" i="54"/>
  <c r="AH33" i="54"/>
  <c r="Z48" i="54"/>
  <c r="AO28" i="55"/>
  <c r="AU29" i="55" s="1"/>
  <c r="AL20" i="55"/>
  <c r="AO76" i="55"/>
  <c r="AU77" i="55" s="1"/>
  <c r="AO49" i="55"/>
  <c r="AU50" i="55" s="1"/>
  <c r="AO43" i="55"/>
  <c r="AU44" i="55" s="1"/>
  <c r="AO70" i="55"/>
  <c r="AU71" i="55" s="1"/>
  <c r="AM21" i="55"/>
  <c r="AO31" i="55"/>
  <c r="AU32" i="55" s="1"/>
  <c r="AK21" i="55"/>
  <c r="AO58" i="55"/>
  <c r="AU59" i="55" s="1"/>
  <c r="AO25" i="55"/>
  <c r="AU26" i="55" s="1"/>
  <c r="AO79" i="55"/>
  <c r="AU80" i="55" s="1"/>
  <c r="AO52" i="55"/>
  <c r="AU53" i="55" s="1"/>
  <c r="AO73" i="55"/>
  <c r="AU74" i="55" s="1"/>
  <c r="AK20" i="55"/>
  <c r="AO46" i="55"/>
  <c r="AU47" i="55" s="1"/>
  <c r="AM20" i="55"/>
  <c r="AO67" i="55"/>
  <c r="AU68" i="55" s="1"/>
  <c r="AO34" i="55"/>
  <c r="AU35" i="55" s="1"/>
  <c r="AR22" i="55"/>
  <c r="AK19" i="55"/>
  <c r="AO22" i="55"/>
  <c r="AU23" i="55" s="1"/>
  <c r="P13" i="54"/>
  <c r="P21" i="54"/>
  <c r="R21" i="54" s="1"/>
  <c r="P25" i="54"/>
  <c r="P33" i="54"/>
  <c r="Z33" i="54" s="1"/>
  <c r="AF41" i="54"/>
  <c r="AJ42" i="54"/>
  <c r="P48" i="54"/>
  <c r="R48" i="54" s="1"/>
  <c r="AN55" i="55"/>
  <c r="AV56" i="55" s="1"/>
  <c r="AR55" i="55" s="1"/>
  <c r="AO55" i="56"/>
  <c r="AU56" i="56" s="1"/>
  <c r="AV56" i="56"/>
  <c r="AR55" i="56" s="1"/>
  <c r="Z36" i="54"/>
  <c r="AN40" i="55"/>
  <c r="AV41" i="55" s="1"/>
  <c r="AR40" i="55" s="1"/>
  <c r="AO58" i="56"/>
  <c r="AU59" i="56" s="1"/>
  <c r="AV59" i="56"/>
  <c r="AR58" i="56" s="1"/>
  <c r="P13" i="55"/>
  <c r="S13" i="55"/>
  <c r="AL21" i="55"/>
  <c r="AO61" i="55"/>
  <c r="AU62" i="55" s="1"/>
  <c r="AV68" i="57"/>
  <c r="AR67" i="57" s="1"/>
  <c r="AJ17" i="54"/>
  <c r="AJ21" i="54"/>
  <c r="AJ29" i="54"/>
  <c r="P32" i="54"/>
  <c r="Z32" i="54" s="1"/>
  <c r="AF35" i="54"/>
  <c r="AB35" i="54"/>
  <c r="AJ48" i="54"/>
  <c r="P50" i="54"/>
  <c r="Z50" i="54" s="1"/>
  <c r="AN51" i="54"/>
  <c r="Z15" i="54"/>
  <c r="AN19" i="54"/>
  <c r="AJ19" i="54"/>
  <c r="Z27" i="54"/>
  <c r="R35" i="54"/>
  <c r="AH36" i="54"/>
  <c r="Z38" i="54"/>
  <c r="R38" i="54"/>
  <c r="Z42" i="54"/>
  <c r="R46" i="54"/>
  <c r="P46" i="54"/>
  <c r="Z46" i="54" s="1"/>
  <c r="AH46" i="54"/>
  <c r="AE13" i="55"/>
  <c r="AB13" i="55"/>
  <c r="AB15" i="55"/>
  <c r="AB14" i="55"/>
  <c r="J14" i="55"/>
  <c r="P15" i="55"/>
  <c r="AV68" i="56"/>
  <c r="AR67" i="56" s="1"/>
  <c r="AO67" i="56"/>
  <c r="AU68" i="56" s="1"/>
  <c r="AO79" i="56"/>
  <c r="AU80" i="56" s="1"/>
  <c r="AV80" i="56"/>
  <c r="AR79" i="56" s="1"/>
  <c r="G15" i="55"/>
  <c r="T20" i="55"/>
  <c r="AG20" i="55"/>
  <c r="O21" i="55"/>
  <c r="AB21" i="55"/>
  <c r="AH13" i="56"/>
  <c r="J14" i="56"/>
  <c r="AQ14" i="56"/>
  <c r="K17" i="56"/>
  <c r="AB17" i="56"/>
  <c r="X21" i="57"/>
  <c r="AV38" i="57"/>
  <c r="AR37" i="57" s="1"/>
  <c r="AV56" i="57"/>
  <c r="AR55" i="57" s="1"/>
  <c r="AK13" i="56"/>
  <c r="M14" i="56"/>
  <c r="L17" i="56"/>
  <c r="AC17" i="56"/>
  <c r="AQ13" i="57"/>
  <c r="AP13" i="57"/>
  <c r="AP15" i="57"/>
  <c r="AQ14" i="57"/>
  <c r="AP14" i="57"/>
  <c r="AV29" i="57"/>
  <c r="AR28" i="57" s="1"/>
  <c r="N17" i="56"/>
  <c r="AD17" i="56"/>
  <c r="AN40" i="56"/>
  <c r="AI21" i="57"/>
  <c r="W21" i="57"/>
  <c r="K21" i="57"/>
  <c r="AD20" i="57"/>
  <c r="R20" i="57"/>
  <c r="AH21" i="57"/>
  <c r="V21" i="57"/>
  <c r="J21" i="57"/>
  <c r="AC20" i="57"/>
  <c r="Q20" i="57"/>
  <c r="AG21" i="57"/>
  <c r="U21" i="57"/>
  <c r="I21" i="57"/>
  <c r="AB20" i="57"/>
  <c r="P20" i="57"/>
  <c r="AF21" i="57"/>
  <c r="T21" i="57"/>
  <c r="AA20" i="57"/>
  <c r="O20" i="57"/>
  <c r="AE21" i="57"/>
  <c r="S21" i="57"/>
  <c r="Z20" i="57"/>
  <c r="N20" i="57"/>
  <c r="AD21" i="57"/>
  <c r="R21" i="57"/>
  <c r="Y20" i="57"/>
  <c r="M20" i="57"/>
  <c r="AC21" i="57"/>
  <c r="Q21" i="57"/>
  <c r="AJ20" i="57"/>
  <c r="X20" i="57"/>
  <c r="L20" i="57"/>
  <c r="AB21" i="57"/>
  <c r="P21" i="57"/>
  <c r="AI20" i="57"/>
  <c r="W20" i="57"/>
  <c r="K20" i="57"/>
  <c r="AA21" i="57"/>
  <c r="O21" i="57"/>
  <c r="AH20" i="57"/>
  <c r="V20" i="57"/>
  <c r="J20" i="57"/>
  <c r="Z21" i="57"/>
  <c r="N21" i="57"/>
  <c r="AG20" i="57"/>
  <c r="U20" i="57"/>
  <c r="I20" i="57"/>
  <c r="AO67" i="57" s="1"/>
  <c r="AU68" i="57" s="1"/>
  <c r="AR13" i="57"/>
  <c r="AS14" i="57"/>
  <c r="AR15" i="57"/>
  <c r="AR14" i="57"/>
  <c r="AJ21" i="57"/>
  <c r="AN79" i="57"/>
  <c r="O17" i="56"/>
  <c r="AE17" i="56"/>
  <c r="S20" i="56"/>
  <c r="AI20" i="56"/>
  <c r="X21" i="56"/>
  <c r="AN28" i="56"/>
  <c r="AN34" i="56"/>
  <c r="V4" i="57"/>
  <c r="AV71" i="57"/>
  <c r="AR70" i="57" s="1"/>
  <c r="P17" i="56"/>
  <c r="AN43" i="57"/>
  <c r="AV53" i="57"/>
  <c r="AR52" i="57" s="1"/>
  <c r="AN61" i="57"/>
  <c r="AK17" i="56"/>
  <c r="Y17" i="56"/>
  <c r="M17" i="56"/>
  <c r="AI17" i="56"/>
  <c r="W17" i="56"/>
  <c r="AH17" i="56"/>
  <c r="V17" i="56"/>
  <c r="J17" i="56"/>
  <c r="AG17" i="56"/>
  <c r="U17" i="56"/>
  <c r="I17" i="56"/>
  <c r="AP13" i="56"/>
  <c r="P17" i="54"/>
  <c r="Z17" i="54" s="1"/>
  <c r="P23" i="54"/>
  <c r="Z23" i="54" s="1"/>
  <c r="P29" i="54"/>
  <c r="Z29" i="54" s="1"/>
  <c r="R39" i="54"/>
  <c r="P40" i="54"/>
  <c r="Z40" i="54" s="1"/>
  <c r="AJ45" i="54"/>
  <c r="R51" i="54"/>
  <c r="P52" i="54"/>
  <c r="Z52" i="54" s="1"/>
  <c r="AH15" i="55"/>
  <c r="L20" i="55"/>
  <c r="Y20" i="55"/>
  <c r="U21" i="55"/>
  <c r="AR13" i="56"/>
  <c r="AB14" i="56"/>
  <c r="Q17" i="56"/>
  <c r="AJ17" i="56"/>
  <c r="U20" i="56"/>
  <c r="I21" i="56"/>
  <c r="Z21" i="56"/>
  <c r="AS13" i="57"/>
  <c r="AV35" i="57"/>
  <c r="AR34" i="57" s="1"/>
  <c r="AS13" i="56"/>
  <c r="AE14" i="56"/>
  <c r="R17" i="56"/>
  <c r="AL17" i="56"/>
  <c r="V20" i="56"/>
  <c r="K21" i="56"/>
  <c r="AN49" i="56"/>
  <c r="AN76" i="56"/>
  <c r="S20" i="57"/>
  <c r="AN25" i="57"/>
  <c r="J15" i="56"/>
  <c r="M13" i="56"/>
  <c r="G14" i="55"/>
  <c r="P12" i="54"/>
  <c r="R12" i="54" s="1"/>
  <c r="P18" i="54"/>
  <c r="R18" i="54" s="1"/>
  <c r="P24" i="54"/>
  <c r="R24" i="54" s="1"/>
  <c r="P30" i="54"/>
  <c r="R30" i="54" s="1"/>
  <c r="P42" i="54"/>
  <c r="R42" i="54" s="1"/>
  <c r="P54" i="54"/>
  <c r="R54" i="54" s="1"/>
  <c r="AE21" i="55"/>
  <c r="S21" i="55"/>
  <c r="Z20" i="55"/>
  <c r="N20" i="55"/>
  <c r="H14" i="55"/>
  <c r="J17" i="55" s="1"/>
  <c r="AP14" i="55"/>
  <c r="AP15" i="55"/>
  <c r="O20" i="55"/>
  <c r="AB20" i="55"/>
  <c r="J21" i="55"/>
  <c r="W21" i="55"/>
  <c r="AJ21" i="55"/>
  <c r="AH14" i="56"/>
  <c r="AB15" i="56"/>
  <c r="S17" i="56"/>
  <c r="AM17" i="56"/>
  <c r="AN64" i="56"/>
  <c r="AN70" i="56"/>
  <c r="J15" i="57"/>
  <c r="M13" i="57"/>
  <c r="J13" i="57"/>
  <c r="M14" i="57"/>
  <c r="J14" i="57"/>
  <c r="T20" i="57"/>
  <c r="AN58" i="57"/>
  <c r="AN76" i="57"/>
  <c r="AK14" i="56"/>
  <c r="T17" i="56"/>
  <c r="AV47" i="56"/>
  <c r="AR46" i="56" s="1"/>
  <c r="AE20" i="57"/>
  <c r="AV32" i="57"/>
  <c r="AR31" i="57" s="1"/>
  <c r="AN49" i="57"/>
  <c r="X17" i="56"/>
  <c r="AM20" i="56"/>
  <c r="AL20" i="56"/>
  <c r="AK20" i="56"/>
  <c r="AO52" i="56"/>
  <c r="AU53" i="56" s="1"/>
  <c r="Q17" i="57"/>
  <c r="AF20" i="57"/>
  <c r="AO22" i="57"/>
  <c r="AU23" i="57" s="1"/>
  <c r="AV23" i="57"/>
  <c r="AR22" i="57" s="1"/>
  <c r="AO40" i="57"/>
  <c r="AU41" i="57" s="1"/>
  <c r="AV41" i="57"/>
  <c r="AR40" i="57" s="1"/>
  <c r="AP15" i="56"/>
  <c r="Z17" i="56"/>
  <c r="L21" i="57"/>
  <c r="AN73" i="57"/>
  <c r="AH40" i="54"/>
  <c r="AH52" i="54"/>
  <c r="S20" i="55"/>
  <c r="AF20" i="55"/>
  <c r="N21" i="55"/>
  <c r="AA21" i="55"/>
  <c r="AH21" i="56"/>
  <c r="V21" i="56"/>
  <c r="J21" i="56"/>
  <c r="AC20" i="56"/>
  <c r="Q20" i="56"/>
  <c r="AF21" i="56"/>
  <c r="T21" i="56"/>
  <c r="AA20" i="56"/>
  <c r="O20" i="56"/>
  <c r="AE21" i="56"/>
  <c r="S21" i="56"/>
  <c r="Z20" i="56"/>
  <c r="N20" i="56"/>
  <c r="AD21" i="56"/>
  <c r="R21" i="56"/>
  <c r="Y20" i="56"/>
  <c r="M20" i="56"/>
  <c r="AP14" i="56"/>
  <c r="AA17" i="56"/>
  <c r="K20" i="56"/>
  <c r="AE20" i="56"/>
  <c r="P21" i="56"/>
  <c r="AJ21" i="56"/>
  <c r="AH14" i="57"/>
  <c r="AK13" i="57"/>
  <c r="AH15" i="57"/>
  <c r="M21" i="57"/>
  <c r="AN64" i="57"/>
  <c r="S17" i="57" l="1"/>
  <c r="AI17" i="57"/>
  <c r="C14" i="57"/>
  <c r="V17" i="57"/>
  <c r="Z17" i="57"/>
  <c r="AB17" i="57"/>
  <c r="AE17" i="57"/>
  <c r="L17" i="57"/>
  <c r="C13" i="57"/>
  <c r="AD17" i="57"/>
  <c r="W17" i="57"/>
  <c r="T17" i="57"/>
  <c r="X17" i="57"/>
  <c r="AF17" i="57"/>
  <c r="AJ17" i="57"/>
  <c r="P17" i="57"/>
  <c r="R17" i="57"/>
  <c r="K17" i="57"/>
  <c r="I17" i="57"/>
  <c r="M17" i="57"/>
  <c r="C15" i="57"/>
  <c r="O17" i="57"/>
  <c r="AC17" i="57"/>
  <c r="AH17" i="57"/>
  <c r="AL17" i="57"/>
  <c r="U17" i="57"/>
  <c r="Y17" i="57"/>
  <c r="AG17" i="57"/>
  <c r="AK17" i="57"/>
  <c r="J17" i="57"/>
  <c r="N17" i="57"/>
  <c r="AA17" i="57"/>
  <c r="C13" i="56"/>
  <c r="C15" i="56"/>
  <c r="C14" i="56"/>
  <c r="C15" i="55"/>
  <c r="C13" i="55"/>
  <c r="AL17" i="55"/>
  <c r="AF28" i="54"/>
  <c r="AB28" i="54"/>
  <c r="X20" i="54"/>
  <c r="T20" i="54"/>
  <c r="AB50" i="54"/>
  <c r="AF50" i="54"/>
  <c r="AB49" i="54"/>
  <c r="AF49" i="54"/>
  <c r="X36" i="54"/>
  <c r="T36" i="54"/>
  <c r="AB32" i="54"/>
  <c r="AF32" i="54"/>
  <c r="X34" i="54"/>
  <c r="T34" i="54"/>
  <c r="AF16" i="54"/>
  <c r="AB16" i="54"/>
  <c r="AF22" i="54"/>
  <c r="AB22" i="54"/>
  <c r="X31" i="54"/>
  <c r="T31" i="54"/>
  <c r="AV41" i="56"/>
  <c r="AR40" i="56" s="1"/>
  <c r="AO40" i="56"/>
  <c r="AU41" i="56" s="1"/>
  <c r="AN36" i="54"/>
  <c r="AJ36" i="54"/>
  <c r="W17" i="55"/>
  <c r="R29" i="54"/>
  <c r="AF17" i="55"/>
  <c r="AH17" i="55"/>
  <c r="Z34" i="54"/>
  <c r="R26" i="54"/>
  <c r="AJ14" i="54"/>
  <c r="AN14" i="54"/>
  <c r="AJ16" i="54"/>
  <c r="AN16" i="54"/>
  <c r="AO64" i="56"/>
  <c r="AU65" i="56" s="1"/>
  <c r="AV65" i="56"/>
  <c r="AR64" i="56" s="1"/>
  <c r="X35" i="54"/>
  <c r="T35" i="54"/>
  <c r="X48" i="54"/>
  <c r="T48" i="54"/>
  <c r="Z24" i="54"/>
  <c r="AD17" i="55"/>
  <c r="AF14" i="54"/>
  <c r="AB14" i="54"/>
  <c r="Z54" i="54"/>
  <c r="AP15" i="54"/>
  <c r="AQ15" i="54"/>
  <c r="AO49" i="57"/>
  <c r="AU50" i="57" s="1"/>
  <c r="AV50" i="57"/>
  <c r="AR49" i="57" s="1"/>
  <c r="AM21" i="57"/>
  <c r="AL21" i="57"/>
  <c r="AK21" i="57"/>
  <c r="AB38" i="54"/>
  <c r="AF38" i="54"/>
  <c r="AO55" i="55"/>
  <c r="AU56" i="55" s="1"/>
  <c r="X33" i="54"/>
  <c r="T33" i="54"/>
  <c r="X28" i="54"/>
  <c r="T28" i="54"/>
  <c r="V17" i="55"/>
  <c r="AN32" i="54"/>
  <c r="AJ32" i="54"/>
  <c r="Z18" i="54"/>
  <c r="AF20" i="54"/>
  <c r="AB20" i="54"/>
  <c r="AV71" i="56"/>
  <c r="AR70" i="56" s="1"/>
  <c r="AO70" i="56"/>
  <c r="AU71" i="56" s="1"/>
  <c r="AO34" i="57"/>
  <c r="AU35" i="57" s="1"/>
  <c r="AF27" i="54"/>
  <c r="AB27" i="54"/>
  <c r="M17" i="55"/>
  <c r="S17" i="55"/>
  <c r="I17" i="55"/>
  <c r="R50" i="54"/>
  <c r="AQ44" i="54"/>
  <c r="AP44" i="54"/>
  <c r="AP27" i="54"/>
  <c r="AQ27" i="54"/>
  <c r="AV62" i="57"/>
  <c r="AR61" i="57" s="1"/>
  <c r="AO61" i="57"/>
  <c r="AU62" i="57" s="1"/>
  <c r="AO28" i="56"/>
  <c r="AU29" i="56" s="1"/>
  <c r="AV29" i="56"/>
  <c r="AR28" i="56" s="1"/>
  <c r="AF52" i="54"/>
  <c r="AB52" i="54"/>
  <c r="R52" i="54"/>
  <c r="R23" i="54"/>
  <c r="Z21" i="54"/>
  <c r="Z17" i="55"/>
  <c r="T17" i="55"/>
  <c r="X14" i="54"/>
  <c r="T14" i="54"/>
  <c r="AJ20" i="54"/>
  <c r="AN20" i="54"/>
  <c r="AF23" i="54"/>
  <c r="AB23" i="54"/>
  <c r="AF42" i="54"/>
  <c r="AB42" i="54"/>
  <c r="AF48" i="54"/>
  <c r="AB48" i="54"/>
  <c r="AB37" i="54"/>
  <c r="AF37" i="54"/>
  <c r="X22" i="54"/>
  <c r="T22" i="54"/>
  <c r="C14" i="55"/>
  <c r="AN40" i="54"/>
  <c r="AJ40" i="54"/>
  <c r="AO58" i="57"/>
  <c r="AU59" i="57" s="1"/>
  <c r="AV59" i="57"/>
  <c r="AR58" i="57" s="1"/>
  <c r="X51" i="54"/>
  <c r="T51" i="54"/>
  <c r="R40" i="54"/>
  <c r="AO28" i="57"/>
  <c r="AU29" i="57" s="1"/>
  <c r="AO55" i="57"/>
  <c r="AU56" i="57" s="1"/>
  <c r="AJ17" i="55"/>
  <c r="AF33" i="54"/>
  <c r="AB33" i="54"/>
  <c r="R17" i="54"/>
  <c r="AM17" i="55"/>
  <c r="AG17" i="55"/>
  <c r="AN49" i="54"/>
  <c r="AJ49" i="54"/>
  <c r="X47" i="54"/>
  <c r="T47" i="54"/>
  <c r="O17" i="55"/>
  <c r="R32" i="54"/>
  <c r="X24" i="54"/>
  <c r="T24" i="54"/>
  <c r="AO76" i="56"/>
  <c r="AU77" i="56" s="1"/>
  <c r="AV77" i="56"/>
  <c r="AR76" i="56" s="1"/>
  <c r="AM21" i="56"/>
  <c r="AL21" i="56"/>
  <c r="AK21" i="56"/>
  <c r="AB17" i="55"/>
  <c r="R25" i="54"/>
  <c r="Z25" i="54"/>
  <c r="AO40" i="55"/>
  <c r="AU41" i="55" s="1"/>
  <c r="N17" i="55"/>
  <c r="U17" i="55"/>
  <c r="X49" i="54"/>
  <c r="T49" i="54"/>
  <c r="AN34" i="54"/>
  <c r="AJ34" i="54"/>
  <c r="R16" i="54"/>
  <c r="AO37" i="55"/>
  <c r="AU38" i="55" s="1"/>
  <c r="X12" i="54"/>
  <c r="T12" i="54"/>
  <c r="AO37" i="57"/>
  <c r="AU38" i="57" s="1"/>
  <c r="AN46" i="54"/>
  <c r="AJ46" i="54"/>
  <c r="AF15" i="54"/>
  <c r="AB15" i="54"/>
  <c r="AF36" i="54"/>
  <c r="AB36" i="54"/>
  <c r="X21" i="54"/>
  <c r="T21" i="54"/>
  <c r="AA17" i="55"/>
  <c r="AI17" i="55"/>
  <c r="AF30" i="54"/>
  <c r="AB30" i="54"/>
  <c r="AO43" i="57"/>
  <c r="AU44" i="57" s="1"/>
  <c r="AV44" i="57"/>
  <c r="AR43" i="57" s="1"/>
  <c r="AM20" i="57"/>
  <c r="AL20" i="57"/>
  <c r="AK20" i="57"/>
  <c r="AO46" i="57"/>
  <c r="AU47" i="57" s="1"/>
  <c r="X42" i="54"/>
  <c r="T42" i="54"/>
  <c r="X39" i="54"/>
  <c r="T39" i="54"/>
  <c r="AO52" i="57"/>
  <c r="AU53" i="57" s="1"/>
  <c r="AO31" i="57"/>
  <c r="AU32" i="57" s="1"/>
  <c r="AF46" i="54"/>
  <c r="AB46" i="54"/>
  <c r="R13" i="54"/>
  <c r="Z13" i="54"/>
  <c r="P17" i="55"/>
  <c r="L17" i="55"/>
  <c r="K17" i="55"/>
  <c r="AJ26" i="54"/>
  <c r="AN26" i="54"/>
  <c r="AN50" i="54"/>
  <c r="AJ50" i="54"/>
  <c r="Z12" i="54"/>
  <c r="Q17" i="55"/>
  <c r="X37" i="54"/>
  <c r="T37" i="54"/>
  <c r="AN52" i="54"/>
  <c r="AJ52" i="54"/>
  <c r="AO76" i="57"/>
  <c r="AU77" i="57" s="1"/>
  <c r="AV77" i="57"/>
  <c r="AR76" i="57" s="1"/>
  <c r="AV26" i="57"/>
  <c r="AR25" i="57" s="1"/>
  <c r="AO25" i="57"/>
  <c r="AU26" i="57" s="1"/>
  <c r="AO73" i="57"/>
  <c r="AU74" i="57" s="1"/>
  <c r="AV74" i="57"/>
  <c r="AR73" i="57" s="1"/>
  <c r="AO64" i="57"/>
  <c r="AU65" i="57" s="1"/>
  <c r="AV65" i="57"/>
  <c r="AR64" i="57" s="1"/>
  <c r="T54" i="54"/>
  <c r="X54" i="54"/>
  <c r="AO49" i="56"/>
  <c r="AU50" i="56" s="1"/>
  <c r="AV50" i="56"/>
  <c r="AR49" i="56" s="1"/>
  <c r="AF40" i="54"/>
  <c r="AB40" i="54"/>
  <c r="AO70" i="57"/>
  <c r="AU71" i="57" s="1"/>
  <c r="AO79" i="57"/>
  <c r="AU80" i="57" s="1"/>
  <c r="AV80" i="57"/>
  <c r="AR79" i="57" s="1"/>
  <c r="X30" i="54"/>
  <c r="T30" i="54"/>
  <c r="AF29" i="54"/>
  <c r="AB29" i="54"/>
  <c r="X46" i="54"/>
  <c r="T46" i="54"/>
  <c r="AO64" i="55"/>
  <c r="AU65" i="55" s="1"/>
  <c r="AC17" i="55"/>
  <c r="Y17" i="55"/>
  <c r="AF26" i="54"/>
  <c r="AB26" i="54"/>
  <c r="AQ43" i="54"/>
  <c r="AP43" i="54"/>
  <c r="X18" i="54"/>
  <c r="T18" i="54"/>
  <c r="AF17" i="54"/>
  <c r="AB17" i="54"/>
  <c r="AV35" i="56"/>
  <c r="AR34" i="56" s="1"/>
  <c r="AO34" i="56"/>
  <c r="AU35" i="56" s="1"/>
  <c r="X38" i="54"/>
  <c r="T38" i="54"/>
  <c r="AK17" i="55"/>
  <c r="X17" i="55"/>
  <c r="AN33" i="54"/>
  <c r="AJ33" i="54"/>
  <c r="AE17" i="55"/>
  <c r="AJ37" i="54"/>
  <c r="AN37" i="54"/>
  <c r="T19" i="54"/>
  <c r="X19" i="54"/>
  <c r="AF43" i="54"/>
  <c r="AB43" i="54"/>
  <c r="X55" i="54"/>
  <c r="T55" i="54"/>
  <c r="AQ39" i="54" l="1"/>
  <c r="AP39" i="54"/>
  <c r="X16" i="54"/>
  <c r="T16" i="54"/>
  <c r="AQ12" i="54"/>
  <c r="AP12" i="54"/>
  <c r="AQ42" i="54"/>
  <c r="AP42" i="54"/>
  <c r="AP21" i="54"/>
  <c r="AQ21" i="54"/>
  <c r="AQ28" i="54"/>
  <c r="AP28" i="54"/>
  <c r="AQ46" i="54"/>
  <c r="AP46" i="54"/>
  <c r="AQ54" i="54"/>
  <c r="AP54" i="54"/>
  <c r="T13" i="54"/>
  <c r="X13" i="54"/>
  <c r="AP51" i="54"/>
  <c r="AQ51" i="54"/>
  <c r="X52" i="54"/>
  <c r="T52" i="54"/>
  <c r="AQ55" i="54"/>
  <c r="AP55" i="54"/>
  <c r="AQ38" i="54"/>
  <c r="AP38" i="54"/>
  <c r="T17" i="54"/>
  <c r="X17" i="54"/>
  <c r="AF54" i="54"/>
  <c r="AB54" i="54"/>
  <c r="AQ36" i="54"/>
  <c r="AP36" i="54"/>
  <c r="AP33" i="54"/>
  <c r="AQ33" i="54"/>
  <c r="AP19" i="54"/>
  <c r="AQ19" i="54"/>
  <c r="AF13" i="54"/>
  <c r="AB13" i="54"/>
  <c r="AP49" i="54"/>
  <c r="AQ49" i="54"/>
  <c r="AQ31" i="54"/>
  <c r="AP31" i="54"/>
  <c r="AQ24" i="54"/>
  <c r="AP24" i="54"/>
  <c r="AQ22" i="54"/>
  <c r="AP22" i="54"/>
  <c r="AQ14" i="54"/>
  <c r="AP14" i="54"/>
  <c r="X26" i="54"/>
  <c r="T26" i="54"/>
  <c r="AF24" i="54"/>
  <c r="AB24" i="54"/>
  <c r="AF34" i="54"/>
  <c r="AB34" i="54"/>
  <c r="AP37" i="54"/>
  <c r="AQ37" i="54"/>
  <c r="T32" i="54"/>
  <c r="X32" i="54"/>
  <c r="AQ20" i="54"/>
  <c r="AP20" i="54"/>
  <c r="AQ18" i="54"/>
  <c r="AP18" i="54"/>
  <c r="AF12" i="54"/>
  <c r="AB12" i="54"/>
  <c r="AF25" i="54"/>
  <c r="AB25" i="54"/>
  <c r="X40" i="54"/>
  <c r="T40" i="54"/>
  <c r="AF21" i="54"/>
  <c r="AB21" i="54"/>
  <c r="AF18" i="54"/>
  <c r="AB18" i="54"/>
  <c r="AQ48" i="54"/>
  <c r="AP48" i="54"/>
  <c r="AQ30" i="54"/>
  <c r="AP30" i="54"/>
  <c r="T25" i="54"/>
  <c r="X25" i="54"/>
  <c r="AQ47" i="54"/>
  <c r="AP47" i="54"/>
  <c r="T23" i="54"/>
  <c r="X23" i="54"/>
  <c r="X50" i="54"/>
  <c r="T50" i="54"/>
  <c r="T29" i="54"/>
  <c r="X29" i="54"/>
  <c r="AQ35" i="54"/>
  <c r="AP35" i="54"/>
  <c r="AQ34" i="54"/>
  <c r="AP34" i="54"/>
  <c r="AQ23" i="54" l="1"/>
  <c r="AP23" i="54"/>
  <c r="AQ32" i="54"/>
  <c r="AP32" i="54"/>
  <c r="AQ50" i="54"/>
  <c r="AP50" i="54"/>
  <c r="AQ40" i="54"/>
  <c r="AP40" i="54"/>
  <c r="AQ52" i="54"/>
  <c r="AP52" i="54"/>
  <c r="AP25" i="54"/>
  <c r="AQ25" i="54"/>
  <c r="AQ17" i="54"/>
  <c r="AP17" i="54"/>
  <c r="AP13" i="54"/>
  <c r="AQ13" i="54"/>
  <c r="AQ29" i="54"/>
  <c r="AP29" i="54"/>
  <c r="AP26" i="54"/>
  <c r="AQ26" i="54"/>
  <c r="AQ16" i="54"/>
  <c r="AP16" i="54"/>
  <c r="E6" i="19"/>
  <c r="N4" i="15"/>
  <c r="P4" i="15"/>
  <c r="R4" i="15" s="1"/>
</calcChain>
</file>

<file path=xl/comments1.xml><?xml version="1.0" encoding="utf-8"?>
<comments xmlns="http://schemas.openxmlformats.org/spreadsheetml/2006/main">
  <authors>
    <author>堀畑</author>
  </authors>
  <commentList>
    <comment ref="AN2" authorId="0" shapeId="0">
      <text>
        <r>
          <rPr>
            <b/>
            <sz val="9"/>
            <color indexed="81"/>
            <rFont val="ＭＳ Ｐゴシック"/>
            <family val="3"/>
            <charset val="128"/>
          </rPr>
          <t>はじめにサービスの種別を選択してください。</t>
        </r>
      </text>
    </comment>
  </commentList>
</comments>
</file>

<file path=xl/comments2.xml><?xml version="1.0" encoding="utf-8"?>
<comments xmlns="http://schemas.openxmlformats.org/spreadsheetml/2006/main">
  <authors>
    <author>堀畑</author>
  </authors>
  <commentList>
    <comment ref="AN2" authorId="0" shapeId="0">
      <text>
        <r>
          <rPr>
            <b/>
            <sz val="9"/>
            <color indexed="81"/>
            <rFont val="ＭＳ Ｐゴシック"/>
            <family val="3"/>
            <charset val="128"/>
          </rPr>
          <t>はじめにサービスの種別を選択してください。</t>
        </r>
      </text>
    </comment>
  </commentList>
</comments>
</file>

<file path=xl/comments3.xml><?xml version="1.0" encoding="utf-8"?>
<comments xmlns="http://schemas.openxmlformats.org/spreadsheetml/2006/main">
  <authors>
    <author>堀畑</author>
  </authors>
  <commentList>
    <comment ref="AN2" authorId="0" shapeId="0">
      <text>
        <r>
          <rPr>
            <b/>
            <sz val="9"/>
            <color indexed="81"/>
            <rFont val="ＭＳ Ｐゴシック"/>
            <family val="3"/>
            <charset val="128"/>
          </rPr>
          <t>はじめにサービスの種別を選択してください。</t>
        </r>
      </text>
    </comment>
  </commentList>
</comments>
</file>

<file path=xl/sharedStrings.xml><?xml version="1.0" encoding="utf-8"?>
<sst xmlns="http://schemas.openxmlformats.org/spreadsheetml/2006/main" count="1970" uniqueCount="567">
  <si>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</si>
  <si>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</si>
  <si>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</si>
  <si>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</si>
  <si>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月</t>
    <rPh sb="0" eb="1">
      <t>ガツ</t>
    </rPh>
    <phoneticPr fontId="4"/>
  </si>
  <si>
    <t>人</t>
    <rPh sb="0" eb="1">
      <t>ニン</t>
    </rPh>
    <phoneticPr fontId="4"/>
  </si>
  <si>
    <t>サービス種類</t>
    <rPh sb="4" eb="6">
      <t>シュルイ</t>
    </rPh>
    <phoneticPr fontId="4"/>
  </si>
  <si>
    <t>年</t>
    <rPh sb="0" eb="1">
      <t>ネン</t>
    </rPh>
    <phoneticPr fontId="4"/>
  </si>
  <si>
    <t>事前提出書類</t>
    <rPh sb="0" eb="2">
      <t>ジゼン</t>
    </rPh>
    <rPh sb="2" eb="4">
      <t>テイシュツ</t>
    </rPh>
    <phoneticPr fontId="4"/>
  </si>
  <si>
    <t xml:space="preserve"> ・ 特に指定のあるもの以外は、実地指導実施予定日の属する月の
　　前々月末時点の状況を記入してください。</t>
    <rPh sb="41" eb="43">
      <t>ジョウキョウ</t>
    </rPh>
    <phoneticPr fontId="4"/>
  </si>
  <si>
    <t>提出チェック</t>
    <rPh sb="0" eb="2">
      <t>テイシュツ</t>
    </rPh>
    <phoneticPr fontId="4"/>
  </si>
  <si>
    <t>（1）</t>
    <phoneticPr fontId="4"/>
  </si>
  <si>
    <t>事前提出資料（すべてこのエクセルファイルにあります）</t>
    <rPh sb="0" eb="2">
      <t>ジゼン</t>
    </rPh>
    <rPh sb="4" eb="6">
      <t>シリョウ</t>
    </rPh>
    <phoneticPr fontId="4"/>
  </si>
  <si>
    <t>事業者</t>
    <rPh sb="0" eb="3">
      <t>ジギョウシャ</t>
    </rPh>
    <phoneticPr fontId="4"/>
  </si>
  <si>
    <t>市</t>
    <rPh sb="0" eb="1">
      <t>シ</t>
    </rPh>
    <phoneticPr fontId="4"/>
  </si>
  <si>
    <t>【共通】基本情報　※事業所番号ごとに作成すること</t>
    <rPh sb="1" eb="3">
      <t>キョウツウ</t>
    </rPh>
    <rPh sb="4" eb="6">
      <t>キホン</t>
    </rPh>
    <rPh sb="6" eb="8">
      <t>ジョウホウ</t>
    </rPh>
    <rPh sb="10" eb="12">
      <t>ジギョウ</t>
    </rPh>
    <rPh sb="12" eb="13">
      <t>ショ</t>
    </rPh>
    <rPh sb="13" eb="15">
      <t>バンゴウ</t>
    </rPh>
    <rPh sb="18" eb="20">
      <t>サクセイ</t>
    </rPh>
    <phoneticPr fontId="4"/>
  </si>
  <si>
    <t>（2）</t>
    <phoneticPr fontId="4"/>
  </si>
  <si>
    <t>運営規程、サービス利用契約書、重要事項説明書、個人情報提供に係る同意書</t>
    <phoneticPr fontId="4"/>
  </si>
  <si>
    <t>（3）</t>
    <phoneticPr fontId="4"/>
  </si>
  <si>
    <t>法人・事業所の組織図、施設案内（パンフレット等）</t>
    <rPh sb="0" eb="2">
      <t>ホウジン</t>
    </rPh>
    <rPh sb="3" eb="6">
      <t>ジギョウショ</t>
    </rPh>
    <rPh sb="11" eb="13">
      <t>シセツ</t>
    </rPh>
    <rPh sb="13" eb="15">
      <t>アンナイ</t>
    </rPh>
    <rPh sb="22" eb="23">
      <t>トウ</t>
    </rPh>
    <phoneticPr fontId="4"/>
  </si>
  <si>
    <t>当日準備書類等</t>
    <phoneticPr fontId="4"/>
  </si>
  <si>
    <t xml:space="preserve"> ・ 次の書類はすべてのサービスに共通するものではありません。
 ・ 準備すべき書類の中で該当するものがない場合は、
  　今回の指導のためだけに新たに作成する必要はありません。
 ・ 会場配置図を参考にご用意ください。（会場内に準備してください。）
 ・ 指導当日に追加資料の提示を求める場合があります。
 ・ 指導対象は、基本的に実地指導を行う前年度から指導日の当月までが原則となりますが、
    さかのぼって資料を求める場合があります。</t>
    <rPh sb="142" eb="143">
      <t>モト</t>
    </rPh>
    <rPh sb="188" eb="190">
      <t>ゲンソク</t>
    </rPh>
    <rPh sb="214" eb="216">
      <t>バアイ</t>
    </rPh>
    <phoneticPr fontId="4"/>
  </si>
  <si>
    <t>①</t>
    <phoneticPr fontId="4"/>
  </si>
  <si>
    <t>職員勤務表</t>
    <rPh sb="0" eb="2">
      <t>ショクイン</t>
    </rPh>
    <rPh sb="2" eb="4">
      <t>キンム</t>
    </rPh>
    <rPh sb="4" eb="5">
      <t>ヒョウ</t>
    </rPh>
    <phoneticPr fontId="4"/>
  </si>
  <si>
    <t>②</t>
    <phoneticPr fontId="4"/>
  </si>
  <si>
    <t>出勤簿又はタイムカード</t>
    <rPh sb="0" eb="2">
      <t>シュッキン</t>
    </rPh>
    <rPh sb="2" eb="3">
      <t>ボ</t>
    </rPh>
    <rPh sb="3" eb="4">
      <t>マタ</t>
    </rPh>
    <phoneticPr fontId="4"/>
  </si>
  <si>
    <t>③</t>
    <phoneticPr fontId="4"/>
  </si>
  <si>
    <t>専任、兼任の状況がわかる書類</t>
    <phoneticPr fontId="4"/>
  </si>
  <si>
    <t>④</t>
    <phoneticPr fontId="4"/>
  </si>
  <si>
    <t>利用者数がわかる書類（当該年度の利用者数）</t>
    <phoneticPr fontId="4"/>
  </si>
  <si>
    <t>⑤</t>
    <phoneticPr fontId="4"/>
  </si>
  <si>
    <t>職員履歴書及び資格、経験がわかる書類（資格証など）</t>
    <rPh sb="19" eb="21">
      <t>シカク</t>
    </rPh>
    <rPh sb="21" eb="22">
      <t>ショウ</t>
    </rPh>
    <phoneticPr fontId="4"/>
  </si>
  <si>
    <t>⑥</t>
    <phoneticPr fontId="4"/>
  </si>
  <si>
    <t>就業規則</t>
    <phoneticPr fontId="4"/>
  </si>
  <si>
    <t>⑦</t>
    <phoneticPr fontId="4"/>
  </si>
  <si>
    <t>雇用契約書及び辞令がある場合は辞令書</t>
    <rPh sb="5" eb="6">
      <t>オヨ</t>
    </rPh>
    <rPh sb="7" eb="9">
      <t>ジレイ</t>
    </rPh>
    <rPh sb="12" eb="14">
      <t>バアイ</t>
    </rPh>
    <rPh sb="15" eb="17">
      <t>ジレイ</t>
    </rPh>
    <rPh sb="17" eb="18">
      <t>ショ</t>
    </rPh>
    <phoneticPr fontId="4"/>
  </si>
  <si>
    <t>⑧</t>
    <phoneticPr fontId="4"/>
  </si>
  <si>
    <t>給与支払明細書</t>
    <rPh sb="0" eb="2">
      <t>キュウヨ</t>
    </rPh>
    <rPh sb="2" eb="4">
      <t>シハラ</t>
    </rPh>
    <rPh sb="4" eb="7">
      <t>メイサイショ</t>
    </rPh>
    <phoneticPr fontId="4"/>
  </si>
  <si>
    <t>設備に関する書類</t>
    <phoneticPr fontId="4"/>
  </si>
  <si>
    <t>設備・備品台帳</t>
    <phoneticPr fontId="4"/>
  </si>
  <si>
    <t>運営に関する書類</t>
    <phoneticPr fontId="4"/>
  </si>
  <si>
    <t>定款、寄付行為等</t>
    <phoneticPr fontId="4"/>
  </si>
  <si>
    <t>支給決定障害者・保護者に関する市町への通知に係る記録</t>
    <rPh sb="8" eb="11">
      <t>ホゴシャ</t>
    </rPh>
    <phoneticPr fontId="4"/>
  </si>
  <si>
    <t>金銭の支払を求める同意に関する記録</t>
    <phoneticPr fontId="4"/>
  </si>
  <si>
    <t>⑨</t>
    <phoneticPr fontId="4"/>
  </si>
  <si>
    <t>受給者証写し</t>
    <phoneticPr fontId="4"/>
  </si>
  <si>
    <t>⑩</t>
    <phoneticPr fontId="4"/>
  </si>
  <si>
    <t>利用申込み受付簿</t>
    <phoneticPr fontId="4"/>
  </si>
  <si>
    <t>⑪</t>
    <phoneticPr fontId="4"/>
  </si>
  <si>
    <t>⑫</t>
    <phoneticPr fontId="4"/>
  </si>
  <si>
    <t>職員研修に関する記録</t>
    <rPh sb="0" eb="2">
      <t>ショクイン</t>
    </rPh>
    <rPh sb="2" eb="4">
      <t>ケンシュウ</t>
    </rPh>
    <rPh sb="5" eb="6">
      <t>カン</t>
    </rPh>
    <rPh sb="8" eb="10">
      <t>キロク</t>
    </rPh>
    <phoneticPr fontId="4"/>
  </si>
  <si>
    <t>苦情の内容等の記録</t>
    <phoneticPr fontId="4"/>
  </si>
  <si>
    <t>事故の状況及び事故に際して採った処置についての記録</t>
    <phoneticPr fontId="4"/>
  </si>
  <si>
    <t>（4）</t>
    <phoneticPr fontId="4"/>
  </si>
  <si>
    <t>自立支援給付費等及び利用者負担額に関する書類</t>
    <rPh sb="7" eb="8">
      <t>トウ</t>
    </rPh>
    <rPh sb="8" eb="9">
      <t>オヨ</t>
    </rPh>
    <phoneticPr fontId="4"/>
  </si>
  <si>
    <t>介護給付費・訓練等給付費等請求書</t>
    <phoneticPr fontId="4"/>
  </si>
  <si>
    <t>介護給付費・訓練等給付費等明細書</t>
    <phoneticPr fontId="4"/>
  </si>
  <si>
    <t>特例介護給付費・訓練等給付費等請求書</t>
    <phoneticPr fontId="4"/>
  </si>
  <si>
    <t>特例介護給付費・訓練等給付費等明細書</t>
    <phoneticPr fontId="4"/>
  </si>
  <si>
    <t>サービス実績記録票</t>
    <phoneticPr fontId="4"/>
  </si>
  <si>
    <t>各種加算関係書類</t>
    <phoneticPr fontId="4"/>
  </si>
  <si>
    <t>利用者負担額の請求書</t>
    <phoneticPr fontId="4"/>
  </si>
  <si>
    <t>利用者負担額の領収書控</t>
    <phoneticPr fontId="4"/>
  </si>
  <si>
    <t>サービス提供証明書</t>
    <phoneticPr fontId="4"/>
  </si>
  <si>
    <t>支払を求める金銭の算定に関する積算の根拠</t>
    <phoneticPr fontId="4"/>
  </si>
  <si>
    <t>資料作成者</t>
    <rPh sb="0" eb="2">
      <t>シリョウ</t>
    </rPh>
    <rPh sb="2" eb="5">
      <t>サクセイシャ</t>
    </rPh>
    <phoneticPr fontId="4"/>
  </si>
  <si>
    <t>指定障害福祉サービス事業者・障害者支援施設・一般相談・特定相談支援事業者指導資料</t>
    <rPh sb="14" eb="17">
      <t>ショウガイシャ</t>
    </rPh>
    <rPh sb="17" eb="19">
      <t>シエン</t>
    </rPh>
    <rPh sb="19" eb="21">
      <t>シセツ</t>
    </rPh>
    <rPh sb="22" eb="24">
      <t>イッパン</t>
    </rPh>
    <rPh sb="24" eb="26">
      <t>ソウダン</t>
    </rPh>
    <rPh sb="27" eb="29">
      <t>トクテイ</t>
    </rPh>
    <rPh sb="29" eb="31">
      <t>ソウダン</t>
    </rPh>
    <rPh sb="31" eb="33">
      <t>シエン</t>
    </rPh>
    <rPh sb="33" eb="36">
      <t>ジギョウシャ</t>
    </rPh>
    <phoneticPr fontId="4"/>
  </si>
  <si>
    <t>（令和</t>
    <phoneticPr fontId="4"/>
  </si>
  <si>
    <t>日現在）</t>
    <rPh sb="0" eb="1">
      <t>ニチ</t>
    </rPh>
    <rPh sb="1" eb="3">
      <t>ゲンザイ</t>
    </rPh>
    <phoneticPr fontId="4"/>
  </si>
  <si>
    <t>事業所・施設名</t>
    <rPh sb="0" eb="2">
      <t>ジギョウ</t>
    </rPh>
    <rPh sb="2" eb="3">
      <t>ショ</t>
    </rPh>
    <rPh sb="4" eb="6">
      <t>シセツ</t>
    </rPh>
    <rPh sb="6" eb="7">
      <t>メイ</t>
    </rPh>
    <phoneticPr fontId="4"/>
  </si>
  <si>
    <t>事業所番号</t>
    <rPh sb="0" eb="3">
      <t>ジギョウショ</t>
    </rPh>
    <rPh sb="3" eb="5">
      <t>バンゴウ</t>
    </rPh>
    <phoneticPr fontId="4"/>
  </si>
  <si>
    <t>事業所等所在地</t>
    <rPh sb="0" eb="2">
      <t>ジギョウ</t>
    </rPh>
    <rPh sb="2" eb="3">
      <t>ショ</t>
    </rPh>
    <rPh sb="3" eb="4">
      <t>トウ</t>
    </rPh>
    <rPh sb="4" eb="7">
      <t>ショザイチ</t>
    </rPh>
    <phoneticPr fontId="4"/>
  </si>
  <si>
    <t>〒     －</t>
    <phoneticPr fontId="4"/>
  </si>
  <si>
    <t>TEL</t>
    <phoneticPr fontId="4"/>
  </si>
  <si>
    <t>-</t>
    <phoneticPr fontId="4"/>
  </si>
  <si>
    <t>浜松市</t>
    <rPh sb="0" eb="3">
      <t>ハママツシ</t>
    </rPh>
    <phoneticPr fontId="4"/>
  </si>
  <si>
    <t>FAX</t>
    <phoneticPr fontId="4"/>
  </si>
  <si>
    <t>法人名</t>
    <rPh sb="0" eb="2">
      <t>ホウジン</t>
    </rPh>
    <rPh sb="2" eb="3">
      <t>メイ</t>
    </rPh>
    <phoneticPr fontId="4"/>
  </si>
  <si>
    <t>契約者の数</t>
    <rPh sb="0" eb="3">
      <t>ケイヤクシャ</t>
    </rPh>
    <rPh sb="4" eb="5">
      <t>カズ</t>
    </rPh>
    <phoneticPr fontId="4"/>
  </si>
  <si>
    <t xml:space="preserve">平成 </t>
    <rPh sb="0" eb="2">
      <t>ヘイセイ</t>
    </rPh>
    <phoneticPr fontId="4"/>
  </si>
  <si>
    <t>日</t>
    <rPh sb="0" eb="1">
      <t>ニチ</t>
    </rPh>
    <phoneticPr fontId="4"/>
  </si>
  <si>
    <t xml:space="preserve">令和 </t>
    <rPh sb="0" eb="2">
      <t>レイワ</t>
    </rPh>
    <phoneticPr fontId="4"/>
  </si>
  <si>
    <t>併設事業所</t>
    <rPh sb="0" eb="2">
      <t>ヘイセツ</t>
    </rPh>
    <rPh sb="2" eb="4">
      <t>ジギョウ</t>
    </rPh>
    <rPh sb="4" eb="5">
      <t>ショ</t>
    </rPh>
    <phoneticPr fontId="4"/>
  </si>
  <si>
    <t>バックアップ
施設等</t>
    <rPh sb="7" eb="10">
      <t>シセツトウ</t>
    </rPh>
    <phoneticPr fontId="4"/>
  </si>
  <si>
    <t>●前回指導結果通知に基づく指導事項（助言指導を含む。）の改善状況</t>
  </si>
  <si>
    <t xml:space="preserve"> （前回指導実施日</t>
    <phoneticPr fontId="4"/>
  </si>
  <si>
    <t>日）</t>
    <rPh sb="0" eb="1">
      <t>ニチ</t>
    </rPh>
    <phoneticPr fontId="4"/>
  </si>
  <si>
    <t>指導事項</t>
    <rPh sb="0" eb="2">
      <t>シドウ</t>
    </rPh>
    <rPh sb="2" eb="4">
      <t>ジコウ</t>
    </rPh>
    <phoneticPr fontId="4"/>
  </si>
  <si>
    <t>改善措置状況</t>
    <rPh sb="0" eb="2">
      <t>カイゼン</t>
    </rPh>
    <rPh sb="2" eb="4">
      <t>ソチ</t>
    </rPh>
    <rPh sb="4" eb="6">
      <t>ジョウキョウ</t>
    </rPh>
    <phoneticPr fontId="4"/>
  </si>
  <si>
    <t>未改善の理由</t>
    <rPh sb="0" eb="1">
      <t>ミ</t>
    </rPh>
    <rPh sb="1" eb="3">
      <t>カイゼン</t>
    </rPh>
    <rPh sb="4" eb="6">
      <t>リユウ</t>
    </rPh>
    <phoneticPr fontId="4"/>
  </si>
  <si>
    <t>●市への質疑事項</t>
    <phoneticPr fontId="4"/>
  </si>
  <si>
    <t>療養介護</t>
    <rPh sb="0" eb="2">
      <t>リョウヨウ</t>
    </rPh>
    <rPh sb="2" eb="4">
      <t>カイゴ</t>
    </rPh>
    <phoneticPr fontId="4"/>
  </si>
  <si>
    <t>生活介護</t>
    <rPh sb="0" eb="2">
      <t>セイカツ</t>
    </rPh>
    <rPh sb="2" eb="4">
      <t>カイゴ</t>
    </rPh>
    <phoneticPr fontId="4"/>
  </si>
  <si>
    <t>短期入所</t>
    <rPh sb="0" eb="2">
      <t>タンキ</t>
    </rPh>
    <rPh sb="2" eb="4">
      <t>ニュウショ</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</si>
  <si>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</si>
  <si>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</si>
  <si>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</si>
  <si>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就労継続支援Ａ型</t>
    <rPh sb="0" eb="2">
      <t>シュウロウ</t>
    </rPh>
    <rPh sb="2" eb="4">
      <t>ケイゾク</t>
    </rPh>
    <rPh sb="4" eb="6">
      <t>シエン</t>
    </rPh>
    <rPh sb="7" eb="8">
      <t>ガタ</t>
    </rPh>
    <phoneticPr fontId="4"/>
  </si>
  <si>
    <t>就労継続支援Ｂ型</t>
    <rPh sb="0" eb="2">
      <t>シュウロウ</t>
    </rPh>
    <rPh sb="2" eb="4">
      <t>ケイゾク</t>
    </rPh>
    <rPh sb="4" eb="6">
      <t>シエン</t>
    </rPh>
    <rPh sb="7" eb="8">
      <t>ガタ</t>
    </rPh>
    <phoneticPr fontId="4"/>
  </si>
  <si>
    <t>共同生活援助</t>
    <rPh sb="0" eb="2">
      <t>キョウドウ</t>
    </rPh>
    <rPh sb="2" eb="4">
      <t>セイカツ</t>
    </rPh>
    <rPh sb="4" eb="6">
      <t>エンジョ</t>
    </rPh>
    <phoneticPr fontId="4"/>
  </si>
  <si>
    <t>施設入所支援</t>
    <rPh sb="0" eb="2">
      <t>シセツ</t>
    </rPh>
    <rPh sb="2" eb="4">
      <t>ニュウショ</t>
    </rPh>
    <rPh sb="4" eb="6">
      <t>シエン</t>
    </rPh>
    <phoneticPr fontId="4"/>
  </si>
  <si>
    <t>施設入所支援（経過的）</t>
    <rPh sb="0" eb="2">
      <t>シセツ</t>
    </rPh>
    <rPh sb="2" eb="4">
      <t>ニュウショ</t>
    </rPh>
    <rPh sb="4" eb="6">
      <t>シエン</t>
    </rPh>
    <rPh sb="7" eb="10">
      <t>ケイカテキ</t>
    </rPh>
    <phoneticPr fontId="4"/>
  </si>
  <si>
    <t>地域相談支援（地域移行支援）</t>
    <rPh sb="0" eb="2">
      <t>チイキ</t>
    </rPh>
    <rPh sb="2" eb="4">
      <t>ソウダン</t>
    </rPh>
    <rPh sb="4" eb="6">
      <t>シエン</t>
    </rPh>
    <rPh sb="7" eb="9">
      <t>チイキ</t>
    </rPh>
    <rPh sb="9" eb="11">
      <t>イコウ</t>
    </rPh>
    <rPh sb="11" eb="13">
      <t>シエン</t>
    </rPh>
    <phoneticPr fontId="4"/>
  </si>
  <si>
    <t>地域相談支援（地域定着支援）</t>
    <rPh sb="0" eb="2">
      <t>チイキ</t>
    </rPh>
    <rPh sb="2" eb="4">
      <t>ソウダン</t>
    </rPh>
    <rPh sb="4" eb="6">
      <t>シエン</t>
    </rPh>
    <rPh sb="7" eb="9">
      <t>チイキ</t>
    </rPh>
    <rPh sb="9" eb="11">
      <t>テイチャク</t>
    </rPh>
    <rPh sb="11" eb="13">
      <t>シエン</t>
    </rPh>
    <phoneticPr fontId="4"/>
  </si>
  <si>
    <t>計画相談支援</t>
    <rPh sb="0" eb="2">
      <t>ケイカク</t>
    </rPh>
    <rPh sb="2" eb="4">
      <t>ソウダン</t>
    </rPh>
    <rPh sb="4" eb="6">
      <t>シエン</t>
    </rPh>
    <phoneticPr fontId="4"/>
  </si>
  <si>
    <t>主眼事項・着眼点の自己点検結果票</t>
    <rPh sb="0" eb="2">
      <t>シュガン</t>
    </rPh>
    <rPh sb="2" eb="4">
      <t>ジコウ</t>
    </rPh>
    <rPh sb="5" eb="8">
      <t>チャクガンテン</t>
    </rPh>
    <rPh sb="9" eb="11">
      <t>ジコ</t>
    </rPh>
    <rPh sb="11" eb="13">
      <t>テンケン</t>
    </rPh>
    <rPh sb="13" eb="15">
      <t>ケッカ</t>
    </rPh>
    <rPh sb="15" eb="16">
      <t>ヒョウ</t>
    </rPh>
    <phoneticPr fontId="4"/>
  </si>
  <si>
    <t>事業所名</t>
    <rPh sb="0" eb="2">
      <t>ジギョウ</t>
    </rPh>
    <rPh sb="2" eb="3">
      <t>ショ</t>
    </rPh>
    <rPh sb="3" eb="4">
      <t>メイ</t>
    </rPh>
    <phoneticPr fontId="4"/>
  </si>
  <si>
    <t>サービス名</t>
    <rPh sb="4" eb="5">
      <t>メイ</t>
    </rPh>
    <phoneticPr fontId="4"/>
  </si>
  <si>
    <t>主眼事項</t>
  </si>
  <si>
    <t>確認結果</t>
  </si>
  <si>
    <t>不適合の該当項目</t>
    <rPh sb="4" eb="6">
      <t>ガイトウ</t>
    </rPh>
    <phoneticPr fontId="4"/>
  </si>
  <si>
    <t>基本方針</t>
  </si>
  <si>
    <t>人員に関する基準</t>
  </si>
  <si>
    <t>設備に関する基準</t>
  </si>
  <si>
    <t>運営に関する基準</t>
  </si>
  <si>
    <t>共生型障害福祉サービスに
関する基準
※共生型事業所のみ</t>
    <rPh sb="20" eb="23">
      <t>キョウセイガタ</t>
    </rPh>
    <rPh sb="23" eb="25">
      <t>ジギョウ</t>
    </rPh>
    <rPh sb="25" eb="26">
      <t>ショ</t>
    </rPh>
    <phoneticPr fontId="4"/>
  </si>
  <si>
    <t>変更の届出等</t>
  </si>
  <si>
    <t>給付費の算定及び取り扱い</t>
  </si>
  <si>
    <t>業務管理体制の整備、運用
※1</t>
    <rPh sb="0" eb="2">
      <t>ギョウム</t>
    </rPh>
    <rPh sb="2" eb="4">
      <t>カンリ</t>
    </rPh>
    <rPh sb="4" eb="6">
      <t>タイセイ</t>
    </rPh>
    <rPh sb="7" eb="9">
      <t>セイビ</t>
    </rPh>
    <rPh sb="10" eb="12">
      <t>ウンヨウ</t>
    </rPh>
    <phoneticPr fontId="4"/>
  </si>
  <si>
    <t>※1　法令順守責任者の役割及びその業務内容、業務が法令に適合することを確保するための規程等、
　　　 業務執行状況の監査の実施状況</t>
    <rPh sb="3" eb="5">
      <t>ホウレイ</t>
    </rPh>
    <rPh sb="5" eb="7">
      <t>ジュンシュ</t>
    </rPh>
    <rPh sb="7" eb="10">
      <t>セキニンシャ</t>
    </rPh>
    <rPh sb="11" eb="13">
      <t>ヤクワリ</t>
    </rPh>
    <rPh sb="13" eb="14">
      <t>オヨ</t>
    </rPh>
    <rPh sb="17" eb="19">
      <t>ギョウム</t>
    </rPh>
    <rPh sb="19" eb="21">
      <t>ナイヨウ</t>
    </rPh>
    <rPh sb="22" eb="24">
      <t>ギョウム</t>
    </rPh>
    <rPh sb="25" eb="27">
      <t>ホウレイ</t>
    </rPh>
    <rPh sb="28" eb="30">
      <t>テキゴウ</t>
    </rPh>
    <rPh sb="35" eb="37">
      <t>カクホ</t>
    </rPh>
    <rPh sb="42" eb="44">
      <t>キテイ</t>
    </rPh>
    <rPh sb="44" eb="45">
      <t>トウ</t>
    </rPh>
    <rPh sb="51" eb="53">
      <t>ギョウム</t>
    </rPh>
    <rPh sb="53" eb="55">
      <t>シッコウ</t>
    </rPh>
    <rPh sb="55" eb="57">
      <t>ジョウキョウ</t>
    </rPh>
    <rPh sb="58" eb="60">
      <t>カンサ</t>
    </rPh>
    <rPh sb="61" eb="63">
      <t>ジッシ</t>
    </rPh>
    <rPh sb="63" eb="65">
      <t>ジョウキョウ</t>
    </rPh>
    <phoneticPr fontId="4"/>
  </si>
  <si>
    <t>・「主眼事項及び着眼点」の各項目について自己点検結果を記載すること。</t>
    <rPh sb="2" eb="4">
      <t>シュガン</t>
    </rPh>
    <rPh sb="4" eb="6">
      <t>ジコウ</t>
    </rPh>
    <rPh sb="6" eb="7">
      <t>オヨ</t>
    </rPh>
    <rPh sb="8" eb="11">
      <t>チャクガンテン</t>
    </rPh>
    <rPh sb="13" eb="14">
      <t>カク</t>
    </rPh>
    <rPh sb="14" eb="16">
      <t>コウモク</t>
    </rPh>
    <rPh sb="20" eb="22">
      <t>ジコ</t>
    </rPh>
    <rPh sb="22" eb="24">
      <t>テンケン</t>
    </rPh>
    <rPh sb="24" eb="26">
      <t>ケッカ</t>
    </rPh>
    <rPh sb="27" eb="29">
      <t>キサイ</t>
    </rPh>
    <phoneticPr fontId="4"/>
  </si>
  <si>
    <t>※事業所番号ごとに作成すること。</t>
    <rPh sb="1" eb="4">
      <t>ジギョウショ</t>
    </rPh>
    <rPh sb="4" eb="6">
      <t>バンゴウ</t>
    </rPh>
    <rPh sb="9" eb="11">
      <t>サクセイ</t>
    </rPh>
    <phoneticPr fontId="4"/>
  </si>
  <si>
    <t>部分のみ入力可能。</t>
    <rPh sb="0" eb="2">
      <t>ブブン</t>
    </rPh>
    <rPh sb="4" eb="6">
      <t>ニュウリョク</t>
    </rPh>
    <rPh sb="6" eb="8">
      <t>カノウ</t>
    </rPh>
    <phoneticPr fontId="4"/>
  </si>
  <si>
    <t>※以降、全シート共通</t>
    <phoneticPr fontId="4"/>
  </si>
  <si>
    <t>部分はプルダウンメニューから該当するものを選択すること。</t>
    <rPh sb="0" eb="2">
      <t>ブブン</t>
    </rPh>
    <rPh sb="14" eb="16">
      <t>ガイトウ</t>
    </rPh>
    <rPh sb="21" eb="23">
      <t>センタク</t>
    </rPh>
    <phoneticPr fontId="4"/>
  </si>
  <si>
    <t>法人代表者</t>
    <phoneticPr fontId="4"/>
  </si>
  <si>
    <t>管理者</t>
    <phoneticPr fontId="4"/>
  </si>
  <si>
    <t>実地指導年月日</t>
    <rPh sb="0" eb="2">
      <t>ジッチ</t>
    </rPh>
    <rPh sb="2" eb="4">
      <t>シドウ</t>
    </rPh>
    <rPh sb="4" eb="7">
      <t>ネンガッピ</t>
    </rPh>
    <phoneticPr fontId="4"/>
  </si>
  <si>
    <t>左記サービスの
当初指定年月日</t>
    <rPh sb="0" eb="1">
      <t>ヒダリ</t>
    </rPh>
    <rPh sb="1" eb="2">
      <t>キ</t>
    </rPh>
    <rPh sb="8" eb="10">
      <t>トウショ</t>
    </rPh>
    <rPh sb="10" eb="12">
      <t>シテイ</t>
    </rPh>
    <rPh sb="12" eb="15">
      <t>ネンガッピ</t>
    </rPh>
    <phoneticPr fontId="4"/>
  </si>
  <si>
    <t>（２）　事故等の状況</t>
    <rPh sb="4" eb="6">
      <t>ジコ</t>
    </rPh>
    <rPh sb="6" eb="7">
      <t>トウ</t>
    </rPh>
    <rPh sb="8" eb="10">
      <t>ジョウキョウ</t>
    </rPh>
    <phoneticPr fontId="4"/>
  </si>
  <si>
    <t>宿泊型自立訓練</t>
    <rPh sb="0" eb="3">
      <t>シュクハクガタ</t>
    </rPh>
    <rPh sb="3" eb="5">
      <t>ジリツ</t>
    </rPh>
    <rPh sb="5" eb="7">
      <t>クンレン</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</si>
  <si>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</si>
  <si>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</si>
  <si>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ヒヤリハット件数</t>
    <rPh sb="6" eb="8">
      <t>ケンスウ</t>
    </rPh>
    <phoneticPr fontId="4"/>
  </si>
  <si>
    <t>交通事故件数</t>
    <rPh sb="0" eb="2">
      <t>コウツウ</t>
    </rPh>
    <rPh sb="2" eb="4">
      <t>ジコ</t>
    </rPh>
    <rPh sb="4" eb="6">
      <t>ケンスウ</t>
    </rPh>
    <phoneticPr fontId="4"/>
  </si>
  <si>
    <r>
      <rPr>
        <sz val="11"/>
        <rFont val="ＭＳ Ｐゴシック"/>
        <family val="3"/>
        <charset val="128"/>
      </rPr>
      <t xml:space="preserve">事故件数
</t>
    </r>
    <r>
      <rPr>
        <sz val="9"/>
        <rFont val="ＭＳ Ｐゴシック"/>
        <family val="3"/>
        <charset val="128"/>
      </rPr>
      <t>（医療機関への受診を要したもの）</t>
    </r>
    <rPh sb="0" eb="2">
      <t>ジコ</t>
    </rPh>
    <rPh sb="2" eb="4">
      <t>ケンスウ</t>
    </rPh>
    <rPh sb="6" eb="8">
      <t>イリョウ</t>
    </rPh>
    <rPh sb="8" eb="10">
      <t>キカン</t>
    </rPh>
    <rPh sb="12" eb="14">
      <t>ジュシン</t>
    </rPh>
    <rPh sb="15" eb="16">
      <t>ヨウ</t>
    </rPh>
    <phoneticPr fontId="4"/>
  </si>
  <si>
    <t>（１）　業務継続計画</t>
    <rPh sb="4" eb="6">
      <t>ギョウム</t>
    </rPh>
    <rPh sb="6" eb="8">
      <t>ケイゾク</t>
    </rPh>
    <rPh sb="8" eb="10">
      <t>ケイカク</t>
    </rPh>
    <phoneticPr fontId="4"/>
  </si>
  <si>
    <t>（２）　衛生管理等</t>
    <rPh sb="4" eb="6">
      <t>エイセイ</t>
    </rPh>
    <rPh sb="6" eb="8">
      <t>カンリ</t>
    </rPh>
    <rPh sb="8" eb="9">
      <t>トウ</t>
    </rPh>
    <phoneticPr fontId="4"/>
  </si>
  <si>
    <t>（３）　身体拘束等の禁止</t>
    <rPh sb="4" eb="6">
      <t>シンタイ</t>
    </rPh>
    <rPh sb="6" eb="8">
      <t>コウソク</t>
    </rPh>
    <rPh sb="8" eb="9">
      <t>トウ</t>
    </rPh>
    <rPh sb="10" eb="12">
      <t>キンシ</t>
    </rPh>
    <phoneticPr fontId="4"/>
  </si>
  <si>
    <t>（４）　虐待の防止</t>
    <rPh sb="4" eb="6">
      <t>ギャクタイ</t>
    </rPh>
    <rPh sb="7" eb="9">
      <t>ボウシ</t>
    </rPh>
    <phoneticPr fontId="4"/>
  </si>
  <si>
    <t>①感染症に係る業務継続計画の策定状況</t>
    <rPh sb="14" eb="16">
      <t>サクテイ</t>
    </rPh>
    <rPh sb="16" eb="18">
      <t>ジョウキョウ</t>
    </rPh>
    <phoneticPr fontId="4"/>
  </si>
  <si>
    <t>②災害に係る業務継続計画の策定状況</t>
    <rPh sb="13" eb="15">
      <t>サクテイ</t>
    </rPh>
    <rPh sb="15" eb="17">
      <t>ジョウキョウ</t>
    </rPh>
    <phoneticPr fontId="4"/>
  </si>
  <si>
    <t>③業務継続計画に基づく研修の実施状況</t>
    <rPh sb="8" eb="9">
      <t>モト</t>
    </rPh>
    <rPh sb="11" eb="13">
      <t>ケンシュウ</t>
    </rPh>
    <rPh sb="14" eb="16">
      <t>ジッシ</t>
    </rPh>
    <rPh sb="16" eb="18">
      <t>ジョウキョウ</t>
    </rPh>
    <phoneticPr fontId="4"/>
  </si>
  <si>
    <t>④業務継続計画に基づく訓練の実施状況</t>
    <rPh sb="8" eb="9">
      <t>モト</t>
    </rPh>
    <rPh sb="11" eb="13">
      <t>クンレン</t>
    </rPh>
    <rPh sb="14" eb="16">
      <t>ジッシ</t>
    </rPh>
    <rPh sb="16" eb="18">
      <t>ジョウキョウ</t>
    </rPh>
    <phoneticPr fontId="4"/>
  </si>
  <si>
    <t>①感染症の予防及びまん延防止のための対策を検討する
 　委員会の設置状況</t>
    <rPh sb="1" eb="4">
      <t>カンセンショウ</t>
    </rPh>
    <rPh sb="5" eb="7">
      <t>ヨボウ</t>
    </rPh>
    <rPh sb="7" eb="8">
      <t>オヨ</t>
    </rPh>
    <rPh sb="11" eb="12">
      <t>エン</t>
    </rPh>
    <rPh sb="12" eb="14">
      <t>ボウシ</t>
    </rPh>
    <rPh sb="18" eb="20">
      <t>タイサク</t>
    </rPh>
    <rPh sb="21" eb="23">
      <t>ケントウ</t>
    </rPh>
    <rPh sb="28" eb="31">
      <t>イインカイ</t>
    </rPh>
    <rPh sb="32" eb="34">
      <t>セッチ</t>
    </rPh>
    <rPh sb="34" eb="36">
      <t>ジョウキョウ</t>
    </rPh>
    <phoneticPr fontId="4"/>
  </si>
  <si>
    <t>②感染症の予防及びまん延防止のための指針の整備状況</t>
    <rPh sb="1" eb="4">
      <t>カンセンショウ</t>
    </rPh>
    <rPh sb="5" eb="7">
      <t>ヨボウ</t>
    </rPh>
    <rPh sb="7" eb="8">
      <t>オヨ</t>
    </rPh>
    <rPh sb="11" eb="12">
      <t>エン</t>
    </rPh>
    <rPh sb="12" eb="14">
      <t>ボウシ</t>
    </rPh>
    <rPh sb="18" eb="20">
      <t>シシン</t>
    </rPh>
    <rPh sb="21" eb="23">
      <t>セイビ</t>
    </rPh>
    <rPh sb="23" eb="25">
      <t>ジョウキョウ</t>
    </rPh>
    <phoneticPr fontId="4"/>
  </si>
  <si>
    <t>③感染症の予防及びまん延防止のための研修の実施状況</t>
    <rPh sb="18" eb="20">
      <t>ケンシュウ</t>
    </rPh>
    <rPh sb="21" eb="23">
      <t>ジッシ</t>
    </rPh>
    <rPh sb="23" eb="25">
      <t>ジョウキョウ</t>
    </rPh>
    <phoneticPr fontId="4"/>
  </si>
  <si>
    <t>④感染症の予防及びまん延防止のための訓練の実施状況</t>
    <rPh sb="18" eb="20">
      <t>クンレン</t>
    </rPh>
    <rPh sb="21" eb="23">
      <t>ジッシ</t>
    </rPh>
    <rPh sb="23" eb="25">
      <t>ジョウキョウ</t>
    </rPh>
    <phoneticPr fontId="4"/>
  </si>
  <si>
    <t>①やむを得ず身体拘束等を行う場合の必要な事項の記録</t>
    <rPh sb="4" eb="5">
      <t>エ</t>
    </rPh>
    <rPh sb="6" eb="8">
      <t>シンタイ</t>
    </rPh>
    <rPh sb="8" eb="10">
      <t>コウソク</t>
    </rPh>
    <rPh sb="10" eb="11">
      <t>トウ</t>
    </rPh>
    <rPh sb="12" eb="13">
      <t>オコナ</t>
    </rPh>
    <rPh sb="14" eb="16">
      <t>バアイ</t>
    </rPh>
    <rPh sb="17" eb="19">
      <t>ヒツヨウ</t>
    </rPh>
    <rPh sb="20" eb="22">
      <t>ジコウ</t>
    </rPh>
    <rPh sb="23" eb="25">
      <t>キロク</t>
    </rPh>
    <phoneticPr fontId="4"/>
  </si>
  <si>
    <t>③身体拘束等の適正化のための指針の整備状況</t>
    <rPh sb="1" eb="3">
      <t>シンタイ</t>
    </rPh>
    <rPh sb="3" eb="5">
      <t>コウソク</t>
    </rPh>
    <rPh sb="5" eb="6">
      <t>トウ</t>
    </rPh>
    <rPh sb="7" eb="10">
      <t>テキセイカ</t>
    </rPh>
    <rPh sb="14" eb="16">
      <t>シシン</t>
    </rPh>
    <rPh sb="17" eb="19">
      <t>セイビ</t>
    </rPh>
    <rPh sb="19" eb="21">
      <t>ジョウキョウ</t>
    </rPh>
    <phoneticPr fontId="4"/>
  </si>
  <si>
    <t>策定済</t>
    <rPh sb="0" eb="2">
      <t>サクテイ</t>
    </rPh>
    <rPh sb="2" eb="3">
      <t>ズ</t>
    </rPh>
    <phoneticPr fontId="4"/>
  </si>
  <si>
    <t>策定中</t>
    <rPh sb="0" eb="3">
      <t>サクテイチュウ</t>
    </rPh>
    <phoneticPr fontId="4"/>
  </si>
  <si>
    <t>未策定</t>
    <rPh sb="0" eb="1">
      <t>ミ</t>
    </rPh>
    <rPh sb="1" eb="3">
      <t>サクテイ</t>
    </rPh>
    <phoneticPr fontId="4"/>
  </si>
  <si>
    <t>実施済</t>
    <rPh sb="0" eb="2">
      <t>ジッシ</t>
    </rPh>
    <rPh sb="2" eb="3">
      <t>ズミ</t>
    </rPh>
    <phoneticPr fontId="4"/>
  </si>
  <si>
    <t>実施予定</t>
    <rPh sb="0" eb="2">
      <t>ジッシ</t>
    </rPh>
    <rPh sb="2" eb="4">
      <t>ヨテイ</t>
    </rPh>
    <phoneticPr fontId="4"/>
  </si>
  <si>
    <t>実施時期未定</t>
    <rPh sb="0" eb="2">
      <t>ジッシ</t>
    </rPh>
    <rPh sb="2" eb="4">
      <t>ジキ</t>
    </rPh>
    <rPh sb="4" eb="6">
      <t>ミテイ</t>
    </rPh>
    <phoneticPr fontId="4"/>
  </si>
  <si>
    <t>対応済</t>
    <rPh sb="0" eb="2">
      <t>タイオウ</t>
    </rPh>
    <rPh sb="2" eb="3">
      <t>ズ</t>
    </rPh>
    <phoneticPr fontId="4"/>
  </si>
  <si>
    <t>未対応</t>
    <rPh sb="0" eb="3">
      <t>ミタイオウ</t>
    </rPh>
    <phoneticPr fontId="4"/>
  </si>
  <si>
    <t>案件なし</t>
    <rPh sb="0" eb="2">
      <t>アンケン</t>
    </rPh>
    <phoneticPr fontId="4"/>
  </si>
  <si>
    <t>未設置</t>
    <rPh sb="0" eb="3">
      <t>ミセッチ</t>
    </rPh>
    <phoneticPr fontId="4"/>
  </si>
  <si>
    <t>①身体拘束等の適正化のための対策を検討する委員会の
　 直近の実施日</t>
    <rPh sb="1" eb="3">
      <t>シンタイ</t>
    </rPh>
    <rPh sb="3" eb="5">
      <t>コウソク</t>
    </rPh>
    <rPh sb="5" eb="6">
      <t>トウ</t>
    </rPh>
    <rPh sb="7" eb="10">
      <t>テキセイカ</t>
    </rPh>
    <rPh sb="14" eb="16">
      <t>タイサク</t>
    </rPh>
    <rPh sb="17" eb="19">
      <t>ケントウ</t>
    </rPh>
    <rPh sb="28" eb="30">
      <t>チョッキン</t>
    </rPh>
    <rPh sb="31" eb="34">
      <t>ジッシビ</t>
    </rPh>
    <phoneticPr fontId="4"/>
  </si>
  <si>
    <t>④身体拘束等の適正化のための研修の直近の実施日</t>
    <rPh sb="1" eb="3">
      <t>シンタイ</t>
    </rPh>
    <rPh sb="3" eb="5">
      <t>コウソク</t>
    </rPh>
    <rPh sb="5" eb="6">
      <t>トウ</t>
    </rPh>
    <rPh sb="7" eb="10">
      <t>テキセイカ</t>
    </rPh>
    <rPh sb="14" eb="16">
      <t>ケンシュウ</t>
    </rPh>
    <rPh sb="17" eb="19">
      <t>チョッキン</t>
    </rPh>
    <rPh sb="20" eb="23">
      <t>ジッシビ</t>
    </rPh>
    <phoneticPr fontId="4"/>
  </si>
  <si>
    <t>②身体拘束等の適正化のための対策を検討する委員会の
　 直近の実施日</t>
    <rPh sb="1" eb="3">
      <t>シンタイ</t>
    </rPh>
    <rPh sb="3" eb="5">
      <t>コウソク</t>
    </rPh>
    <rPh sb="5" eb="6">
      <t>トウ</t>
    </rPh>
    <rPh sb="7" eb="10">
      <t>テキセイカ</t>
    </rPh>
    <rPh sb="14" eb="16">
      <t>タイサク</t>
    </rPh>
    <rPh sb="17" eb="19">
      <t>ケントウ</t>
    </rPh>
    <rPh sb="28" eb="30">
      <t>チョッキン</t>
    </rPh>
    <rPh sb="31" eb="34">
      <t>ジッシビ</t>
    </rPh>
    <phoneticPr fontId="4"/>
  </si>
  <si>
    <t>身体拘束等の記録（委員会の議事録及び研修の記録等）</t>
    <phoneticPr fontId="4"/>
  </si>
  <si>
    <t>虐待防止のための取組みがわかる記録・書類（委員会の議事録及び研修の記録等）</t>
    <rPh sb="0" eb="2">
      <t>ギャクタイ</t>
    </rPh>
    <rPh sb="2" eb="4">
      <t>ボウシ</t>
    </rPh>
    <rPh sb="8" eb="10">
      <t>トリク</t>
    </rPh>
    <rPh sb="15" eb="17">
      <t>キロク</t>
    </rPh>
    <rPh sb="18" eb="20">
      <t>ショルイ</t>
    </rPh>
    <phoneticPr fontId="4"/>
  </si>
  <si>
    <t>法定代理受領の通知の写し</t>
    <rPh sb="0" eb="2">
      <t>ホウテイ</t>
    </rPh>
    <rPh sb="2" eb="4">
      <t>ダイリ</t>
    </rPh>
    <rPh sb="4" eb="6">
      <t>ジュリョウ</t>
    </rPh>
    <rPh sb="7" eb="9">
      <t>ツウチ</t>
    </rPh>
    <rPh sb="10" eb="11">
      <t>ウツ</t>
    </rPh>
    <phoneticPr fontId="4"/>
  </si>
  <si>
    <t>⑬</t>
    <phoneticPr fontId="4"/>
  </si>
  <si>
    <t>利用契約に関する書類</t>
    <rPh sb="0" eb="2">
      <t>リヨウ</t>
    </rPh>
    <rPh sb="2" eb="4">
      <t>ケイヤク</t>
    </rPh>
    <rPh sb="5" eb="6">
      <t>カン</t>
    </rPh>
    <rPh sb="8" eb="10">
      <t>ショルイ</t>
    </rPh>
    <phoneticPr fontId="4"/>
  </si>
  <si>
    <t>サービス等（障害児支援）利用計画書</t>
    <rPh sb="4" eb="5">
      <t>トウ</t>
    </rPh>
    <rPh sb="6" eb="9">
      <t>ショウガイジ</t>
    </rPh>
    <rPh sb="9" eb="11">
      <t>シエン</t>
    </rPh>
    <rPh sb="12" eb="14">
      <t>リヨウ</t>
    </rPh>
    <rPh sb="14" eb="16">
      <t>ケイカク</t>
    </rPh>
    <phoneticPr fontId="4"/>
  </si>
  <si>
    <t>金銭の支払を求める同意に関する記録</t>
  </si>
  <si>
    <t>食事の提供内容及び費用の同意に関する記録</t>
  </si>
  <si>
    <t>食事を提供する場合の献立</t>
  </si>
  <si>
    <t>嘱託医及び協力病院との契約書</t>
  </si>
  <si>
    <t>退所時等相談援助の記録</t>
  </si>
  <si>
    <t>⑭</t>
    <phoneticPr fontId="4"/>
  </si>
  <si>
    <t>⑮</t>
    <phoneticPr fontId="4"/>
  </si>
  <si>
    <t>⑯</t>
    <phoneticPr fontId="4"/>
  </si>
  <si>
    <t>⑰</t>
    <phoneticPr fontId="4"/>
  </si>
  <si>
    <t>利用定員</t>
    <rPh sb="0" eb="2">
      <t>リヨウ</t>
    </rPh>
    <rPh sb="2" eb="4">
      <t>テイイン</t>
    </rPh>
    <phoneticPr fontId="4"/>
  </si>
  <si>
    <t>実施サービス種類
（施設サービス含む）
とその利用定員、
契約者の数</t>
    <rPh sb="0" eb="2">
      <t>ジッシ</t>
    </rPh>
    <rPh sb="6" eb="8">
      <t>シュルイ</t>
    </rPh>
    <rPh sb="10" eb="12">
      <t>シセツ</t>
    </rPh>
    <rPh sb="16" eb="17">
      <t>フク</t>
    </rPh>
    <rPh sb="23" eb="25">
      <t>リヨウ</t>
    </rPh>
    <rPh sb="25" eb="27">
      <t>テイイン</t>
    </rPh>
    <rPh sb="29" eb="32">
      <t>ケイヤクシャ</t>
    </rPh>
    <rPh sb="33" eb="34">
      <t>カズ</t>
    </rPh>
    <phoneticPr fontId="4"/>
  </si>
  <si>
    <t>②虐待防止担当者名</t>
    <rPh sb="1" eb="3">
      <t>ギャクタイ</t>
    </rPh>
    <rPh sb="3" eb="5">
      <t>ボウシ</t>
    </rPh>
    <rPh sb="5" eb="8">
      <t>タントウシャ</t>
    </rPh>
    <rPh sb="8" eb="9">
      <t>メイ</t>
    </rPh>
    <phoneticPr fontId="4"/>
  </si>
  <si>
    <t>③虐待防止のための指針の整備状況</t>
    <rPh sb="1" eb="3">
      <t>ギャクタイ</t>
    </rPh>
    <rPh sb="3" eb="5">
      <t>ボウシ</t>
    </rPh>
    <rPh sb="9" eb="11">
      <t>シシン</t>
    </rPh>
    <rPh sb="12" eb="14">
      <t>セイビ</t>
    </rPh>
    <rPh sb="14" eb="16">
      <t>ジョウキョウ</t>
    </rPh>
    <phoneticPr fontId="4"/>
  </si>
  <si>
    <t>④虐待防止のための研修の直近の実施日</t>
    <rPh sb="1" eb="3">
      <t>ギャクタイ</t>
    </rPh>
    <rPh sb="3" eb="5">
      <t>ボウシ</t>
    </rPh>
    <rPh sb="9" eb="11">
      <t>ケンシュウ</t>
    </rPh>
    <rPh sb="12" eb="14">
      <t>チョッキン</t>
    </rPh>
    <rPh sb="15" eb="18">
      <t>ジッシビ</t>
    </rPh>
    <phoneticPr fontId="4"/>
  </si>
  <si>
    <t>サービスの提供の記録(実績記録票、その他ケース記録、送迎記録など）</t>
    <rPh sb="11" eb="13">
      <t>ジッセキ</t>
    </rPh>
    <rPh sb="13" eb="15">
      <t>キロク</t>
    </rPh>
    <rPh sb="15" eb="16">
      <t>ヒョウ</t>
    </rPh>
    <rPh sb="19" eb="20">
      <t>タ</t>
    </rPh>
    <rPh sb="23" eb="25">
      <t>キロク</t>
    </rPh>
    <phoneticPr fontId="4"/>
  </si>
  <si>
    <t>【短期入所事業所用】</t>
    <rPh sb="1" eb="3">
      <t>タンキ</t>
    </rPh>
    <rPh sb="3" eb="5">
      <t>ニュウショ</t>
    </rPh>
    <rPh sb="5" eb="7">
      <t>ジギョウ</t>
    </rPh>
    <rPh sb="7" eb="8">
      <t>ショ</t>
    </rPh>
    <rPh sb="8" eb="9">
      <t>ヨウ</t>
    </rPh>
    <phoneticPr fontId="4"/>
  </si>
  <si>
    <t>短期入所（空床型）</t>
    <rPh sb="0" eb="2">
      <t>タンキ</t>
    </rPh>
    <rPh sb="2" eb="4">
      <t>ニュウショ</t>
    </rPh>
    <rPh sb="5" eb="7">
      <t>クウショウ</t>
    </rPh>
    <rPh sb="7" eb="8">
      <t>ガタ</t>
    </rPh>
    <phoneticPr fontId="4"/>
  </si>
  <si>
    <t>短期入所（併設型）</t>
    <rPh sb="0" eb="2">
      <t>タンキ</t>
    </rPh>
    <rPh sb="2" eb="4">
      <t>ニュウショ</t>
    </rPh>
    <rPh sb="5" eb="8">
      <t>ヘイセツガタ</t>
    </rPh>
    <phoneticPr fontId="4"/>
  </si>
  <si>
    <t>短期入所（単独型）</t>
    <rPh sb="0" eb="2">
      <t>タンキ</t>
    </rPh>
    <rPh sb="2" eb="4">
      <t>ニュウショ</t>
    </rPh>
    <rPh sb="5" eb="8">
      <t>タンドクガタ</t>
    </rPh>
    <phoneticPr fontId="4"/>
  </si>
  <si>
    <t>利用申込数</t>
    <rPh sb="0" eb="2">
      <t>リヨウ</t>
    </rPh>
    <rPh sb="2" eb="4">
      <t>モウシコミ</t>
    </rPh>
    <rPh sb="4" eb="5">
      <t>スウ</t>
    </rPh>
    <phoneticPr fontId="4"/>
  </si>
  <si>
    <t>実人数</t>
    <rPh sb="0" eb="1">
      <t>ジツ</t>
    </rPh>
    <rPh sb="1" eb="3">
      <t>ニンズウ</t>
    </rPh>
    <phoneticPr fontId="4"/>
  </si>
  <si>
    <t>延べ利用者数</t>
    <rPh sb="0" eb="1">
      <t>ノ</t>
    </rPh>
    <rPh sb="2" eb="4">
      <t>リヨウ</t>
    </rPh>
    <rPh sb="4" eb="5">
      <t>シャ</t>
    </rPh>
    <rPh sb="5" eb="6">
      <t>スウ</t>
    </rPh>
    <phoneticPr fontId="4"/>
  </si>
  <si>
    <t>利用実績</t>
    <rPh sb="0" eb="2">
      <t>リヨウ</t>
    </rPh>
    <rPh sb="2" eb="4">
      <t>ジッセキ</t>
    </rPh>
    <phoneticPr fontId="4"/>
  </si>
  <si>
    <t>（３）　利用申込み状況と利用実績</t>
    <rPh sb="4" eb="6">
      <t>リヨウ</t>
    </rPh>
    <rPh sb="6" eb="8">
      <t>モウシコ</t>
    </rPh>
    <rPh sb="9" eb="11">
      <t>ジョウキョウ</t>
    </rPh>
    <rPh sb="12" eb="14">
      <t>リヨウ</t>
    </rPh>
    <rPh sb="14" eb="16">
      <t>ジッセキ</t>
    </rPh>
    <phoneticPr fontId="4"/>
  </si>
  <si>
    <t>延べ申込数</t>
    <rPh sb="0" eb="1">
      <t>ノ</t>
    </rPh>
    <rPh sb="2" eb="4">
      <t>モウシコミ</t>
    </rPh>
    <rPh sb="4" eb="5">
      <t>スウ</t>
    </rPh>
    <phoneticPr fontId="4"/>
  </si>
  <si>
    <t>（1）</t>
    <phoneticPr fontId="4"/>
  </si>
  <si>
    <t>指定基準に関する書類</t>
    <rPh sb="0" eb="2">
      <t>シテイ</t>
    </rPh>
    <rPh sb="2" eb="4">
      <t>キジュン</t>
    </rPh>
    <rPh sb="5" eb="6">
      <t>カン</t>
    </rPh>
    <rPh sb="8" eb="10">
      <t>ショルイ</t>
    </rPh>
    <phoneticPr fontId="4"/>
  </si>
  <si>
    <t>①</t>
    <phoneticPr fontId="4"/>
  </si>
  <si>
    <t>指定基準省令と解釈通知</t>
    <rPh sb="0" eb="2">
      <t>シテイ</t>
    </rPh>
    <rPh sb="2" eb="4">
      <t>キジュン</t>
    </rPh>
    <rPh sb="4" eb="6">
      <t>ショウレイ</t>
    </rPh>
    <rPh sb="7" eb="9">
      <t>カイシャク</t>
    </rPh>
    <rPh sb="9" eb="11">
      <t>ツウチ</t>
    </rPh>
    <phoneticPr fontId="4"/>
  </si>
  <si>
    <t>②</t>
    <phoneticPr fontId="4"/>
  </si>
  <si>
    <t>報酬告示と留意事項通知</t>
    <rPh sb="0" eb="2">
      <t>ホウシュウ</t>
    </rPh>
    <rPh sb="2" eb="4">
      <t>コクジ</t>
    </rPh>
    <rPh sb="5" eb="7">
      <t>リュウイ</t>
    </rPh>
    <rPh sb="7" eb="9">
      <t>ジコウ</t>
    </rPh>
    <rPh sb="9" eb="11">
      <t>ツウチ</t>
    </rPh>
    <phoneticPr fontId="4"/>
  </si>
  <si>
    <t>（2）</t>
    <phoneticPr fontId="4"/>
  </si>
  <si>
    <t>人員に関する書類</t>
    <phoneticPr fontId="4"/>
  </si>
  <si>
    <t>（5）</t>
    <phoneticPr fontId="4"/>
  </si>
  <si>
    <t>利用実人員</t>
    <rPh sb="0" eb="2">
      <t>リヨウ</t>
    </rPh>
    <rPh sb="2" eb="3">
      <t>ジツ</t>
    </rPh>
    <rPh sb="3" eb="5">
      <t>ジンイン</t>
    </rPh>
    <phoneticPr fontId="46"/>
  </si>
  <si>
    <t>短期利用加算</t>
    <rPh sb="0" eb="2">
      <t>タンキ</t>
    </rPh>
    <rPh sb="2" eb="4">
      <t>リヨウ</t>
    </rPh>
    <rPh sb="4" eb="6">
      <t>カサン</t>
    </rPh>
    <phoneticPr fontId="46"/>
  </si>
  <si>
    <t>医療連携体制加算Ⅴ型</t>
    <rPh sb="0" eb="2">
      <t>イリョウ</t>
    </rPh>
    <rPh sb="2" eb="4">
      <t>レンケイ</t>
    </rPh>
    <rPh sb="4" eb="6">
      <t>タイセイ</t>
    </rPh>
    <rPh sb="6" eb="8">
      <t>カサン</t>
    </rPh>
    <rPh sb="9" eb="10">
      <t>ガタ</t>
    </rPh>
    <phoneticPr fontId="46"/>
  </si>
  <si>
    <t>常勤看護職員等配置加算</t>
    <rPh sb="0" eb="2">
      <t>ジョウキン</t>
    </rPh>
    <rPh sb="2" eb="4">
      <t>カンゴ</t>
    </rPh>
    <rPh sb="4" eb="6">
      <t>ショクイン</t>
    </rPh>
    <rPh sb="6" eb="7">
      <t>ナド</t>
    </rPh>
    <rPh sb="7" eb="9">
      <t>ハイチ</t>
    </rPh>
    <rPh sb="9" eb="10">
      <t>カ</t>
    </rPh>
    <rPh sb="10" eb="11">
      <t>サン</t>
    </rPh>
    <phoneticPr fontId="46"/>
  </si>
  <si>
    <t>医療的ケア対応支援加算</t>
    <rPh sb="0" eb="3">
      <t>イリョウテキ</t>
    </rPh>
    <rPh sb="5" eb="7">
      <t>タイオウ</t>
    </rPh>
    <rPh sb="7" eb="9">
      <t>シエン</t>
    </rPh>
    <rPh sb="9" eb="10">
      <t>カ</t>
    </rPh>
    <rPh sb="10" eb="11">
      <t>サン</t>
    </rPh>
    <phoneticPr fontId="46"/>
  </si>
  <si>
    <t>重度障害児・障害者対応支援加算</t>
    <rPh sb="0" eb="5">
      <t>ジュウドショウガイジ</t>
    </rPh>
    <rPh sb="6" eb="9">
      <t>ショウガイシャ</t>
    </rPh>
    <rPh sb="9" eb="11">
      <t>タイオウ</t>
    </rPh>
    <rPh sb="11" eb="13">
      <t>シエン</t>
    </rPh>
    <rPh sb="13" eb="14">
      <t>カ</t>
    </rPh>
    <rPh sb="14" eb="15">
      <t>サン</t>
    </rPh>
    <phoneticPr fontId="46"/>
  </si>
  <si>
    <t>医療連携体制加算Ⅵ型</t>
    <rPh sb="0" eb="2">
      <t>イリョウ</t>
    </rPh>
    <rPh sb="2" eb="4">
      <t>レンケイ</t>
    </rPh>
    <rPh sb="4" eb="6">
      <t>タイセイ</t>
    </rPh>
    <rPh sb="6" eb="8">
      <t>カサン</t>
    </rPh>
    <rPh sb="9" eb="10">
      <t>ガタ</t>
    </rPh>
    <phoneticPr fontId="46"/>
  </si>
  <si>
    <t>重度障害者支援加算</t>
    <rPh sb="0" eb="2">
      <t>ジュウド</t>
    </rPh>
    <rPh sb="2" eb="5">
      <t>ショウガイシャ</t>
    </rPh>
    <rPh sb="5" eb="7">
      <t>シエン</t>
    </rPh>
    <rPh sb="7" eb="9">
      <t>カサン</t>
    </rPh>
    <phoneticPr fontId="46"/>
  </si>
  <si>
    <t>単独型加算</t>
    <rPh sb="0" eb="3">
      <t>タンドクガタ</t>
    </rPh>
    <rPh sb="3" eb="5">
      <t>カサン</t>
    </rPh>
    <phoneticPr fontId="46"/>
  </si>
  <si>
    <t>医療連携体制加算Ⅶ型</t>
    <rPh sb="0" eb="2">
      <t>イリョウ</t>
    </rPh>
    <rPh sb="2" eb="4">
      <t>レンケイ</t>
    </rPh>
    <rPh sb="4" eb="6">
      <t>タイセイ</t>
    </rPh>
    <rPh sb="6" eb="8">
      <t>カサン</t>
    </rPh>
    <rPh sb="9" eb="10">
      <t>ガタ</t>
    </rPh>
    <phoneticPr fontId="46"/>
  </si>
  <si>
    <t>医療連携体制加算Ⅷ型</t>
    <rPh sb="0" eb="2">
      <t>イリョウ</t>
    </rPh>
    <rPh sb="2" eb="4">
      <t>レンケイ</t>
    </rPh>
    <rPh sb="4" eb="6">
      <t>タイセイ</t>
    </rPh>
    <rPh sb="6" eb="7">
      <t>カ</t>
    </rPh>
    <rPh sb="9" eb="10">
      <t>ガタ</t>
    </rPh>
    <phoneticPr fontId="46"/>
  </si>
  <si>
    <t>栄養士配置加算</t>
    <rPh sb="0" eb="3">
      <t>エイヨウシ</t>
    </rPh>
    <rPh sb="3" eb="5">
      <t>ハイチ</t>
    </rPh>
    <rPh sb="5" eb="7">
      <t>カサン</t>
    </rPh>
    <phoneticPr fontId="46"/>
  </si>
  <si>
    <t>利用者負担上限額管理加算</t>
    <rPh sb="0" eb="3">
      <t>リヨウシャ</t>
    </rPh>
    <rPh sb="3" eb="5">
      <t>フタン</t>
    </rPh>
    <rPh sb="5" eb="7">
      <t>ジョウゲン</t>
    </rPh>
    <rPh sb="7" eb="8">
      <t>ガク</t>
    </rPh>
    <rPh sb="8" eb="10">
      <t>カンリ</t>
    </rPh>
    <rPh sb="10" eb="12">
      <t>カサン</t>
    </rPh>
    <phoneticPr fontId="46"/>
  </si>
  <si>
    <t>食事提供体制加算</t>
    <rPh sb="0" eb="2">
      <t>ショクジ</t>
    </rPh>
    <rPh sb="2" eb="4">
      <t>テイキョウ</t>
    </rPh>
    <rPh sb="4" eb="6">
      <t>タイセイ</t>
    </rPh>
    <rPh sb="6" eb="8">
      <t>カサン</t>
    </rPh>
    <phoneticPr fontId="46"/>
  </si>
  <si>
    <t>緊急短期入所受入加算</t>
    <rPh sb="0" eb="2">
      <t>キンキュウ</t>
    </rPh>
    <rPh sb="2" eb="4">
      <t>タンキ</t>
    </rPh>
    <rPh sb="4" eb="6">
      <t>ニュウショ</t>
    </rPh>
    <rPh sb="6" eb="8">
      <t>ウケイレ</t>
    </rPh>
    <rPh sb="8" eb="10">
      <t>カサン</t>
    </rPh>
    <phoneticPr fontId="46"/>
  </si>
  <si>
    <t>定員超過特例加算</t>
    <rPh sb="0" eb="2">
      <t>テイイン</t>
    </rPh>
    <rPh sb="2" eb="4">
      <t>チョウカ</t>
    </rPh>
    <rPh sb="4" eb="6">
      <t>トクレイ</t>
    </rPh>
    <rPh sb="6" eb="7">
      <t>カ</t>
    </rPh>
    <rPh sb="7" eb="8">
      <t>サン</t>
    </rPh>
    <phoneticPr fontId="46"/>
  </si>
  <si>
    <t>特別重度支援加算Ⅰ型</t>
    <rPh sb="0" eb="2">
      <t>トクベツ</t>
    </rPh>
    <rPh sb="2" eb="4">
      <t>ジュウド</t>
    </rPh>
    <rPh sb="4" eb="6">
      <t>シエン</t>
    </rPh>
    <rPh sb="6" eb="8">
      <t>カサン</t>
    </rPh>
    <rPh sb="9" eb="10">
      <t>ガタ</t>
    </rPh>
    <phoneticPr fontId="46"/>
  </si>
  <si>
    <t>特別重度支援加算Ⅱ型</t>
    <rPh sb="0" eb="2">
      <t>トクベツ</t>
    </rPh>
    <rPh sb="2" eb="4">
      <t>ジュウド</t>
    </rPh>
    <rPh sb="4" eb="6">
      <t>シエン</t>
    </rPh>
    <rPh sb="6" eb="8">
      <t>カサン</t>
    </rPh>
    <rPh sb="9" eb="10">
      <t>ガタ</t>
    </rPh>
    <phoneticPr fontId="46"/>
  </si>
  <si>
    <t>特別重度支援加算Ⅲ型</t>
    <rPh sb="0" eb="2">
      <t>トクベツ</t>
    </rPh>
    <rPh sb="2" eb="4">
      <t>ジュウド</t>
    </rPh>
    <rPh sb="4" eb="6">
      <t>シエン</t>
    </rPh>
    <rPh sb="6" eb="8">
      <t>カサン</t>
    </rPh>
    <rPh sb="9" eb="10">
      <t>ガタ</t>
    </rPh>
    <phoneticPr fontId="46"/>
  </si>
  <si>
    <t>日用品費</t>
    <rPh sb="0" eb="3">
      <t>ニチヨウヒン</t>
    </rPh>
    <rPh sb="3" eb="4">
      <t>ヒ</t>
    </rPh>
    <phoneticPr fontId="46"/>
  </si>
  <si>
    <t>※特定費用等について記載し、サービス費は含まないこと。</t>
    <rPh sb="1" eb="3">
      <t>トクテイ</t>
    </rPh>
    <rPh sb="3" eb="5">
      <t>ヒヨウ</t>
    </rPh>
    <rPh sb="5" eb="6">
      <t>トウ</t>
    </rPh>
    <rPh sb="10" eb="12">
      <t>キサイ</t>
    </rPh>
    <rPh sb="18" eb="19">
      <t>ヒ</t>
    </rPh>
    <rPh sb="20" eb="21">
      <t>フク</t>
    </rPh>
    <phoneticPr fontId="46"/>
  </si>
  <si>
    <r>
      <t>４</t>
    </r>
    <r>
      <rPr>
        <b/>
        <sz val="11"/>
        <rFont val="ＭＳ Ｐゴシック"/>
        <family val="3"/>
        <charset val="1"/>
      </rPr>
      <t>　障害福祉サービス費の請求状況</t>
    </r>
    <r>
      <rPr>
        <sz val="11"/>
        <rFont val="ＭＳ Ｐゴシック"/>
        <family val="3"/>
        <charset val="128"/>
      </rPr>
      <t>（直近月の状況）</t>
    </r>
    <rPh sb="2" eb="4">
      <t>ショウガイ</t>
    </rPh>
    <rPh sb="4" eb="6">
      <t>フクシ</t>
    </rPh>
    <rPh sb="10" eb="11">
      <t>ヒ</t>
    </rPh>
    <rPh sb="12" eb="14">
      <t>セイキュウ</t>
    </rPh>
    <rPh sb="14" eb="16">
      <t>ジョウキョウ</t>
    </rPh>
    <rPh sb="17" eb="19">
      <t>チョッキン</t>
    </rPh>
    <rPh sb="19" eb="20">
      <t>ツキ</t>
    </rPh>
    <rPh sb="21" eb="23">
      <t>ジョウキョウ</t>
    </rPh>
    <phoneticPr fontId="46"/>
  </si>
  <si>
    <t>※</t>
    <phoneticPr fontId="46"/>
  </si>
  <si>
    <t>（空白）</t>
    <rPh sb="1" eb="3">
      <t>クウハク</t>
    </rPh>
    <phoneticPr fontId="46"/>
  </si>
  <si>
    <t>部分はプルダウンメニューから該当するものを選択してください。</t>
    <rPh sb="0" eb="2">
      <t>ブブン</t>
    </rPh>
    <rPh sb="14" eb="16">
      <t>ガイトウ</t>
    </rPh>
    <rPh sb="21" eb="23">
      <t>センタク</t>
    </rPh>
    <phoneticPr fontId="46"/>
  </si>
  <si>
    <t>空白に戻す場合はDeleteキーで消去してください。</t>
    <rPh sb="0" eb="2">
      <t>クウハク</t>
    </rPh>
    <rPh sb="3" eb="4">
      <t>モド</t>
    </rPh>
    <rPh sb="5" eb="7">
      <t>バアイ</t>
    </rPh>
    <rPh sb="17" eb="19">
      <t>ショウキョ</t>
    </rPh>
    <phoneticPr fontId="46"/>
  </si>
  <si>
    <t>　　年　　月分</t>
    <rPh sb="2" eb="3">
      <t>ネン</t>
    </rPh>
    <rPh sb="5" eb="6">
      <t>ガツ</t>
    </rPh>
    <rPh sb="6" eb="7">
      <t>ブン</t>
    </rPh>
    <phoneticPr fontId="46"/>
  </si>
  <si>
    <t>　　　年　　　月分</t>
    <rPh sb="3" eb="4">
      <t>ネン</t>
    </rPh>
    <rPh sb="7" eb="8">
      <t>ツキ</t>
    </rPh>
    <rPh sb="8" eb="9">
      <t>ブン</t>
    </rPh>
    <phoneticPr fontId="46"/>
  </si>
  <si>
    <t>件　　　数
（日　　数）</t>
    <rPh sb="0" eb="1">
      <t>ケン</t>
    </rPh>
    <rPh sb="4" eb="5">
      <t>スウ</t>
    </rPh>
    <rPh sb="7" eb="8">
      <t>ヒ</t>
    </rPh>
    <rPh sb="10" eb="11">
      <t>カズ</t>
    </rPh>
    <phoneticPr fontId="46"/>
  </si>
  <si>
    <t>件数</t>
    <rPh sb="0" eb="2">
      <t>ケンスウ</t>
    </rPh>
    <phoneticPr fontId="46"/>
  </si>
  <si>
    <t>（単位：人）</t>
    <rPh sb="1" eb="3">
      <t>タンイ</t>
    </rPh>
    <rPh sb="4" eb="5">
      <t>ヒト</t>
    </rPh>
    <phoneticPr fontId="46"/>
  </si>
  <si>
    <t>（日数）</t>
    <rPh sb="1" eb="3">
      <t>ニッスウ</t>
    </rPh>
    <phoneticPr fontId="46"/>
  </si>
  <si>
    <t>福祉型短期入所サービス費（Ⅰ）</t>
    <rPh sb="0" eb="3">
      <t>フクシガタ</t>
    </rPh>
    <rPh sb="3" eb="5">
      <t>タンキ</t>
    </rPh>
    <rPh sb="5" eb="7">
      <t>ニュウショ</t>
    </rPh>
    <rPh sb="11" eb="12">
      <t>ヒ</t>
    </rPh>
    <phoneticPr fontId="46"/>
  </si>
  <si>
    <t>医療連携体制加算Ⅰ型</t>
    <rPh sb="0" eb="2">
      <t>イリョウ</t>
    </rPh>
    <rPh sb="2" eb="4">
      <t>レンケイ</t>
    </rPh>
    <rPh sb="4" eb="6">
      <t>タイセイ</t>
    </rPh>
    <rPh sb="6" eb="8">
      <t>カサン</t>
    </rPh>
    <rPh sb="9" eb="10">
      <t>ガタ</t>
    </rPh>
    <phoneticPr fontId="46"/>
  </si>
  <si>
    <t>福祉型短期入所サービス費（Ⅱ）</t>
    <rPh sb="0" eb="3">
      <t>フクシガタ</t>
    </rPh>
    <rPh sb="3" eb="5">
      <t>タンキ</t>
    </rPh>
    <rPh sb="5" eb="7">
      <t>ニュウショ</t>
    </rPh>
    <rPh sb="11" eb="12">
      <t>ヒ</t>
    </rPh>
    <phoneticPr fontId="46"/>
  </si>
  <si>
    <t>医療連携体制加算Ⅱ型</t>
    <rPh sb="0" eb="2">
      <t>イリョウ</t>
    </rPh>
    <rPh sb="2" eb="4">
      <t>レンケイ</t>
    </rPh>
    <rPh sb="4" eb="6">
      <t>タイセイ</t>
    </rPh>
    <rPh sb="6" eb="8">
      <t>カサン</t>
    </rPh>
    <rPh sb="9" eb="10">
      <t>ガタ</t>
    </rPh>
    <phoneticPr fontId="46"/>
  </si>
  <si>
    <t>福祉型短期入所サービス費（Ⅲ）</t>
    <rPh sb="0" eb="3">
      <t>フクシガタ</t>
    </rPh>
    <rPh sb="3" eb="5">
      <t>タンキ</t>
    </rPh>
    <rPh sb="5" eb="7">
      <t>ニュウショ</t>
    </rPh>
    <rPh sb="11" eb="12">
      <t>ヒ</t>
    </rPh>
    <phoneticPr fontId="46"/>
  </si>
  <si>
    <t>医療連携体制加算Ⅲ型</t>
    <rPh sb="0" eb="2">
      <t>イリョウ</t>
    </rPh>
    <rPh sb="2" eb="4">
      <t>レンケイ</t>
    </rPh>
    <rPh sb="4" eb="6">
      <t>タイセイ</t>
    </rPh>
    <rPh sb="6" eb="8">
      <t>カサン</t>
    </rPh>
    <rPh sb="9" eb="10">
      <t>ガタ</t>
    </rPh>
    <phoneticPr fontId="46"/>
  </si>
  <si>
    <t>福祉型短期入所サービス費（Ⅳ）</t>
    <rPh sb="0" eb="3">
      <t>フクシガタ</t>
    </rPh>
    <rPh sb="3" eb="5">
      <t>タンキ</t>
    </rPh>
    <rPh sb="5" eb="7">
      <t>ニュウショ</t>
    </rPh>
    <rPh sb="11" eb="12">
      <t>ヒ</t>
    </rPh>
    <phoneticPr fontId="46"/>
  </si>
  <si>
    <t>医療連携体制加算Ⅳ型</t>
    <rPh sb="0" eb="2">
      <t>イリョウ</t>
    </rPh>
    <rPh sb="2" eb="4">
      <t>レンケイ</t>
    </rPh>
    <rPh sb="4" eb="6">
      <t>タイセイ</t>
    </rPh>
    <rPh sb="6" eb="8">
      <t>カサン</t>
    </rPh>
    <rPh sb="9" eb="10">
      <t>ガタ</t>
    </rPh>
    <phoneticPr fontId="46"/>
  </si>
  <si>
    <t>利用者１人</t>
    <rPh sb="0" eb="3">
      <t>リヨウシャ</t>
    </rPh>
    <rPh sb="4" eb="5">
      <t>ニン</t>
    </rPh>
    <phoneticPr fontId="46"/>
  </si>
  <si>
    <t>福祉型強化短期入所サービス費（Ⅰ）</t>
    <rPh sb="0" eb="3">
      <t>フクシガタ</t>
    </rPh>
    <rPh sb="3" eb="5">
      <t>キョウカ</t>
    </rPh>
    <rPh sb="5" eb="7">
      <t>タンキ</t>
    </rPh>
    <rPh sb="7" eb="9">
      <t>ニュウショ</t>
    </rPh>
    <rPh sb="13" eb="14">
      <t>ヒ</t>
    </rPh>
    <phoneticPr fontId="46"/>
  </si>
  <si>
    <t>利用者２人</t>
    <rPh sb="0" eb="3">
      <t>リヨウシャ</t>
    </rPh>
    <rPh sb="4" eb="5">
      <t>ニン</t>
    </rPh>
    <phoneticPr fontId="46"/>
  </si>
  <si>
    <t>福祉型強化短期入所サービス費（Ⅱ）</t>
    <rPh sb="0" eb="3">
      <t>フクシガタ</t>
    </rPh>
    <rPh sb="3" eb="5">
      <t>キョウカ</t>
    </rPh>
    <rPh sb="5" eb="7">
      <t>タンキ</t>
    </rPh>
    <rPh sb="7" eb="9">
      <t>ニュウショ</t>
    </rPh>
    <rPh sb="13" eb="14">
      <t>ヒ</t>
    </rPh>
    <phoneticPr fontId="46"/>
  </si>
  <si>
    <t>利用者３人以上8人以下</t>
    <rPh sb="0" eb="3">
      <t>リヨウシャ</t>
    </rPh>
    <rPh sb="4" eb="5">
      <t>ニン</t>
    </rPh>
    <rPh sb="5" eb="7">
      <t>イジョウ</t>
    </rPh>
    <rPh sb="8" eb="9">
      <t>ニン</t>
    </rPh>
    <rPh sb="9" eb="11">
      <t>イカ</t>
    </rPh>
    <phoneticPr fontId="46"/>
  </si>
  <si>
    <t>福祉型強化短期入所サービス費（Ⅲ）</t>
    <rPh sb="0" eb="3">
      <t>フクシガタ</t>
    </rPh>
    <rPh sb="3" eb="5">
      <t>キョウカ</t>
    </rPh>
    <rPh sb="5" eb="7">
      <t>タンキ</t>
    </rPh>
    <rPh sb="7" eb="9">
      <t>ニュウショ</t>
    </rPh>
    <rPh sb="13" eb="14">
      <t>ヒ</t>
    </rPh>
    <phoneticPr fontId="46"/>
  </si>
  <si>
    <t>福祉型強化短期入所サービス費（Ⅳ）</t>
    <rPh sb="0" eb="3">
      <t>フクシガタ</t>
    </rPh>
    <rPh sb="3" eb="5">
      <t>キョウカ</t>
    </rPh>
    <rPh sb="5" eb="7">
      <t>タンキ</t>
    </rPh>
    <rPh sb="7" eb="9">
      <t>ニュウショ</t>
    </rPh>
    <rPh sb="13" eb="14">
      <t>ヒ</t>
    </rPh>
    <phoneticPr fontId="46"/>
  </si>
  <si>
    <t>福祉型強化特定短期入所サービス費（Ⅰ）</t>
    <rPh sb="0" eb="3">
      <t>フクシガタ</t>
    </rPh>
    <rPh sb="3" eb="5">
      <t>キョウカ</t>
    </rPh>
    <rPh sb="5" eb="7">
      <t>トクテイ</t>
    </rPh>
    <rPh sb="7" eb="9">
      <t>タンキ</t>
    </rPh>
    <rPh sb="9" eb="11">
      <t>ニュウショ</t>
    </rPh>
    <rPh sb="15" eb="16">
      <t>ヒ</t>
    </rPh>
    <phoneticPr fontId="46"/>
  </si>
  <si>
    <t>福祉型強化特定短期入所サービス費（Ⅱ）</t>
    <rPh sb="0" eb="3">
      <t>フクシガタ</t>
    </rPh>
    <rPh sb="3" eb="5">
      <t>キョウカ</t>
    </rPh>
    <rPh sb="5" eb="7">
      <t>トクテイ</t>
    </rPh>
    <rPh sb="7" eb="9">
      <t>タンキ</t>
    </rPh>
    <rPh sb="9" eb="11">
      <t>ニュウショ</t>
    </rPh>
    <rPh sb="15" eb="16">
      <t>ヒ</t>
    </rPh>
    <phoneticPr fontId="46"/>
  </si>
  <si>
    <t>医療型短期入所サービス費（Ⅰ）</t>
    <rPh sb="0" eb="2">
      <t>イリョウ</t>
    </rPh>
    <rPh sb="2" eb="3">
      <t>カタ</t>
    </rPh>
    <rPh sb="3" eb="5">
      <t>タンキ</t>
    </rPh>
    <rPh sb="5" eb="7">
      <t>ニュウショ</t>
    </rPh>
    <rPh sb="11" eb="12">
      <t>ヒ</t>
    </rPh>
    <phoneticPr fontId="46"/>
  </si>
  <si>
    <t>医療型短期入所サービス費（Ⅱ）</t>
    <rPh sb="0" eb="2">
      <t>イリョウ</t>
    </rPh>
    <rPh sb="2" eb="3">
      <t>カタ</t>
    </rPh>
    <rPh sb="3" eb="5">
      <t>タンキ</t>
    </rPh>
    <rPh sb="5" eb="7">
      <t>ニュウショ</t>
    </rPh>
    <rPh sb="11" eb="12">
      <t>ヒ</t>
    </rPh>
    <phoneticPr fontId="46"/>
  </si>
  <si>
    <t>利用者３人</t>
    <rPh sb="0" eb="3">
      <t>リヨウシャ</t>
    </rPh>
    <rPh sb="4" eb="5">
      <t>ニン</t>
    </rPh>
    <phoneticPr fontId="46"/>
  </si>
  <si>
    <t>医療型短期入所サービス費（Ⅲ）</t>
    <rPh sb="0" eb="2">
      <t>イリョウ</t>
    </rPh>
    <rPh sb="2" eb="3">
      <t>カタ</t>
    </rPh>
    <rPh sb="3" eb="5">
      <t>タンキ</t>
    </rPh>
    <rPh sb="5" eb="7">
      <t>ニュウショ</t>
    </rPh>
    <rPh sb="11" eb="12">
      <t>ヒ</t>
    </rPh>
    <phoneticPr fontId="46"/>
  </si>
  <si>
    <t>医療型特定短期入所サービス費（Ⅰ）</t>
    <rPh sb="0" eb="2">
      <t>イリョウ</t>
    </rPh>
    <rPh sb="2" eb="3">
      <t>カタ</t>
    </rPh>
    <rPh sb="3" eb="5">
      <t>トクテイ</t>
    </rPh>
    <rPh sb="5" eb="7">
      <t>タンキ</t>
    </rPh>
    <rPh sb="7" eb="9">
      <t>ニュウショ</t>
    </rPh>
    <rPh sb="13" eb="14">
      <t>ヒ</t>
    </rPh>
    <phoneticPr fontId="46"/>
  </si>
  <si>
    <t>医療型特定短期入所サービス費（Ⅱ）</t>
    <rPh sb="0" eb="2">
      <t>イリョウ</t>
    </rPh>
    <rPh sb="2" eb="3">
      <t>ガタ</t>
    </rPh>
    <rPh sb="3" eb="5">
      <t>トクテイ</t>
    </rPh>
    <rPh sb="5" eb="7">
      <t>タンキ</t>
    </rPh>
    <rPh sb="7" eb="9">
      <t>ニュウショ</t>
    </rPh>
    <rPh sb="13" eb="14">
      <t>ヒ</t>
    </rPh>
    <phoneticPr fontId="46"/>
  </si>
  <si>
    <t>医療連携体制加算Ⅸ型</t>
    <rPh sb="0" eb="2">
      <t>イリョウ</t>
    </rPh>
    <rPh sb="2" eb="4">
      <t>レンケイ</t>
    </rPh>
    <rPh sb="4" eb="6">
      <t>タイセイ</t>
    </rPh>
    <rPh sb="6" eb="7">
      <t>カ</t>
    </rPh>
    <rPh sb="9" eb="10">
      <t>ガタ</t>
    </rPh>
    <phoneticPr fontId="46"/>
  </si>
  <si>
    <t>医療型特定短期入所サービス費（Ⅲ）</t>
    <rPh sb="0" eb="2">
      <t>イリョウ</t>
    </rPh>
    <rPh sb="2" eb="3">
      <t>カタ</t>
    </rPh>
    <rPh sb="3" eb="5">
      <t>トクテイ</t>
    </rPh>
    <rPh sb="5" eb="7">
      <t>タンキ</t>
    </rPh>
    <rPh sb="7" eb="9">
      <t>ニュウショ</t>
    </rPh>
    <rPh sb="13" eb="14">
      <t>ヒ</t>
    </rPh>
    <phoneticPr fontId="46"/>
  </si>
  <si>
    <t>医療型特定短期入所サービス費（Ⅳ）</t>
    <rPh sb="0" eb="2">
      <t>イリョウ</t>
    </rPh>
    <rPh sb="2" eb="3">
      <t>カタ</t>
    </rPh>
    <rPh sb="3" eb="5">
      <t>トクテイ</t>
    </rPh>
    <rPh sb="5" eb="7">
      <t>タンキ</t>
    </rPh>
    <rPh sb="7" eb="9">
      <t>ニュウショ</t>
    </rPh>
    <rPh sb="13" eb="14">
      <t>ヒ</t>
    </rPh>
    <phoneticPr fontId="46"/>
  </si>
  <si>
    <t>医療型特定短期入所サービス費（Ⅴ）</t>
    <rPh sb="0" eb="2">
      <t>イリョウ</t>
    </rPh>
    <rPh sb="2" eb="3">
      <t>カタ</t>
    </rPh>
    <rPh sb="3" eb="5">
      <t>トクテイ</t>
    </rPh>
    <rPh sb="5" eb="7">
      <t>タンキ</t>
    </rPh>
    <rPh sb="7" eb="9">
      <t>ニュウショ</t>
    </rPh>
    <rPh sb="13" eb="14">
      <t>ヒ</t>
    </rPh>
    <phoneticPr fontId="46"/>
  </si>
  <si>
    <t>医療型特定短期入所サービス費（Ⅵ）</t>
    <rPh sb="0" eb="2">
      <t>イリョウ</t>
    </rPh>
    <rPh sb="2" eb="3">
      <t>カタ</t>
    </rPh>
    <rPh sb="3" eb="5">
      <t>トクテイ</t>
    </rPh>
    <rPh sb="5" eb="7">
      <t>タンキ</t>
    </rPh>
    <rPh sb="7" eb="9">
      <t>ニュウショ</t>
    </rPh>
    <rPh sb="13" eb="14">
      <t>ヒ</t>
    </rPh>
    <phoneticPr fontId="46"/>
  </si>
  <si>
    <t>共生型短期入所サービス費（Ⅰ）</t>
    <rPh sb="3" eb="5">
      <t>タンキ</t>
    </rPh>
    <rPh sb="5" eb="7">
      <t>ニュウショ</t>
    </rPh>
    <rPh sb="11" eb="12">
      <t>ヒ</t>
    </rPh>
    <phoneticPr fontId="46"/>
  </si>
  <si>
    <t>共生型短期入所サービス費（Ⅱ）</t>
    <rPh sb="3" eb="5">
      <t>タンキ</t>
    </rPh>
    <rPh sb="5" eb="7">
      <t>ニュウショ</t>
    </rPh>
    <rPh sb="11" eb="12">
      <t>ヒ</t>
    </rPh>
    <phoneticPr fontId="46"/>
  </si>
  <si>
    <t>共生型短期入所（福祉型強化）サービス費（Ⅰ）</t>
    <rPh sb="3" eb="5">
      <t>タンキ</t>
    </rPh>
    <rPh sb="5" eb="7">
      <t>ニュウショ</t>
    </rPh>
    <rPh sb="8" eb="10">
      <t>フクシ</t>
    </rPh>
    <rPh sb="10" eb="11">
      <t>ガタ</t>
    </rPh>
    <rPh sb="11" eb="13">
      <t>キョウカ</t>
    </rPh>
    <rPh sb="18" eb="19">
      <t>ヒ</t>
    </rPh>
    <phoneticPr fontId="46"/>
  </si>
  <si>
    <t>共生型短期入所（福祉型強化）サービス費（Ⅱ）</t>
    <rPh sb="3" eb="5">
      <t>タンキ</t>
    </rPh>
    <rPh sb="5" eb="7">
      <t>ニュウショ</t>
    </rPh>
    <rPh sb="18" eb="19">
      <t>ヒ</t>
    </rPh>
    <phoneticPr fontId="46"/>
  </si>
  <si>
    <t>日中活動支援加算</t>
    <rPh sb="0" eb="2">
      <t>にっちゅう</t>
    </rPh>
    <rPh sb="2" eb="4">
      <t>かつどう</t>
    </rPh>
    <rPh sb="4" eb="8">
      <t>しえんかさん</t>
    </rPh>
    <phoneticPr fontId="51" type="Hiragana"/>
  </si>
  <si>
    <t>医療型短期入所受入前支援加算</t>
    <rPh sb="0" eb="2">
      <t>いりょう</t>
    </rPh>
    <rPh sb="2" eb="3">
      <t>がた</t>
    </rPh>
    <rPh sb="3" eb="5">
      <t>たんき</t>
    </rPh>
    <rPh sb="5" eb="7">
      <t>にゅうしょ</t>
    </rPh>
    <rPh sb="7" eb="9">
      <t>うけいれ</t>
    </rPh>
    <rPh sb="9" eb="10">
      <t>まえ</t>
    </rPh>
    <rPh sb="10" eb="14">
      <t>しえんかさん</t>
    </rPh>
    <phoneticPr fontId="51" type="Hiragana"/>
  </si>
  <si>
    <t>集中的支援加算</t>
    <rPh sb="0" eb="3">
      <t>しゅうちゅうてき</t>
    </rPh>
    <rPh sb="3" eb="7">
      <t>しえんかさん</t>
    </rPh>
    <phoneticPr fontId="51" type="Hiragana"/>
  </si>
  <si>
    <t>送迎加算</t>
    <rPh sb="0" eb="2">
      <t>ソウゲイ</t>
    </rPh>
    <rPh sb="2" eb="4">
      <t>カサン</t>
    </rPh>
    <phoneticPr fontId="46"/>
  </si>
  <si>
    <t>福祉・介護職員処遇改善加算</t>
    <rPh sb="0" eb="2">
      <t>フクシ</t>
    </rPh>
    <rPh sb="3" eb="5">
      <t>カイゴ</t>
    </rPh>
    <rPh sb="5" eb="7">
      <t>ショクイン</t>
    </rPh>
    <rPh sb="7" eb="9">
      <t>ショグウ</t>
    </rPh>
    <rPh sb="9" eb="11">
      <t>カイゼン</t>
    </rPh>
    <rPh sb="11" eb="13">
      <t>カサン</t>
    </rPh>
    <phoneticPr fontId="46"/>
  </si>
  <si>
    <t>特定処遇改善加算</t>
    <phoneticPr fontId="46"/>
  </si>
  <si>
    <t>ベースアップ等支援加算</t>
    <rPh sb="6" eb="7">
      <t>とう</t>
    </rPh>
    <rPh sb="7" eb="11">
      <t>しえんかさん</t>
    </rPh>
    <phoneticPr fontId="51" type="Hiragana"/>
  </si>
  <si>
    <t>請求額（基本報酬＋加算）</t>
    <rPh sb="0" eb="2">
      <t>セイキュウ</t>
    </rPh>
    <rPh sb="2" eb="3">
      <t>ガク</t>
    </rPh>
    <rPh sb="4" eb="6">
      <t>キホン</t>
    </rPh>
    <rPh sb="6" eb="8">
      <t>ホウシュウ</t>
    </rPh>
    <rPh sb="9" eb="11">
      <t>カサン</t>
    </rPh>
    <phoneticPr fontId="46"/>
  </si>
  <si>
    <t>円</t>
    <rPh sb="0" eb="1">
      <t>エン</t>
    </rPh>
    <phoneticPr fontId="46"/>
  </si>
  <si>
    <t>※最終計は当該月に請求した総合計額を記載してください（上記表に記載した以外の加算減算も含めた合計額になるため、上記表の単純な合計額とは異なります）。</t>
    <rPh sb="1" eb="3">
      <t>サイシュウ</t>
    </rPh>
    <rPh sb="3" eb="4">
      <t>ケイ</t>
    </rPh>
    <rPh sb="5" eb="7">
      <t>トウガイ</t>
    </rPh>
    <rPh sb="7" eb="8">
      <t>ヅキ</t>
    </rPh>
    <rPh sb="9" eb="11">
      <t>セイキュウ</t>
    </rPh>
    <rPh sb="13" eb="14">
      <t>ソウ</t>
    </rPh>
    <rPh sb="14" eb="16">
      <t>ゴウケイ</t>
    </rPh>
    <rPh sb="16" eb="17">
      <t>ガク</t>
    </rPh>
    <rPh sb="18" eb="20">
      <t>キサイ</t>
    </rPh>
    <rPh sb="27" eb="29">
      <t>ジョウキ</t>
    </rPh>
    <rPh sb="29" eb="30">
      <t>ヒョウ</t>
    </rPh>
    <rPh sb="31" eb="33">
      <t>キサイ</t>
    </rPh>
    <rPh sb="35" eb="37">
      <t>イガイ</t>
    </rPh>
    <rPh sb="38" eb="40">
      <t>カサン</t>
    </rPh>
    <rPh sb="43" eb="44">
      <t>フク</t>
    </rPh>
    <rPh sb="46" eb="49">
      <t>ゴウケイガク</t>
    </rPh>
    <rPh sb="55" eb="57">
      <t>ジョウキ</t>
    </rPh>
    <rPh sb="57" eb="58">
      <t>ヒョウ</t>
    </rPh>
    <rPh sb="59" eb="61">
      <t>タンジュン</t>
    </rPh>
    <rPh sb="62" eb="65">
      <t>ゴウケイガク</t>
    </rPh>
    <rPh sb="67" eb="68">
      <t>コト</t>
    </rPh>
    <phoneticPr fontId="46"/>
  </si>
  <si>
    <t>あり</t>
    <phoneticPr fontId="46"/>
  </si>
  <si>
    <t>なし</t>
    <phoneticPr fontId="46"/>
  </si>
  <si>
    <t>Ⅰ型</t>
    <rPh sb="1" eb="2">
      <t>ガタ</t>
    </rPh>
    <phoneticPr fontId="46"/>
  </si>
  <si>
    <t>Ⅱ型</t>
    <rPh sb="1" eb="2">
      <t>ガタ</t>
    </rPh>
    <phoneticPr fontId="46"/>
  </si>
  <si>
    <t>Ⅲ型</t>
    <rPh sb="1" eb="2">
      <t>ガタ</t>
    </rPh>
    <phoneticPr fontId="46"/>
  </si>
  <si>
    <t>Ⅳ型</t>
    <rPh sb="1" eb="2">
      <t>ガタ</t>
    </rPh>
    <phoneticPr fontId="46"/>
  </si>
  <si>
    <t>Ⅴ型</t>
    <rPh sb="1" eb="2">
      <t>ガタ</t>
    </rPh>
    <phoneticPr fontId="46"/>
  </si>
  <si>
    <t>（１）　苦情処理の状況</t>
    <rPh sb="4" eb="6">
      <t>クジョウ</t>
    </rPh>
    <rPh sb="6" eb="8">
      <t>ショリ</t>
    </rPh>
    <rPh sb="9" eb="11">
      <t>ジョウキョウ</t>
    </rPh>
    <phoneticPr fontId="46"/>
  </si>
  <si>
    <r>
      <t>５</t>
    </r>
    <r>
      <rPr>
        <b/>
        <sz val="11"/>
        <rFont val="ＭＳ Ｐゴシック"/>
        <family val="3"/>
        <charset val="1"/>
      </rPr>
      <t>　利用料（特定費用等）の徴収状況</t>
    </r>
    <r>
      <rPr>
        <sz val="11"/>
        <rFont val="ＭＳ Ｐゴシック"/>
        <family val="3"/>
        <charset val="128"/>
      </rPr>
      <t>（直近月の状況）　  　　年　　月分</t>
    </r>
    <rPh sb="2" eb="5">
      <t>リヨウリョウ</t>
    </rPh>
    <rPh sb="6" eb="8">
      <t>トクテイ</t>
    </rPh>
    <rPh sb="8" eb="10">
      <t>ヒヨウ</t>
    </rPh>
    <rPh sb="10" eb="11">
      <t>トウ</t>
    </rPh>
    <rPh sb="13" eb="15">
      <t>チョウシュウ</t>
    </rPh>
    <rPh sb="15" eb="17">
      <t>ジョウキョウ</t>
    </rPh>
    <phoneticPr fontId="46"/>
  </si>
  <si>
    <t>項　　　　目</t>
    <rPh sb="0" eb="1">
      <t>コウ</t>
    </rPh>
    <rPh sb="5" eb="6">
      <t>メ</t>
    </rPh>
    <phoneticPr fontId="46"/>
  </si>
  <si>
    <t>単　　　価</t>
    <rPh sb="0" eb="1">
      <t>タン</t>
    </rPh>
    <rPh sb="4" eb="5">
      <t>アタイ</t>
    </rPh>
    <phoneticPr fontId="46"/>
  </si>
  <si>
    <t>件　　　数</t>
    <rPh sb="0" eb="1">
      <t>ケン</t>
    </rPh>
    <rPh sb="4" eb="5">
      <t>スウ</t>
    </rPh>
    <phoneticPr fontId="46"/>
  </si>
  <si>
    <t>徴収額</t>
    <rPh sb="0" eb="2">
      <t>チョウシュウ</t>
    </rPh>
    <rPh sb="2" eb="3">
      <t>ガク</t>
    </rPh>
    <phoneticPr fontId="46"/>
  </si>
  <si>
    <t>食費（一般）</t>
    <rPh sb="0" eb="2">
      <t>ショクヒ</t>
    </rPh>
    <rPh sb="3" eb="5">
      <t>イッパン</t>
    </rPh>
    <phoneticPr fontId="46"/>
  </si>
  <si>
    <t>食費（加算対象者）</t>
    <rPh sb="0" eb="2">
      <t>ショクヒ</t>
    </rPh>
    <rPh sb="3" eb="5">
      <t>カサン</t>
    </rPh>
    <rPh sb="5" eb="7">
      <t>タイショウ</t>
    </rPh>
    <rPh sb="7" eb="8">
      <t>シャ</t>
    </rPh>
    <phoneticPr fontId="46"/>
  </si>
  <si>
    <t>光熱水費</t>
    <rPh sb="0" eb="2">
      <t>コウネツ</t>
    </rPh>
    <rPh sb="2" eb="3">
      <t>ミズ</t>
    </rPh>
    <rPh sb="3" eb="4">
      <t>ヒ</t>
    </rPh>
    <phoneticPr fontId="46"/>
  </si>
  <si>
    <t>その他の日常生活費</t>
    <rPh sb="2" eb="3">
      <t>タ</t>
    </rPh>
    <rPh sb="4" eb="6">
      <t>ニチジョウ</t>
    </rPh>
    <rPh sb="6" eb="9">
      <t>セイカツヒ</t>
    </rPh>
    <phoneticPr fontId="46"/>
  </si>
  <si>
    <r>
      <t>６</t>
    </r>
    <r>
      <rPr>
        <b/>
        <sz val="11"/>
        <rFont val="ＭＳ Ｐゴシック"/>
        <family val="3"/>
        <charset val="1"/>
      </rPr>
      <t>　苦情処理、事故発生時の対応等</t>
    </r>
    <r>
      <rPr>
        <sz val="11"/>
        <rFont val="ＭＳ Ｐゴシック"/>
        <family val="3"/>
        <charset val="128"/>
      </rPr>
      <t>（直近１年の状況）　　</t>
    </r>
    <r>
      <rPr>
        <sz val="10"/>
        <rFont val="ＭＳ Ｐゴシック"/>
        <family val="3"/>
        <charset val="1"/>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46"/>
  </si>
  <si>
    <t>苦情受付年月日</t>
    <rPh sb="0" eb="2">
      <t>クジョウ</t>
    </rPh>
    <rPh sb="2" eb="3">
      <t>ウ</t>
    </rPh>
    <rPh sb="3" eb="4">
      <t>ツ</t>
    </rPh>
    <rPh sb="4" eb="7">
      <t>ネンガッピ</t>
    </rPh>
    <phoneticPr fontId="46"/>
  </si>
  <si>
    <t>苦　情　の　内　容</t>
    <rPh sb="0" eb="1">
      <t>ク</t>
    </rPh>
    <rPh sb="2" eb="3">
      <t>ジョウ</t>
    </rPh>
    <rPh sb="6" eb="7">
      <t>ナイ</t>
    </rPh>
    <rPh sb="8" eb="9">
      <t>カタチ</t>
    </rPh>
    <phoneticPr fontId="46"/>
  </si>
  <si>
    <t>苦　情　へ　の　具　体　的　対　応</t>
    <rPh sb="0" eb="1">
      <t>ク</t>
    </rPh>
    <rPh sb="2" eb="3">
      <t>ジョウ</t>
    </rPh>
    <rPh sb="8" eb="9">
      <t>グ</t>
    </rPh>
    <rPh sb="10" eb="11">
      <t>カラダ</t>
    </rPh>
    <rPh sb="12" eb="13">
      <t>マト</t>
    </rPh>
    <rPh sb="14" eb="15">
      <t>タイ</t>
    </rPh>
    <rPh sb="16" eb="17">
      <t>オウ</t>
    </rPh>
    <phoneticPr fontId="46"/>
  </si>
  <si>
    <t>年　　月　　日</t>
    <rPh sb="0" eb="1">
      <t>ネン</t>
    </rPh>
    <rPh sb="3" eb="4">
      <t>ツキ</t>
    </rPh>
    <rPh sb="6" eb="7">
      <t>ニチ</t>
    </rPh>
    <phoneticPr fontId="46"/>
  </si>
  <si>
    <t>【本検査の趣旨について】
業務管理体制の整備については、不正行為を未然に防止し利用者の保護と障害福祉サービス等の運営の適正化を図るため、事業者に対して義務付けられたものです。</t>
    <rPh sb="1" eb="4">
      <t>ホンケンサ</t>
    </rPh>
    <rPh sb="5" eb="7">
      <t>シュシ</t>
    </rPh>
    <phoneticPr fontId="4"/>
  </si>
  <si>
    <t>○黄色着色セルについて入力をお願いします。</t>
    <rPh sb="1" eb="3">
      <t>キイロ</t>
    </rPh>
    <rPh sb="3" eb="5">
      <t>チャクショク</t>
    </rPh>
    <rPh sb="11" eb="13">
      <t>ニュウリョク</t>
    </rPh>
    <rPh sb="15" eb="16">
      <t>ネガ</t>
    </rPh>
    <phoneticPr fontId="4"/>
  </si>
  <si>
    <t>している</t>
    <phoneticPr fontId="4"/>
  </si>
  <si>
    <t>行っている</t>
    <rPh sb="0" eb="1">
      <t>オコナ</t>
    </rPh>
    <phoneticPr fontId="4"/>
  </si>
  <si>
    <t>有</t>
    <rPh sb="0" eb="1">
      <t>アリ</t>
    </rPh>
    <phoneticPr fontId="4"/>
  </si>
  <si>
    <t>法人名</t>
  </si>
  <si>
    <t>事業者（法人）番号</t>
  </si>
  <si>
    <t>静岡県</t>
    <rPh sb="0" eb="3">
      <t>シズオカケン</t>
    </rPh>
    <phoneticPr fontId="4"/>
  </si>
  <si>
    <t>していない</t>
    <phoneticPr fontId="4"/>
  </si>
  <si>
    <t>行っていない</t>
    <rPh sb="0" eb="1">
      <t>オコナ</t>
    </rPh>
    <phoneticPr fontId="4"/>
  </si>
  <si>
    <t>無</t>
    <rPh sb="0" eb="1">
      <t>ナ</t>
    </rPh>
    <phoneticPr fontId="4"/>
  </si>
  <si>
    <t>対応者氏名</t>
  </si>
  <si>
    <t>法令遵守責任者氏名</t>
  </si>
  <si>
    <t>（法人役職名：　　　　　）</t>
    <rPh sb="1" eb="3">
      <t>ホウジン</t>
    </rPh>
    <rPh sb="3" eb="6">
      <t>ヤクショクメイ</t>
    </rPh>
    <phoneticPr fontId="4"/>
  </si>
  <si>
    <t>厚生労働省</t>
    <rPh sb="0" eb="5">
      <t>コウセイロウドウショウ</t>
    </rPh>
    <phoneticPr fontId="4"/>
  </si>
  <si>
    <t>事業所一覧</t>
    <rPh sb="0" eb="3">
      <t>ジギョウショ</t>
    </rPh>
    <rPh sb="3" eb="5">
      <t>イチラン</t>
    </rPh>
    <phoneticPr fontId="4"/>
  </si>
  <si>
    <r>
      <t>※法人が運営する</t>
    </r>
    <r>
      <rPr>
        <b/>
        <u/>
        <sz val="10.5"/>
        <rFont val="ＭＳ 明朝"/>
        <family val="1"/>
        <charset val="128"/>
      </rPr>
      <t>障害福祉関係の施設・事業所全て</t>
    </r>
    <r>
      <rPr>
        <b/>
        <sz val="10.5"/>
        <rFont val="ＭＳ 明朝"/>
        <family val="1"/>
        <charset val="128"/>
      </rPr>
      <t>について、事業所名、サービス名、指定年月日、事業所番号、事業所所在地が分かる資料を添付してください。（任意様式）</t>
    </r>
    <rPh sb="1" eb="3">
      <t>ホウジン</t>
    </rPh>
    <rPh sb="4" eb="6">
      <t>ウンエイ</t>
    </rPh>
    <rPh sb="8" eb="14">
      <t>ショウガイフクシカンケイ</t>
    </rPh>
    <rPh sb="15" eb="17">
      <t>シセツ</t>
    </rPh>
    <rPh sb="18" eb="21">
      <t>ジギョウショ</t>
    </rPh>
    <rPh sb="21" eb="22">
      <t>スベ</t>
    </rPh>
    <rPh sb="28" eb="31">
      <t>ジギョウショ</t>
    </rPh>
    <rPh sb="31" eb="32">
      <t>メイ</t>
    </rPh>
    <rPh sb="37" eb="38">
      <t>メイ</t>
    </rPh>
    <rPh sb="39" eb="44">
      <t>シテイネンガッピ</t>
    </rPh>
    <rPh sb="45" eb="48">
      <t>ジギョウショ</t>
    </rPh>
    <rPh sb="48" eb="50">
      <t>バンゴウ</t>
    </rPh>
    <rPh sb="51" eb="54">
      <t>ジギョウショ</t>
    </rPh>
    <rPh sb="54" eb="57">
      <t>ショザイチ</t>
    </rPh>
    <rPh sb="58" eb="59">
      <t>ワ</t>
    </rPh>
    <rPh sb="61" eb="63">
      <t>シリョウ</t>
    </rPh>
    <rPh sb="64" eb="66">
      <t>テンプ</t>
    </rPh>
    <rPh sb="74" eb="76">
      <t>ニンイ</t>
    </rPh>
    <rPh sb="76" eb="78">
      <t>ヨウシキ</t>
    </rPh>
    <phoneticPr fontId="4"/>
  </si>
  <si>
    <t>項目</t>
  </si>
  <si>
    <t>対象</t>
  </si>
  <si>
    <t>確認事項</t>
    <rPh sb="0" eb="2">
      <t>カクニン</t>
    </rPh>
    <rPh sb="2" eb="4">
      <t>ジコウ</t>
    </rPh>
    <phoneticPr fontId="4"/>
  </si>
  <si>
    <t>自己点検結果</t>
    <rPh sb="0" eb="2">
      <t>ジコ</t>
    </rPh>
    <rPh sb="2" eb="4">
      <t>テンケン</t>
    </rPh>
    <rPh sb="4" eb="6">
      <t>ケッカ</t>
    </rPh>
    <phoneticPr fontId="4"/>
  </si>
  <si>
    <t>市聴取結果</t>
    <rPh sb="0" eb="1">
      <t>シ</t>
    </rPh>
    <rPh sb="1" eb="3">
      <t>チョウシュ</t>
    </rPh>
    <rPh sb="3" eb="5">
      <t>ケッカ</t>
    </rPh>
    <phoneticPr fontId="4"/>
  </si>
  <si>
    <t>確認書類</t>
  </si>
  <si>
    <t>Ⅰ届出</t>
    <rPh sb="1" eb="3">
      <t>トドケデ</t>
    </rPh>
    <phoneticPr fontId="4"/>
  </si>
  <si>
    <t>全て</t>
  </si>
  <si>
    <t>業務管理体制の整備についての届出を監督庁に提出しているか。</t>
    <phoneticPr fontId="4"/>
  </si>
  <si>
    <t>届出日：</t>
    <rPh sb="0" eb="2">
      <t>トドケデ</t>
    </rPh>
    <rPh sb="2" eb="3">
      <t>ビ</t>
    </rPh>
    <phoneticPr fontId="4"/>
  </si>
  <si>
    <t>【例】
・整備事項届出書（原本、写）</t>
    <phoneticPr fontId="4"/>
  </si>
  <si>
    <t>届出先：</t>
    <rPh sb="0" eb="3">
      <t>トドケデサキ</t>
    </rPh>
    <phoneticPr fontId="4"/>
  </si>
  <si>
    <t>Ⅱ体制の整備</t>
    <rPh sb="1" eb="3">
      <t>タイセイ</t>
    </rPh>
    <rPh sb="4" eb="6">
      <t>セイビ</t>
    </rPh>
    <phoneticPr fontId="4"/>
  </si>
  <si>
    <t>各届出種別ごとに必要な体制は整備されているか。</t>
    <phoneticPr fontId="4"/>
  </si>
  <si>
    <t>【例】
・役員会議事録・資料
・職員会議録・資料</t>
    <phoneticPr fontId="4"/>
  </si>
  <si>
    <t>◎法令遵守責任者の設置　</t>
  </si>
  <si>
    <t>①法令等遵守について法人内部（役職員）に周知していますか。</t>
    <phoneticPr fontId="4"/>
  </si>
  <si>
    <t>直近周知日：</t>
    <rPh sb="0" eb="2">
      <t>チョッキン</t>
    </rPh>
    <rPh sb="2" eb="4">
      <t>シュウチ</t>
    </rPh>
    <rPh sb="4" eb="5">
      <t>ビ</t>
    </rPh>
    <phoneticPr fontId="4"/>
  </si>
  <si>
    <t>②法令遵守責任者の役割や業務内容について法人内部（役職員）に周知していますか。</t>
    <phoneticPr fontId="4"/>
  </si>
  <si>
    <t>※事業所数
20～99</t>
    <phoneticPr fontId="4"/>
  </si>
  <si>
    <t>○法令遵守規程の整備</t>
  </si>
  <si>
    <t>【例】
・法令遵守規程</t>
    <phoneticPr fontId="4"/>
  </si>
  <si>
    <t>①法令遵守規程を整備していますか。また、規程の内容を法人内部（役職員）に周知していますか。</t>
    <rPh sb="8" eb="10">
      <t>セイビ</t>
    </rPh>
    <rPh sb="20" eb="22">
      <t>キテイ</t>
    </rPh>
    <rPh sb="23" eb="24">
      <t>ナイ</t>
    </rPh>
    <phoneticPr fontId="4"/>
  </si>
  <si>
    <t>※事業所数100～</t>
  </si>
  <si>
    <t>○業務執行の状況の監査の定期的な実施</t>
  </si>
  <si>
    <t>【例】
・監査実施記録</t>
    <phoneticPr fontId="4"/>
  </si>
  <si>
    <t>①監査の実施（受検）状況を教えてください。</t>
    <rPh sb="7" eb="9">
      <t>ジュケン</t>
    </rPh>
    <phoneticPr fontId="4"/>
  </si>
  <si>
    <t>直近監査日：</t>
    <rPh sb="0" eb="2">
      <t>チョッキン</t>
    </rPh>
    <rPh sb="2" eb="4">
      <t>カンサ</t>
    </rPh>
    <rPh sb="4" eb="5">
      <t>ビ</t>
    </rPh>
    <phoneticPr fontId="4"/>
  </si>
  <si>
    <t>Ⅲ変更届出</t>
    <rPh sb="1" eb="3">
      <t>ヘンコウ</t>
    </rPh>
    <rPh sb="3" eb="4">
      <t>トド</t>
    </rPh>
    <rPh sb="4" eb="5">
      <t>デ</t>
    </rPh>
    <phoneticPr fontId="4"/>
  </si>
  <si>
    <t>業務管理体制の整備に関する届出を行った事業者は、事業者の名称及び主たる事務所の所在地その他届出事項に変更があったときは、遅滞なく、その旨を監督庁に届け出ているか。</t>
    <phoneticPr fontId="4"/>
  </si>
  <si>
    <t>【例】
・業務管理変更事項届出書（写）</t>
    <phoneticPr fontId="4"/>
  </si>
  <si>
    <t>①業務管理体制の届出事項に変更はないですか。変更した場合は届け出ていますか。</t>
    <phoneticPr fontId="4"/>
  </si>
  <si>
    <t>変更の有無</t>
    <rPh sb="0" eb="2">
      <t>ヘンコウ</t>
    </rPh>
    <rPh sb="3" eb="5">
      <t>ウム</t>
    </rPh>
    <phoneticPr fontId="4"/>
  </si>
  <si>
    <t>直近の変更届出日：</t>
    <rPh sb="0" eb="2">
      <t>チョッキン</t>
    </rPh>
    <rPh sb="3" eb="5">
      <t>ヘンコウ</t>
    </rPh>
    <rPh sb="5" eb="7">
      <t>トドケデ</t>
    </rPh>
    <rPh sb="7" eb="8">
      <t>ビ</t>
    </rPh>
    <phoneticPr fontId="4"/>
  </si>
  <si>
    <t>Ⅳ監督庁</t>
    <rPh sb="1" eb="4">
      <t>カントクチョウ</t>
    </rPh>
    <phoneticPr fontId="4"/>
  </si>
  <si>
    <r>
      <t>各届出種別における業務管理体制監督庁が変更した場合には、区分変更届を</t>
    </r>
    <r>
      <rPr>
        <b/>
        <u/>
        <sz val="9"/>
        <rFont val="ＭＳ 明朝"/>
        <family val="1"/>
        <charset val="128"/>
      </rPr>
      <t>変更前</t>
    </r>
    <r>
      <rPr>
        <sz val="9"/>
        <rFont val="ＭＳ 明朝"/>
        <family val="1"/>
        <charset val="128"/>
      </rPr>
      <t>及び変更後の監督庁にそれぞれ届け出ているか。</t>
    </r>
    <phoneticPr fontId="4"/>
  </si>
  <si>
    <t>Ⅴ具体的取組・運用状況</t>
    <rPh sb="1" eb="4">
      <t>グタイテキ</t>
    </rPh>
    <rPh sb="4" eb="6">
      <t>トリクミ</t>
    </rPh>
    <rPh sb="7" eb="11">
      <t>ウンヨウジョウキョウ</t>
    </rPh>
    <phoneticPr fontId="4"/>
  </si>
  <si>
    <t>以下の業務は、事業者において、業務管理体制（法令等遵守）の取組対象・運用対象として行われているか。</t>
    <phoneticPr fontId="4"/>
  </si>
  <si>
    <t>【例】
・事務分担表
・法人内内部通報要領
・法人内事故報告要領
・苦情・相談要領
・就業規則
・研修受講記録　等</t>
    <phoneticPr fontId="4"/>
  </si>
  <si>
    <t xml:space="preserve">①サービスの実施内容、給付費の請求内容等の確認を行っている。 </t>
    <phoneticPr fontId="4"/>
  </si>
  <si>
    <t>②内部通報・事故報告に対応している。</t>
    <phoneticPr fontId="4"/>
  </si>
  <si>
    <t>③利用者等からの相談・苦情に対応している。</t>
    <phoneticPr fontId="4"/>
  </si>
  <si>
    <t>④労働関係法規についても遵守対象としている。</t>
    <phoneticPr fontId="4"/>
  </si>
  <si>
    <t>⑤法令等遵守についての研修等を事業者内で実施している。又は、外部研修等に参加している。</t>
    <phoneticPr fontId="4"/>
  </si>
  <si>
    <t>直近実施日：</t>
    <rPh sb="0" eb="2">
      <t>チョッキン</t>
    </rPh>
    <rPh sb="2" eb="4">
      <t>ジッシ</t>
    </rPh>
    <rPh sb="4" eb="5">
      <t>ビ</t>
    </rPh>
    <phoneticPr fontId="4"/>
  </si>
  <si>
    <t>⑥行政・関係団体等からの情報を事業者関係部署等に周知している。</t>
    <phoneticPr fontId="4"/>
  </si>
  <si>
    <t>⑦その他業務管理体制（法令等遵守）として取り組んでいるもの</t>
    <phoneticPr fontId="4"/>
  </si>
  <si>
    <t>勤務時間</t>
    <rPh sb="0" eb="2">
      <t>キンム</t>
    </rPh>
    <rPh sb="2" eb="4">
      <t>ジカン</t>
    </rPh>
    <phoneticPr fontId="69"/>
  </si>
  <si>
    <t>日中の時間帯</t>
    <rPh sb="0" eb="2">
      <t>ニッチュウ</t>
    </rPh>
    <rPh sb="3" eb="6">
      <t>ジカンタイ</t>
    </rPh>
    <phoneticPr fontId="69"/>
  </si>
  <si>
    <t>日中の勤務時間</t>
    <rPh sb="0" eb="2">
      <t>ニッチュウ</t>
    </rPh>
    <rPh sb="3" eb="5">
      <t>キンム</t>
    </rPh>
    <rPh sb="5" eb="7">
      <t>ジカン</t>
    </rPh>
    <phoneticPr fontId="69"/>
  </si>
  <si>
    <t>夜間及び深夜の勤務時間</t>
    <rPh sb="0" eb="2">
      <t>ヤカン</t>
    </rPh>
    <rPh sb="2" eb="3">
      <t>オヨ</t>
    </rPh>
    <rPh sb="4" eb="6">
      <t>シンヤ</t>
    </rPh>
    <rPh sb="7" eb="9">
      <t>キンム</t>
    </rPh>
    <rPh sb="9" eb="11">
      <t>ジカン</t>
    </rPh>
    <phoneticPr fontId="69"/>
  </si>
  <si>
    <t>明けの勤務時間</t>
    <rPh sb="0" eb="1">
      <t>ア</t>
    </rPh>
    <rPh sb="3" eb="5">
      <t>キンム</t>
    </rPh>
    <rPh sb="5" eb="7">
      <t>ジカン</t>
    </rPh>
    <phoneticPr fontId="69"/>
  </si>
  <si>
    <t>夜間以外の</t>
    <rPh sb="0" eb="2">
      <t>ヤカン</t>
    </rPh>
    <rPh sb="2" eb="4">
      <t>イガイ</t>
    </rPh>
    <phoneticPr fontId="69"/>
  </si>
  <si>
    <t>記号</t>
    <rPh sb="0" eb="2">
      <t>キゴウ</t>
    </rPh>
    <phoneticPr fontId="69"/>
  </si>
  <si>
    <t>始業時間</t>
    <rPh sb="0" eb="2">
      <t>シギョウ</t>
    </rPh>
    <rPh sb="2" eb="4">
      <t>ジカン</t>
    </rPh>
    <phoneticPr fontId="69"/>
  </si>
  <si>
    <t>終業時間</t>
    <rPh sb="0" eb="2">
      <t>シュウギョウ</t>
    </rPh>
    <rPh sb="2" eb="4">
      <t>ジカン</t>
    </rPh>
    <phoneticPr fontId="69"/>
  </si>
  <si>
    <t>うち、休憩時間</t>
    <rPh sb="3" eb="5">
      <t>キュウケイ</t>
    </rPh>
    <rPh sb="5" eb="7">
      <t>ジカン</t>
    </rPh>
    <phoneticPr fontId="69"/>
  </si>
  <si>
    <t>勤務体系</t>
    <rPh sb="0" eb="2">
      <t>キンム</t>
    </rPh>
    <rPh sb="2" eb="4">
      <t>タイケイ</t>
    </rPh>
    <phoneticPr fontId="69"/>
  </si>
  <si>
    <t>開始</t>
    <rPh sb="0" eb="2">
      <t>カイシ</t>
    </rPh>
    <phoneticPr fontId="69"/>
  </si>
  <si>
    <t>終了</t>
    <rPh sb="0" eb="2">
      <t>シュウリョウ</t>
    </rPh>
    <phoneticPr fontId="69"/>
  </si>
  <si>
    <t>勤務時間計</t>
    <rPh sb="0" eb="2">
      <t>キンム</t>
    </rPh>
    <rPh sb="2" eb="4">
      <t>ジカン</t>
    </rPh>
    <rPh sb="4" eb="5">
      <t>ケイ</t>
    </rPh>
    <phoneticPr fontId="69"/>
  </si>
  <si>
    <t>：</t>
    <phoneticPr fontId="69"/>
  </si>
  <si>
    <t>～</t>
    <phoneticPr fontId="69"/>
  </si>
  <si>
    <t>（</t>
    <phoneticPr fontId="69"/>
  </si>
  <si>
    <t>）</t>
    <phoneticPr fontId="69"/>
  </si>
  <si>
    <t>休</t>
    <rPh sb="0" eb="1">
      <t>ヤス</t>
    </rPh>
    <phoneticPr fontId="69"/>
  </si>
  <si>
    <t>-</t>
    <phoneticPr fontId="69"/>
  </si>
  <si>
    <t>注１　シフト記号はアルファベットに限定しませんが、「勤務形態一覧表」で確認しやすい表記としてください。</t>
    <rPh sb="0" eb="1">
      <t>チュウ</t>
    </rPh>
    <rPh sb="6" eb="8">
      <t>キゴウ</t>
    </rPh>
    <rPh sb="17" eb="19">
      <t>ゲンテイ</t>
    </rPh>
    <rPh sb="26" eb="28">
      <t>キンム</t>
    </rPh>
    <rPh sb="28" eb="30">
      <t>ケイタイ</t>
    </rPh>
    <rPh sb="30" eb="32">
      <t>イチラン</t>
    </rPh>
    <rPh sb="32" eb="33">
      <t>ヒョウ</t>
    </rPh>
    <rPh sb="35" eb="37">
      <t>カクニン</t>
    </rPh>
    <rPh sb="41" eb="43">
      <t>ヒョウキ</t>
    </rPh>
    <phoneticPr fontId="69"/>
  </si>
  <si>
    <t>注２　行が不足する場合は、適宜３１行目以降をコピーして行を追加してください。</t>
    <rPh sb="0" eb="1">
      <t>チュウ</t>
    </rPh>
    <phoneticPr fontId="69"/>
  </si>
  <si>
    <t>サービス種別</t>
    <rPh sb="4" eb="6">
      <t>シュベツ</t>
    </rPh>
    <phoneticPr fontId="75"/>
  </si>
  <si>
    <t>（色付きのセルのみ入力/選択してください。）</t>
    <rPh sb="1" eb="3">
      <t>イロツ</t>
    </rPh>
    <rPh sb="9" eb="11">
      <t>ニュウリョク</t>
    </rPh>
    <rPh sb="12" eb="14">
      <t>センタク</t>
    </rPh>
    <phoneticPr fontId="69"/>
  </si>
  <si>
    <t>月</t>
    <rPh sb="0" eb="1">
      <t>ゲツ</t>
    </rPh>
    <phoneticPr fontId="4"/>
  </si>
  <si>
    <t>事業所名</t>
    <rPh sb="0" eb="3">
      <t>ジギョウショ</t>
    </rPh>
    <rPh sb="3" eb="4">
      <t>メイ</t>
    </rPh>
    <phoneticPr fontId="75"/>
  </si>
  <si>
    <t>(1)記載する期間</t>
    <rPh sb="3" eb="5">
      <t>キサイ</t>
    </rPh>
    <rPh sb="7" eb="9">
      <t>キカン</t>
    </rPh>
    <phoneticPr fontId="4"/>
  </si>
  <si>
    <t>(2)予定/実績の別</t>
    <rPh sb="3" eb="5">
      <t>ヨテイ</t>
    </rPh>
    <rPh sb="6" eb="8">
      <t>ジッセキ</t>
    </rPh>
    <rPh sb="9" eb="10">
      <t>ベツ</t>
    </rPh>
    <phoneticPr fontId="4"/>
  </si>
  <si>
    <t>実績</t>
  </si>
  <si>
    <t xml:space="preserve">(3)事業所における常勤（通常勤務）の従業者が勤務すべき時間数 </t>
    <rPh sb="3" eb="6">
      <t>ジギョウショ</t>
    </rPh>
    <rPh sb="10" eb="12">
      <t>ジョウキン</t>
    </rPh>
    <rPh sb="13" eb="15">
      <t>ツウジョウ</t>
    </rPh>
    <rPh sb="15" eb="17">
      <t>キンム</t>
    </rPh>
    <rPh sb="19" eb="22">
      <t>ジュウギョウシャ</t>
    </rPh>
    <rPh sb="23" eb="25">
      <t>キンム</t>
    </rPh>
    <rPh sb="28" eb="30">
      <t>ジカン</t>
    </rPh>
    <rPh sb="30" eb="31">
      <t>スウ</t>
    </rPh>
    <phoneticPr fontId="75"/>
  </si>
  <si>
    <t>時間/週</t>
    <rPh sb="0" eb="2">
      <t>ジカン</t>
    </rPh>
    <rPh sb="3" eb="4">
      <t>シュウ</t>
    </rPh>
    <phoneticPr fontId="4"/>
  </si>
  <si>
    <t>時間/月</t>
    <rPh sb="0" eb="2">
      <t>ジカン</t>
    </rPh>
    <rPh sb="3" eb="4">
      <t>ツキ</t>
    </rPh>
    <phoneticPr fontId="4"/>
  </si>
  <si>
    <r>
      <t>(3)'事業所における常勤</t>
    </r>
    <r>
      <rPr>
        <sz val="10"/>
        <color rgb="FFFF0000"/>
        <rFont val="ＭＳ ゴシック"/>
        <family val="3"/>
        <charset val="128"/>
      </rPr>
      <t>（</t>
    </r>
    <r>
      <rPr>
        <u/>
        <sz val="10"/>
        <color rgb="FFFF0000"/>
        <rFont val="ＭＳ ゴシック"/>
        <family val="3"/>
        <charset val="128"/>
      </rPr>
      <t>時短勤務</t>
    </r>
    <r>
      <rPr>
        <sz val="10"/>
        <color rgb="FFFF0000"/>
        <rFont val="ＭＳ ゴシック"/>
        <family val="3"/>
        <charset val="128"/>
      </rPr>
      <t>）</t>
    </r>
    <r>
      <rPr>
        <sz val="10"/>
        <color theme="1"/>
        <rFont val="ＭＳ ゴシック"/>
        <family val="3"/>
        <charset val="128"/>
      </rPr>
      <t>の従業者が勤務すべき時間数</t>
    </r>
    <rPh sb="4" eb="7">
      <t>ジギョウショ</t>
    </rPh>
    <rPh sb="11" eb="13">
      <t>ジョウキン</t>
    </rPh>
    <rPh sb="14" eb="16">
      <t>ジタン</t>
    </rPh>
    <rPh sb="16" eb="18">
      <t>キンム</t>
    </rPh>
    <rPh sb="20" eb="23">
      <t>ジュウギョウシャ</t>
    </rPh>
    <rPh sb="24" eb="26">
      <t>キンム</t>
    </rPh>
    <rPh sb="29" eb="31">
      <t>ジカン</t>
    </rPh>
    <rPh sb="31" eb="32">
      <t>スウ</t>
    </rPh>
    <phoneticPr fontId="75"/>
  </si>
  <si>
    <t>合計</t>
    <rPh sb="0" eb="2">
      <t>ゴウケイ</t>
    </rPh>
    <phoneticPr fontId="69"/>
  </si>
  <si>
    <t>専従</t>
    <rPh sb="0" eb="2">
      <t>センジュウ</t>
    </rPh>
    <phoneticPr fontId="4"/>
  </si>
  <si>
    <t>兼務</t>
    <rPh sb="0" eb="2">
      <t>ケンム</t>
    </rPh>
    <phoneticPr fontId="4"/>
  </si>
  <si>
    <t>専従</t>
    <rPh sb="0" eb="2">
      <t>センジュウ</t>
    </rPh>
    <phoneticPr fontId="69"/>
  </si>
  <si>
    <t>兼務</t>
    <rPh sb="0" eb="2">
      <t>ケンム</t>
    </rPh>
    <phoneticPr fontId="69"/>
  </si>
  <si>
    <t>専従</t>
    <rPh sb="0" eb="2">
      <t>センジュウ</t>
    </rPh>
    <phoneticPr fontId="82"/>
  </si>
  <si>
    <t>兼務</t>
    <rPh sb="0" eb="2">
      <t>ケンム</t>
    </rPh>
    <phoneticPr fontId="82"/>
  </si>
  <si>
    <t>常勤</t>
    <rPh sb="0" eb="2">
      <t>ジョウキン</t>
    </rPh>
    <phoneticPr fontId="8"/>
  </si>
  <si>
    <t>非常勤</t>
    <rPh sb="0" eb="3">
      <t>ヒジョウキン</t>
    </rPh>
    <phoneticPr fontId="69"/>
  </si>
  <si>
    <t>常勤換算数</t>
    <rPh sb="0" eb="2">
      <t>ジョウキン</t>
    </rPh>
    <rPh sb="2" eb="4">
      <t>カンサン</t>
    </rPh>
    <rPh sb="4" eb="5">
      <t>スウ</t>
    </rPh>
    <phoneticPr fontId="69"/>
  </si>
  <si>
    <t>（管理者・サビ管・医師・その他職員を除く）</t>
    <rPh sb="1" eb="4">
      <t>カンリシャ</t>
    </rPh>
    <rPh sb="7" eb="8">
      <t>カン</t>
    </rPh>
    <rPh sb="9" eb="11">
      <t>イシ</t>
    </rPh>
    <rPh sb="14" eb="15">
      <t>タ</t>
    </rPh>
    <rPh sb="15" eb="17">
      <t>ショクイン</t>
    </rPh>
    <rPh sb="18" eb="19">
      <t>ノゾ</t>
    </rPh>
    <phoneticPr fontId="69"/>
  </si>
  <si>
    <t>←夜勤者がいる場合は🌙マーク</t>
    <rPh sb="1" eb="3">
      <t>ヤキン</t>
    </rPh>
    <rPh sb="3" eb="4">
      <t>シャ</t>
    </rPh>
    <rPh sb="7" eb="9">
      <t>バアイ</t>
    </rPh>
    <phoneticPr fontId="69"/>
  </si>
  <si>
    <t>No.</t>
    <phoneticPr fontId="4"/>
  </si>
  <si>
    <t>(4)職種</t>
    <rPh sb="3" eb="5">
      <t>ショクシュ</t>
    </rPh>
    <phoneticPr fontId="4"/>
  </si>
  <si>
    <t>(5)勤務形態
(時短の場合は□に✔）</t>
    <rPh sb="3" eb="5">
      <t>キンム</t>
    </rPh>
    <rPh sb="5" eb="7">
      <t>ケイタイ</t>
    </rPh>
    <rPh sb="9" eb="11">
      <t>ジタン</t>
    </rPh>
    <rPh sb="12" eb="14">
      <t>バアイ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</si>
  <si>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</si>
  <si>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</si>
  <si>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</si>
  <si>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</si>
  <si>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</si>
  <si>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</si>
  <si>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(12)常勤換算数</t>
    <rPh sb="4" eb="6">
      <t>ジョウキン</t>
    </rPh>
    <rPh sb="6" eb="8">
      <t>カンサン</t>
    </rPh>
    <rPh sb="8" eb="9">
      <t>スウ</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</si>
  <si>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</si>
  <si>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</si>
  <si>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</si>
  <si>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</si>
  <si>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t>
  </si>
  <si>
    <t>シフト記号</t>
    <rPh sb="3" eb="5">
      <t>キゴウ</t>
    </rPh>
    <phoneticPr fontId="69"/>
  </si>
  <si>
    <t>常勤数(歴月)</t>
    <rPh sb="0" eb="2">
      <t>ジョウキン</t>
    </rPh>
    <rPh sb="2" eb="3">
      <t>スウ</t>
    </rPh>
    <rPh sb="4" eb="5">
      <t>レキ</t>
    </rPh>
    <rPh sb="5" eb="6">
      <t>ゲツ</t>
    </rPh>
    <phoneticPr fontId="69"/>
  </si>
  <si>
    <t>日中　　</t>
    <rPh sb="0" eb="2">
      <t>ニッチュウ</t>
    </rPh>
    <phoneticPr fontId="69"/>
  </si>
  <si>
    <t>夜間　　</t>
    <rPh sb="0" eb="2">
      <t>ヤカン</t>
    </rPh>
    <phoneticPr fontId="6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</si>
  <si>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75"/>
  </si>
  <si>
    <t>　(1) 「４週」・「暦月」のいずれかを選択してください。</t>
    <rPh sb="7" eb="8">
      <t>シュウ</t>
    </rPh>
    <rPh sb="11" eb="12">
      <t>レキ</t>
    </rPh>
    <rPh sb="12" eb="13">
      <t>ツキ</t>
    </rPh>
    <rPh sb="20" eb="22">
      <t>センタク</t>
    </rPh>
    <phoneticPr fontId="75"/>
  </si>
  <si>
    <t>　(2) 「予定」・「実績」のいずれかを選択してください。</t>
    <rPh sb="6" eb="8">
      <t>ヨテイ</t>
    </rPh>
    <rPh sb="11" eb="13">
      <t>ジッセキ</t>
    </rPh>
    <rPh sb="20" eb="22">
      <t>センタク</t>
    </rPh>
    <phoneticPr fontId="7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</si>
  <si>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5"/>
  </si>
  <si>
    <t>　(4) 従業者の職種を入力してください。</t>
    <rPh sb="5" eb="8">
      <t>ジュウギョウシャ</t>
    </rPh>
    <rPh sb="9" eb="11">
      <t>ショクシュ</t>
    </rPh>
    <rPh sb="12" eb="14">
      <t>ニュウリョク</t>
    </rPh>
    <phoneticPr fontId="75"/>
  </si>
  <si>
    <t xml:space="preserve"> 　　 記入の順序は、職種ごとにまとめてください。</t>
    <rPh sb="4" eb="6">
      <t>キニュウ</t>
    </rPh>
    <rPh sb="7" eb="9">
      <t>ジュンジョ</t>
    </rPh>
    <rPh sb="11" eb="13">
      <t>ショクシュ</t>
    </rPh>
    <phoneticPr fontId="75"/>
  </si>
  <si>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4"/>
  </si>
  <si>
    <t>記号</t>
    <rPh sb="0" eb="2">
      <t>キゴウ</t>
    </rPh>
    <phoneticPr fontId="75"/>
  </si>
  <si>
    <t>区分</t>
    <rPh sb="0" eb="2">
      <t>クブン</t>
    </rPh>
    <phoneticPr fontId="75"/>
  </si>
  <si>
    <t>(A)常/専</t>
    <rPh sb="3" eb="4">
      <t>ツネ</t>
    </rPh>
    <rPh sb="5" eb="6">
      <t>セン</t>
    </rPh>
    <phoneticPr fontId="69"/>
  </si>
  <si>
    <t>常勤で専従</t>
    <rPh sb="0" eb="2">
      <t>ジョウキン</t>
    </rPh>
    <rPh sb="3" eb="5">
      <t>センジュウ</t>
    </rPh>
    <phoneticPr fontId="75"/>
  </si>
  <si>
    <t>(B)常/兼</t>
    <rPh sb="3" eb="4">
      <t>ツネ</t>
    </rPh>
    <rPh sb="5" eb="6">
      <t>カ</t>
    </rPh>
    <phoneticPr fontId="69"/>
  </si>
  <si>
    <t>常勤で兼務</t>
    <rPh sb="0" eb="2">
      <t>ジョウキン</t>
    </rPh>
    <rPh sb="3" eb="5">
      <t>ケンム</t>
    </rPh>
    <phoneticPr fontId="75"/>
  </si>
  <si>
    <t>(C)非/専</t>
    <rPh sb="3" eb="4">
      <t>ヒ</t>
    </rPh>
    <rPh sb="5" eb="6">
      <t>セン</t>
    </rPh>
    <phoneticPr fontId="69"/>
  </si>
  <si>
    <t>非常勤で専従</t>
    <rPh sb="0" eb="3">
      <t>ヒジョウキン</t>
    </rPh>
    <rPh sb="4" eb="6">
      <t>センジュウ</t>
    </rPh>
    <phoneticPr fontId="75"/>
  </si>
  <si>
    <t>(D)非/兼</t>
    <rPh sb="3" eb="4">
      <t>ヒ</t>
    </rPh>
    <rPh sb="5" eb="6">
      <t>カ</t>
    </rPh>
    <phoneticPr fontId="69"/>
  </si>
  <si>
    <t>非常勤で兼務</t>
    <rPh sb="0" eb="3">
      <t>ヒジョウキン</t>
    </rPh>
    <rPh sb="4" eb="6">
      <t>ケンム</t>
    </rPh>
    <phoneticPr fontId="75"/>
  </si>
  <si>
    <t>（注）常勤・非常勤の区分について</t>
    <rPh sb="1" eb="2">
      <t>チュウ</t>
    </rPh>
    <rPh sb="3" eb="5">
      <t>ジョウキン</t>
    </rPh>
    <rPh sb="6" eb="9">
      <t>ヒジョウキン</t>
    </rPh>
    <rPh sb="10" eb="12">
      <t>クブン</t>
    </rPh>
    <phoneticPr fontId="75"/>
  </si>
  <si>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</si>
  <si>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5"/>
  </si>
  <si>
    <t>　(6) 従業者の保有する資格を入力してください。</t>
    <rPh sb="5" eb="8">
      <t>ジュウギョウシャ</t>
    </rPh>
    <rPh sb="9" eb="11">
      <t>ホユウ</t>
    </rPh>
    <rPh sb="13" eb="15">
      <t>シカク</t>
    </rPh>
    <rPh sb="16" eb="18">
      <t>ニュウリョク</t>
    </rPh>
    <phoneticPr fontId="7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</si>
  <si>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75"/>
  </si>
  <si>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75"/>
  </si>
  <si>
    <t>　(7) 従業者の氏名を記入してください。</t>
    <rPh sb="5" eb="8">
      <t>ジュウギョウシャ</t>
    </rPh>
    <rPh sb="9" eb="11">
      <t>シメイ</t>
    </rPh>
    <rPh sb="12" eb="14">
      <t>キニュウ</t>
    </rPh>
    <phoneticPr fontId="75"/>
  </si>
  <si>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75"/>
  </si>
  <si>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</si>
  <si>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7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</si>
  <si>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75"/>
  </si>
  <si>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7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</si>
  <si>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7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</si>
  <si>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5"/>
  </si>
  <si>
    <t>　　　 その他、特記事項欄としてもご活用ください。</t>
    <rPh sb="6" eb="7">
      <t>タ</t>
    </rPh>
    <rPh sb="8" eb="10">
      <t>トッキ</t>
    </rPh>
    <rPh sb="10" eb="12">
      <t>ジコウ</t>
    </rPh>
    <rPh sb="12" eb="13">
      <t>ラン</t>
    </rPh>
    <rPh sb="18" eb="20">
      <t>カツヨウ</t>
    </rPh>
    <phoneticPr fontId="74"/>
  </si>
  <si>
    <t xml:space="preserve"> （12) 必要項目を満たしていれば、各事業所で使用するシフト表等をもって代替書類として差し支えありません。</t>
  </si>
  <si>
    <t>７　業務継続計画、衛生管理、身体拘束の禁止及び虐待の防止に関する取組状況</t>
    <rPh sb="2" eb="4">
      <t>ギョウム</t>
    </rPh>
    <rPh sb="4" eb="6">
      <t>ケイゾク</t>
    </rPh>
    <rPh sb="6" eb="8">
      <t>ケイカク</t>
    </rPh>
    <rPh sb="9" eb="11">
      <t>エイセイ</t>
    </rPh>
    <rPh sb="11" eb="13">
      <t>カンリ</t>
    </rPh>
    <rPh sb="14" eb="16">
      <t>シンタイ</t>
    </rPh>
    <rPh sb="16" eb="18">
      <t>コウソク</t>
    </rPh>
    <rPh sb="19" eb="21">
      <t>キンシ</t>
    </rPh>
    <rPh sb="21" eb="22">
      <t>オヨ</t>
    </rPh>
    <rPh sb="23" eb="25">
      <t>ギャクタイ</t>
    </rPh>
    <rPh sb="26" eb="28">
      <t>ボウシ</t>
    </rPh>
    <rPh sb="29" eb="30">
      <t>カン</t>
    </rPh>
    <rPh sb="32" eb="34">
      <t>トリクミ</t>
    </rPh>
    <rPh sb="34" eb="36">
      <t>ジョウキョウ</t>
    </rPh>
    <phoneticPr fontId="4"/>
  </si>
  <si>
    <t>自己点検日</t>
    <rPh sb="0" eb="2">
      <t>ジコ</t>
    </rPh>
    <rPh sb="2" eb="4">
      <t>テンケン</t>
    </rPh>
    <rPh sb="4" eb="5">
      <t>ヒ</t>
    </rPh>
    <phoneticPr fontId="4"/>
  </si>
  <si>
    <t>検査日</t>
    <rPh sb="0" eb="2">
      <t>ケンサ</t>
    </rPh>
    <rPh sb="2" eb="3">
      <t>ビ</t>
    </rPh>
    <phoneticPr fontId="4"/>
  </si>
  <si>
    <t>障害福祉サービス事業者（障害者・児施設、事業者）業務管理体制に係る一般検査調書</t>
    <phoneticPr fontId="4"/>
  </si>
  <si>
    <t>P1　職員の勤務状況（１）シフト別の勤務形態</t>
    <rPh sb="3" eb="5">
      <t>ショクイン</t>
    </rPh>
    <rPh sb="6" eb="8">
      <t>キンム</t>
    </rPh>
    <rPh sb="8" eb="10">
      <t>ジョウキョウ</t>
    </rPh>
    <phoneticPr fontId="4"/>
  </si>
  <si>
    <t>P2-1　職員の勤務状況（２）勤務実績　（直近3か月分の実績）</t>
    <rPh sb="5" eb="7">
      <t>ショクイン</t>
    </rPh>
    <rPh sb="8" eb="10">
      <t>キンム</t>
    </rPh>
    <rPh sb="10" eb="12">
      <t>ジョウキョウ</t>
    </rPh>
    <phoneticPr fontId="4"/>
  </si>
  <si>
    <t>P2-2　職員の勤務状況（２）勤務実績　（直近4か月分の実績）</t>
    <rPh sb="5" eb="7">
      <t>ショクイン</t>
    </rPh>
    <rPh sb="8" eb="10">
      <t>キンム</t>
    </rPh>
    <rPh sb="10" eb="12">
      <t>ジョウキョウ</t>
    </rPh>
    <phoneticPr fontId="4"/>
  </si>
  <si>
    <t>P2-3　職員の勤務状況（２）勤務実績　（直近5か月分の実績）</t>
    <rPh sb="5" eb="7">
      <t>ショクイン</t>
    </rPh>
    <rPh sb="8" eb="10">
      <t>キンム</t>
    </rPh>
    <rPh sb="10" eb="12">
      <t>ジョウキョウ</t>
    </rPh>
    <phoneticPr fontId="4"/>
  </si>
  <si>
    <t>P3　障害福祉サービス費の請求状況</t>
    <rPh sb="3" eb="5">
      <t>ショウガイ</t>
    </rPh>
    <rPh sb="5" eb="7">
      <t>フクシ</t>
    </rPh>
    <rPh sb="11" eb="12">
      <t>ヒ</t>
    </rPh>
    <rPh sb="13" eb="15">
      <t>セイキュウ</t>
    </rPh>
    <rPh sb="15" eb="17">
      <t>ジョウキョウ</t>
    </rPh>
    <phoneticPr fontId="4"/>
  </si>
  <si>
    <t>P4　利用料の徴収状況及び苦情・事故の対応記録</t>
    <phoneticPr fontId="4"/>
  </si>
  <si>
    <t>P5　業務継続計画、衛生管理、身体拘束の禁止及び虐待の防止に関する取組状況</t>
    <phoneticPr fontId="4"/>
  </si>
  <si>
    <t>P7　障害福祉サービス事業者（障害者・児施設、事業者）業務管理体制に係る一般検査調書</t>
    <phoneticPr fontId="4"/>
  </si>
  <si>
    <t>P6　主眼事項・着眼点自己点検</t>
    <rPh sb="3" eb="5">
      <t>シュガン</t>
    </rPh>
    <rPh sb="5" eb="7">
      <t>ジコウ</t>
    </rPh>
    <rPh sb="8" eb="11">
      <t>チャクガンテン</t>
    </rPh>
    <rPh sb="11" eb="13">
      <t>ジコ</t>
    </rPh>
    <rPh sb="13" eb="15">
      <t>テンケン</t>
    </rPh>
    <phoneticPr fontId="4"/>
  </si>
  <si>
    <t>常勤数(４週)</t>
    <rPh sb="0" eb="2">
      <t>ジョウキン</t>
    </rPh>
    <rPh sb="2" eb="3">
      <t>スウ</t>
    </rPh>
    <phoneticPr fontId="69"/>
  </si>
  <si>
    <t>！申請するサービス類型を選択してください</t>
    <rPh sb="1" eb="3">
      <t>シンセイ</t>
    </rPh>
    <rPh sb="9" eb="11">
      <t>ルイケイ</t>
    </rPh>
    <rPh sb="12" eb="14">
      <t>センタク</t>
    </rPh>
    <phoneticPr fontId="90"/>
  </si>
  <si>
    <t>職種①</t>
    <rPh sb="0" eb="2">
      <t>ショクシュ</t>
    </rPh>
    <phoneticPr fontId="90"/>
  </si>
  <si>
    <t>職種②</t>
    <rPh sb="0" eb="2">
      <t>ショクシュ</t>
    </rPh>
    <phoneticPr fontId="90"/>
  </si>
  <si>
    <t>職種③</t>
    <rPh sb="0" eb="2">
      <t>ショクシュ</t>
    </rPh>
    <phoneticPr fontId="90"/>
  </si>
  <si>
    <t>職種④</t>
    <rPh sb="0" eb="2">
      <t>ショクシュ</t>
    </rPh>
    <phoneticPr fontId="90"/>
  </si>
  <si>
    <t>職種⑤</t>
    <rPh sb="0" eb="2">
      <t>ショクシュ</t>
    </rPh>
    <phoneticPr fontId="90"/>
  </si>
  <si>
    <t>職種⑥</t>
    <rPh sb="0" eb="2">
      <t>ショクシュ</t>
    </rPh>
    <phoneticPr fontId="90"/>
  </si>
  <si>
    <t>職種⑦</t>
    <rPh sb="0" eb="2">
      <t>ショクシュ</t>
    </rPh>
    <phoneticPr fontId="90"/>
  </si>
  <si>
    <t>職種⑧</t>
    <rPh sb="0" eb="2">
      <t>ショクシュ</t>
    </rPh>
    <phoneticPr fontId="90"/>
  </si>
  <si>
    <t>職種⑨</t>
    <phoneticPr fontId="90"/>
  </si>
  <si>
    <t>職種⑩</t>
    <phoneticPr fontId="90"/>
  </si>
  <si>
    <t>居宅介護</t>
    <phoneticPr fontId="4"/>
  </si>
  <si>
    <t>管理者</t>
    <rPh sb="0" eb="3">
      <t>カンリシャ</t>
    </rPh>
    <phoneticPr fontId="90"/>
  </si>
  <si>
    <t>サービス提供責任者</t>
    <rPh sb="4" eb="6">
      <t>テイキョウ</t>
    </rPh>
    <rPh sb="6" eb="9">
      <t>セキニンシャ</t>
    </rPh>
    <phoneticPr fontId="90"/>
  </si>
  <si>
    <t>従業者</t>
    <rPh sb="0" eb="3">
      <t>ジュウギョウシャ</t>
    </rPh>
    <phoneticPr fontId="90"/>
  </si>
  <si>
    <t>重度訪問介護</t>
    <rPh sb="0" eb="2">
      <t>ジュウド</t>
    </rPh>
    <rPh sb="2" eb="4">
      <t>ホウモン</t>
    </rPh>
    <rPh sb="4" eb="6">
      <t>カイゴ</t>
    </rPh>
    <phoneticPr fontId="90"/>
  </si>
  <si>
    <t>同行援護</t>
    <rPh sb="0" eb="2">
      <t>ドウコウ</t>
    </rPh>
    <rPh sb="2" eb="4">
      <t>エンゴ</t>
    </rPh>
    <phoneticPr fontId="90"/>
  </si>
  <si>
    <t>行動援護</t>
    <rPh sb="0" eb="4">
      <t>コウドウエンゴ</t>
    </rPh>
    <phoneticPr fontId="90"/>
  </si>
  <si>
    <t>サービス管理責任者</t>
    <rPh sb="4" eb="6">
      <t>カンリ</t>
    </rPh>
    <rPh sb="6" eb="9">
      <t>セキニンシャ</t>
    </rPh>
    <phoneticPr fontId="90"/>
  </si>
  <si>
    <t>医師</t>
    <rPh sb="0" eb="2">
      <t>イシ</t>
    </rPh>
    <phoneticPr fontId="90"/>
  </si>
  <si>
    <t>看護職員</t>
    <rPh sb="0" eb="4">
      <t>カンゴショクイン</t>
    </rPh>
    <phoneticPr fontId="90"/>
  </si>
  <si>
    <t>生活支援員</t>
    <rPh sb="0" eb="5">
      <t>セイカツシエンイン</t>
    </rPh>
    <phoneticPr fontId="90"/>
  </si>
  <si>
    <t>理学療法士</t>
    <rPh sb="0" eb="5">
      <t>リガクリョウホウシ</t>
    </rPh>
    <phoneticPr fontId="90"/>
  </si>
  <si>
    <t>作業療法士</t>
    <rPh sb="0" eb="5">
      <t>サギョウリョウホウシ</t>
    </rPh>
    <phoneticPr fontId="90"/>
  </si>
  <si>
    <t>言語聴覚士</t>
    <rPh sb="0" eb="2">
      <t>ゲンゴ</t>
    </rPh>
    <rPh sb="2" eb="5">
      <t>チョウカクシ</t>
    </rPh>
    <phoneticPr fontId="90"/>
  </si>
  <si>
    <t>その他職員</t>
    <rPh sb="2" eb="3">
      <t>タ</t>
    </rPh>
    <rPh sb="3" eb="5">
      <t>ショクイン</t>
    </rPh>
    <phoneticPr fontId="90"/>
  </si>
  <si>
    <t>短期入所・併設型</t>
    <rPh sb="0" eb="2">
      <t>タンキ</t>
    </rPh>
    <rPh sb="2" eb="4">
      <t>ニュウショ</t>
    </rPh>
    <rPh sb="5" eb="8">
      <t>ヘイセツガタ</t>
    </rPh>
    <phoneticPr fontId="4"/>
  </si>
  <si>
    <t>短期入所・空床利用型</t>
    <rPh sb="0" eb="2">
      <t>タンキ</t>
    </rPh>
    <rPh sb="2" eb="4">
      <t>ニュウショ</t>
    </rPh>
    <rPh sb="5" eb="7">
      <t>クウショウ</t>
    </rPh>
    <rPh sb="7" eb="10">
      <t>リヨウガタ</t>
    </rPh>
    <phoneticPr fontId="4"/>
  </si>
  <si>
    <t>短期入所・単独型</t>
    <rPh sb="0" eb="2">
      <t>タンキ</t>
    </rPh>
    <rPh sb="2" eb="4">
      <t>ニュウショ</t>
    </rPh>
    <rPh sb="5" eb="8">
      <t>タンドクガタ</t>
    </rPh>
    <phoneticPr fontId="4"/>
  </si>
  <si>
    <t>重度障害者等包括支援</t>
    <rPh sb="0" eb="2">
      <t>ジュウド</t>
    </rPh>
    <rPh sb="2" eb="5">
      <t>ショウガイシャ</t>
    </rPh>
    <rPh sb="5" eb="6">
      <t>ナド</t>
    </rPh>
    <rPh sb="6" eb="8">
      <t>ホウカツ</t>
    </rPh>
    <rPh sb="8" eb="10">
      <t>シエン</t>
    </rPh>
    <phoneticPr fontId="4"/>
  </si>
  <si>
    <t>共同生活援助・介護サービス包括型</t>
    <rPh sb="0" eb="2">
      <t>キョウドウ</t>
    </rPh>
    <rPh sb="2" eb="4">
      <t>セイカツ</t>
    </rPh>
    <rPh sb="4" eb="6">
      <t>エンジョ</t>
    </rPh>
    <phoneticPr fontId="4"/>
  </si>
  <si>
    <t>世話人</t>
    <rPh sb="0" eb="3">
      <t>セワニン</t>
    </rPh>
    <phoneticPr fontId="90"/>
  </si>
  <si>
    <t>共同生活援助・外部サービス利用型</t>
    <rPh sb="0" eb="2">
      <t>キョウドウ</t>
    </rPh>
    <rPh sb="2" eb="4">
      <t>セイカツ</t>
    </rPh>
    <rPh sb="4" eb="6">
      <t>エンジョ</t>
    </rPh>
    <phoneticPr fontId="4"/>
  </si>
  <si>
    <t>共同生活援助・日中サービス支援型</t>
    <rPh sb="0" eb="2">
      <t>キョウドウ</t>
    </rPh>
    <rPh sb="2" eb="4">
      <t>セイカツ</t>
    </rPh>
    <rPh sb="4" eb="6">
      <t>エンジョ</t>
    </rPh>
    <phoneticPr fontId="4"/>
  </si>
  <si>
    <t>夜間支援従事者</t>
    <rPh sb="0" eb="7">
      <t>ヤカンシエンジュウジシャ</t>
    </rPh>
    <phoneticPr fontId="90"/>
  </si>
  <si>
    <t>障害者支援施設</t>
    <rPh sb="0" eb="3">
      <t>ショウガイシャ</t>
    </rPh>
    <rPh sb="3" eb="5">
      <t>シエン</t>
    </rPh>
    <rPh sb="5" eb="7">
      <t>シセツ</t>
    </rPh>
    <phoneticPr fontId="4"/>
  </si>
  <si>
    <t>就労支援員</t>
    <rPh sb="0" eb="2">
      <t>シュウロウ</t>
    </rPh>
    <rPh sb="2" eb="5">
      <t>シエンイン</t>
    </rPh>
    <phoneticPr fontId="90"/>
  </si>
  <si>
    <t>職業指導員</t>
    <rPh sb="0" eb="2">
      <t>ショクギョウ</t>
    </rPh>
    <rPh sb="2" eb="4">
      <t>シドウ</t>
    </rPh>
    <rPh sb="4" eb="5">
      <t>イン</t>
    </rPh>
    <phoneticPr fontId="90"/>
  </si>
  <si>
    <t>機能訓練</t>
    <rPh sb="0" eb="2">
      <t>キノウ</t>
    </rPh>
    <rPh sb="2" eb="4">
      <t>クンレン</t>
    </rPh>
    <phoneticPr fontId="4"/>
  </si>
  <si>
    <t>生活訓練</t>
    <rPh sb="0" eb="2">
      <t>セイカツ</t>
    </rPh>
    <rPh sb="2" eb="4">
      <t>クンレン</t>
    </rPh>
    <phoneticPr fontId="4"/>
  </si>
  <si>
    <t>地域移行支援員</t>
    <rPh sb="0" eb="4">
      <t>チイキイコウ</t>
    </rPh>
    <rPh sb="4" eb="7">
      <t>シエンイン</t>
    </rPh>
    <phoneticPr fontId="90"/>
  </si>
  <si>
    <t>就労支援員</t>
    <rPh sb="0" eb="5">
      <t>シュウロウシエンイン</t>
    </rPh>
    <phoneticPr fontId="90"/>
  </si>
  <si>
    <t>職業指導員</t>
    <rPh sb="0" eb="4">
      <t>ショクギョウシドウ</t>
    </rPh>
    <rPh sb="4" eb="5">
      <t>イン</t>
    </rPh>
    <phoneticPr fontId="90"/>
  </si>
  <si>
    <t>生活支援員</t>
    <rPh sb="0" eb="2">
      <t>セイカツ</t>
    </rPh>
    <rPh sb="2" eb="5">
      <t>シエンイン</t>
    </rPh>
    <phoneticPr fontId="90"/>
  </si>
  <si>
    <t>認定指定就労移行支援</t>
    <rPh sb="0" eb="2">
      <t>ニンテイ</t>
    </rPh>
    <rPh sb="2" eb="4">
      <t>シテイ</t>
    </rPh>
    <rPh sb="4" eb="6">
      <t>シュウロウ</t>
    </rPh>
    <rPh sb="6" eb="8">
      <t>イコウ</t>
    </rPh>
    <rPh sb="8" eb="10">
      <t>シエン</t>
    </rPh>
    <phoneticPr fontId="4"/>
  </si>
  <si>
    <t>就労継続支援Ａ型・Ｂ型</t>
    <rPh sb="0" eb="2">
      <t>シュウロウ</t>
    </rPh>
    <rPh sb="2" eb="4">
      <t>ケイゾク</t>
    </rPh>
    <rPh sb="4" eb="6">
      <t>シエン</t>
    </rPh>
    <rPh sb="7" eb="8">
      <t>ガタ</t>
    </rPh>
    <rPh sb="10" eb="11">
      <t>ガタ</t>
    </rPh>
    <phoneticPr fontId="4"/>
  </si>
  <si>
    <t>一般相談支援事業</t>
    <rPh sb="2" eb="4">
      <t>ソウダン</t>
    </rPh>
    <rPh sb="4" eb="6">
      <t>シエン</t>
    </rPh>
    <rPh sb="6" eb="8">
      <t>ジギョウ</t>
    </rPh>
    <phoneticPr fontId="4"/>
  </si>
  <si>
    <t>就労定着支援</t>
    <rPh sb="0" eb="2">
      <t>シュウロウ</t>
    </rPh>
    <rPh sb="2" eb="4">
      <t>テイチャク</t>
    </rPh>
    <rPh sb="4" eb="6">
      <t>シエン</t>
    </rPh>
    <phoneticPr fontId="4"/>
  </si>
  <si>
    <t>就労定着支援員</t>
    <rPh sb="0" eb="2">
      <t>シュウロウ</t>
    </rPh>
    <rPh sb="2" eb="7">
      <t>テイチャクシエンイン</t>
    </rPh>
    <phoneticPr fontId="90"/>
  </si>
  <si>
    <t>自立生活援助</t>
    <rPh sb="0" eb="2">
      <t>ジリツ</t>
    </rPh>
    <rPh sb="2" eb="4">
      <t>セイカツ</t>
    </rPh>
    <rPh sb="4" eb="6">
      <t>エンジョ</t>
    </rPh>
    <phoneticPr fontId="4"/>
  </si>
  <si>
    <t>地域生活支援員</t>
    <rPh sb="0" eb="7">
      <t>チイキセイカツシエンイン</t>
    </rPh>
    <phoneticPr fontId="90"/>
  </si>
  <si>
    <t>特定相談支援・障害児相談支援</t>
    <rPh sb="0" eb="2">
      <t>トクテイ</t>
    </rPh>
    <rPh sb="2" eb="4">
      <t>ソウダン</t>
    </rPh>
    <rPh sb="4" eb="6">
      <t>シエン</t>
    </rPh>
    <rPh sb="7" eb="10">
      <t>ショウガイジ</t>
    </rPh>
    <rPh sb="10" eb="12">
      <t>ソウダン</t>
    </rPh>
    <rPh sb="12" eb="14">
      <t>シエン</t>
    </rPh>
    <phoneticPr fontId="75"/>
  </si>
  <si>
    <t>相談支援専門員</t>
    <rPh sb="0" eb="7">
      <t>ソウダンシエンセンモンイン</t>
    </rPh>
    <phoneticPr fontId="90"/>
  </si>
  <si>
    <t>相談支援員</t>
    <rPh sb="0" eb="2">
      <t>ソウダン</t>
    </rPh>
    <rPh sb="2" eb="5">
      <t>シエンイン</t>
    </rPh>
    <phoneticPr fontId="90"/>
  </si>
  <si>
    <t>児童発達支援・放課後等デイサービス</t>
    <rPh sb="0" eb="2">
      <t>ジドウ</t>
    </rPh>
    <rPh sb="2" eb="4">
      <t>ハッタツ</t>
    </rPh>
    <rPh sb="4" eb="6">
      <t>シエン</t>
    </rPh>
    <rPh sb="7" eb="11">
      <t>ホウカゴトウ</t>
    </rPh>
    <phoneticPr fontId="75"/>
  </si>
  <si>
    <t>児童発達支援管理責任者</t>
    <rPh sb="0" eb="2">
      <t>ジドウ</t>
    </rPh>
    <rPh sb="2" eb="6">
      <t>ハッタツシエン</t>
    </rPh>
    <rPh sb="6" eb="8">
      <t>カンリ</t>
    </rPh>
    <rPh sb="8" eb="11">
      <t>セキニンシャ</t>
    </rPh>
    <phoneticPr fontId="90"/>
  </si>
  <si>
    <t>児童指導員</t>
    <rPh sb="0" eb="2">
      <t>ジドウ</t>
    </rPh>
    <rPh sb="2" eb="5">
      <t>シドウイン</t>
    </rPh>
    <phoneticPr fontId="90"/>
  </si>
  <si>
    <t>保育士</t>
    <rPh sb="0" eb="3">
      <t>ホイクシ</t>
    </rPh>
    <phoneticPr fontId="90"/>
  </si>
  <si>
    <t>機能訓練担当職員</t>
    <rPh sb="0" eb="4">
      <t>キノウクンレン</t>
    </rPh>
    <rPh sb="4" eb="6">
      <t>タントウ</t>
    </rPh>
    <rPh sb="6" eb="8">
      <t>ショクイン</t>
    </rPh>
    <phoneticPr fontId="90"/>
  </si>
  <si>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90"/>
  </si>
  <si>
    <t>嘱託医</t>
    <rPh sb="0" eb="2">
      <t>ショクタク</t>
    </rPh>
    <phoneticPr fontId="90"/>
  </si>
  <si>
    <t>児童発達支援・児童発達支援センターであるもの</t>
    <rPh sb="0" eb="6">
      <t>ジドウハッタツシエン</t>
    </rPh>
    <rPh sb="7" eb="11">
      <t>ジドウハッタツ</t>
    </rPh>
    <rPh sb="11" eb="13">
      <t>シエン</t>
    </rPh>
    <phoneticPr fontId="90"/>
  </si>
  <si>
    <t>栄養士</t>
    <rPh sb="0" eb="3">
      <t>エイヨウシ</t>
    </rPh>
    <phoneticPr fontId="90"/>
  </si>
  <si>
    <t>調理員</t>
    <rPh sb="0" eb="3">
      <t>チョウリイン</t>
    </rPh>
    <phoneticPr fontId="90"/>
  </si>
  <si>
    <t>保育所等訪問支援</t>
    <rPh sb="0" eb="3">
      <t>ホイクショ</t>
    </rPh>
    <rPh sb="3" eb="4">
      <t>トウ</t>
    </rPh>
    <rPh sb="4" eb="6">
      <t>ホウモン</t>
    </rPh>
    <rPh sb="6" eb="8">
      <t>シエン</t>
    </rPh>
    <phoneticPr fontId="75"/>
  </si>
  <si>
    <t>訪問支援員</t>
    <rPh sb="0" eb="2">
      <t>ホウモン</t>
    </rPh>
    <rPh sb="2" eb="5">
      <t>シエンイン</t>
    </rPh>
    <phoneticPr fontId="90"/>
  </si>
  <si>
    <t>居宅訪問型児童発達支援</t>
    <rPh sb="0" eb="2">
      <t>キョタク</t>
    </rPh>
    <rPh sb="2" eb="4">
      <t>ホウモン</t>
    </rPh>
    <rPh sb="4" eb="5">
      <t>ガタ</t>
    </rPh>
    <rPh sb="5" eb="7">
      <t>ジドウ</t>
    </rPh>
    <rPh sb="7" eb="9">
      <t>ハッタツ</t>
    </rPh>
    <rPh sb="9" eb="11">
      <t>シエン</t>
    </rPh>
    <phoneticPr fontId="75"/>
  </si>
  <si>
    <t>福祉型障害児入所施設</t>
    <rPh sb="0" eb="3">
      <t>フクシガタ</t>
    </rPh>
    <rPh sb="3" eb="6">
      <t>ショウガイジ</t>
    </rPh>
    <rPh sb="6" eb="8">
      <t>ニュウショ</t>
    </rPh>
    <rPh sb="8" eb="10">
      <t>シセツ</t>
    </rPh>
    <phoneticPr fontId="75"/>
  </si>
  <si>
    <t>心理担当職員</t>
    <rPh sb="0" eb="6">
      <t>シンリタントウショクイン</t>
    </rPh>
    <phoneticPr fontId="90"/>
  </si>
  <si>
    <t>医療型障害児入所施設</t>
    <rPh sb="0" eb="2">
      <t>イリョウ</t>
    </rPh>
    <rPh sb="2" eb="3">
      <t>ガタ</t>
    </rPh>
    <rPh sb="3" eb="6">
      <t>ショウガイジ</t>
    </rPh>
    <rPh sb="6" eb="8">
      <t>ニュウショ</t>
    </rPh>
    <rPh sb="8" eb="10">
      <t>シセツ</t>
    </rPh>
    <phoneticPr fontId="75"/>
  </si>
  <si>
    <t>理学療法士
又は作業療法士</t>
    <rPh sb="0" eb="5">
      <t>リガクリョウホウシ</t>
    </rPh>
    <rPh sb="6" eb="7">
      <t>マタ</t>
    </rPh>
    <rPh sb="8" eb="13">
      <t>サギョウリョウホウシ</t>
    </rPh>
    <phoneticPr fontId="90"/>
  </si>
  <si>
    <t>職業指導員</t>
    <rPh sb="0" eb="5">
      <t>ショクギョウシドウイン</t>
    </rPh>
    <phoneticPr fontId="90"/>
  </si>
  <si>
    <t>資格種類</t>
    <rPh sb="0" eb="2">
      <t>シカク</t>
    </rPh>
    <rPh sb="2" eb="4">
      <t>シュルイ</t>
    </rPh>
    <phoneticPr fontId="75"/>
  </si>
  <si>
    <t>介護福祉士</t>
    <rPh sb="0" eb="5">
      <t>カイゴフクシシ</t>
    </rPh>
    <phoneticPr fontId="90"/>
  </si>
  <si>
    <t>社会福祉士</t>
    <rPh sb="0" eb="2">
      <t>シャカイ</t>
    </rPh>
    <rPh sb="2" eb="4">
      <t>フクシ</t>
    </rPh>
    <rPh sb="4" eb="5">
      <t>シ</t>
    </rPh>
    <phoneticPr fontId="90"/>
  </si>
  <si>
    <t>精神保健福祉士</t>
    <rPh sb="0" eb="2">
      <t>セイシン</t>
    </rPh>
    <rPh sb="2" eb="4">
      <t>ホケン</t>
    </rPh>
    <rPh sb="4" eb="7">
      <t>フクシシ</t>
    </rPh>
    <phoneticPr fontId="90"/>
  </si>
  <si>
    <t>心理士</t>
    <rPh sb="0" eb="3">
      <t>シンリシ</t>
    </rPh>
    <phoneticPr fontId="90"/>
  </si>
  <si>
    <t>看護師</t>
    <rPh sb="0" eb="3">
      <t>カンゴシ</t>
    </rPh>
    <phoneticPr fontId="90"/>
  </si>
  <si>
    <t>准看護師</t>
    <rPh sb="0" eb="4">
      <t>ジュンカンゴシ</t>
    </rPh>
    <phoneticPr fontId="90"/>
  </si>
  <si>
    <t>強行（基礎）</t>
    <rPh sb="0" eb="2">
      <t>キョウコウ</t>
    </rPh>
    <rPh sb="3" eb="5">
      <t>キソ</t>
    </rPh>
    <phoneticPr fontId="90"/>
  </si>
  <si>
    <t>強行（実践）</t>
    <rPh sb="0" eb="2">
      <t>キョウコウ</t>
    </rPh>
    <rPh sb="3" eb="5">
      <t>ジッセン</t>
    </rPh>
    <phoneticPr fontId="90"/>
  </si>
  <si>
    <t>喀痰（一号）</t>
    <rPh sb="0" eb="2">
      <t>カクタン</t>
    </rPh>
    <rPh sb="3" eb="5">
      <t>イチゴウ</t>
    </rPh>
    <phoneticPr fontId="90"/>
  </si>
  <si>
    <t>喀痰（二号）</t>
    <rPh sb="0" eb="2">
      <t>カクタン</t>
    </rPh>
    <rPh sb="3" eb="5">
      <t>ニゴウ</t>
    </rPh>
    <phoneticPr fontId="69"/>
  </si>
  <si>
    <t>喀痰（三号）</t>
    <rPh sb="0" eb="2">
      <t>カクタン</t>
    </rPh>
    <rPh sb="3" eb="4">
      <t>ミ</t>
    </rPh>
    <rPh sb="4" eb="5">
      <t>ゴウ</t>
    </rPh>
    <phoneticPr fontId="69"/>
  </si>
  <si>
    <t>１　職員の配置状況</t>
    <rPh sb="2" eb="4">
      <t>ショクイン</t>
    </rPh>
    <rPh sb="5" eb="7">
      <t>ハイチ</t>
    </rPh>
    <rPh sb="7" eb="9">
      <t>ジョウキョウ</t>
    </rPh>
    <phoneticPr fontId="69"/>
  </si>
  <si>
    <t>≪要提出≫</t>
    <rPh sb="1" eb="2">
      <t>ヨウ</t>
    </rPh>
    <rPh sb="2" eb="4">
      <t>テイシュツ</t>
    </rPh>
    <phoneticPr fontId="69"/>
  </si>
  <si>
    <t>■シフト記号表（勤務時間帯）</t>
    <rPh sb="4" eb="6">
      <t>キゴウ</t>
    </rPh>
    <rPh sb="6" eb="7">
      <t>ヒョウ</t>
    </rPh>
    <rPh sb="8" eb="10">
      <t>キンム</t>
    </rPh>
    <rPh sb="10" eb="13">
      <t>ジカンタイ</t>
    </rPh>
    <phoneticPr fontId="69"/>
  </si>
  <si>
    <t>夜間の時間帯</t>
    <rPh sb="0" eb="2">
      <t>ヤカン</t>
    </rPh>
    <rPh sb="3" eb="6">
      <t>ジカンタイ</t>
    </rPh>
    <phoneticPr fontId="69"/>
  </si>
  <si>
    <t>→</t>
    <phoneticPr fontId="95"/>
  </si>
  <si>
    <t>1　職員の配置状況</t>
    <rPh sb="2" eb="4">
      <t>ショクイン</t>
    </rPh>
    <rPh sb="5" eb="7">
      <t>ハイチ</t>
    </rPh>
    <rPh sb="7" eb="9">
      <t>ジョウキョウ</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</si>
  <si>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</si>
  <si>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常勤数(４週)</t>
  </si>
  <si>
    <t>常勤数(歴月)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</si>
</sst>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_ "/>
    <numFmt numFmtId="177" formatCode="0&quot;人&quot;"/>
    <numFmt numFmtId="178" formatCode="h:mm;@"/>
    <numFmt numFmtId="179" formatCode="[$-411]ge\.m\.d;@"/>
    <numFmt numFmtId="180" formatCode="0&quot;件&quot;"/>
    <numFmt numFmtId="181" formatCode="#,##0_ "/>
    <numFmt numFmtId="182" formatCode="[$-409]d;@"/>
    <numFmt numFmtId="183" formatCode="aaa"/>
  </numFmts>
  <fonts count="10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2"/>
      <name val="ＭＳ Ｐゴシック"/>
      <family val="3"/>
      <charset val="128"/>
      <scheme val="minor"/>
    </font>
    <font>
      <b/>
      <sz val="14"/>
      <name val="ＭＳ Ｐゴシック"/>
      <family val="3"/>
      <charset val="128"/>
      <scheme val="minor"/>
    </font>
    <font>
      <sz val="11"/>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10.5"/>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5"/>
      <color theme="1"/>
      <name val="ＭＳ Ｐゴシック"/>
      <family val="3"/>
      <charset val="128"/>
      <scheme val="minor"/>
    </font>
    <font>
      <b/>
      <sz val="11"/>
      <color theme="1"/>
      <name val="ＭＳ Ｐゴシック"/>
      <family val="3"/>
      <charset val="128"/>
      <scheme val="minor"/>
    </font>
    <font>
      <sz val="18"/>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2"/>
      <color rgb="FFFF0000"/>
      <name val="ＭＳ Ｐゴシック"/>
      <family val="3"/>
      <charset val="128"/>
      <scheme val="minor"/>
    </font>
    <font>
      <u/>
      <sz val="11"/>
      <color theme="10"/>
      <name val="ＭＳ Ｐゴシック"/>
      <family val="3"/>
      <charset val="128"/>
    </font>
    <font>
      <sz val="12"/>
      <name val="Meiryo UI"/>
      <family val="3"/>
      <charset val="128"/>
    </font>
    <font>
      <b/>
      <sz val="11"/>
      <name val="ＭＳ Ｐゴシック"/>
      <family val="3"/>
      <charset val="1"/>
    </font>
    <font>
      <sz val="6"/>
      <name val="ＭＳ Ｐゴシック"/>
      <family val="3"/>
      <charset val="1"/>
    </font>
    <font>
      <sz val="11"/>
      <color indexed="10"/>
      <name val="ＭＳ Ｐゴシック"/>
      <family val="3"/>
      <charset val="1"/>
    </font>
    <font>
      <sz val="10"/>
      <name val="ＭＳ Ｐゴシック"/>
      <family val="3"/>
      <charset val="1"/>
    </font>
    <font>
      <sz val="9"/>
      <name val="ＭＳ Ｐゴシック"/>
      <family val="3"/>
      <charset val="1"/>
    </font>
    <font>
      <sz val="9"/>
      <color indexed="10"/>
      <name val="ＭＳ Ｐゴシック"/>
      <family val="3"/>
      <charset val="1"/>
    </font>
    <font>
      <sz val="6"/>
      <name val="游ゴシック"/>
      <family val="3"/>
      <charset val="1"/>
    </font>
    <font>
      <sz val="14"/>
      <name val="ＭＳ Ｐゴシック"/>
      <family val="3"/>
      <charset val="128"/>
    </font>
    <font>
      <sz val="10.5"/>
      <name val="ＭＳ 明朝"/>
      <family val="1"/>
      <charset val="128"/>
    </font>
    <font>
      <sz val="10.5"/>
      <color rgb="FF0000FF"/>
      <name val="ＭＳ 明朝"/>
      <family val="1"/>
      <charset val="128"/>
    </font>
    <font>
      <b/>
      <sz val="10.5"/>
      <name val="ＭＳ 明朝"/>
      <family val="1"/>
      <charset val="128"/>
    </font>
    <font>
      <b/>
      <u/>
      <sz val="10.5"/>
      <name val="ＭＳ 明朝"/>
      <family val="1"/>
      <charset val="128"/>
    </font>
    <font>
      <sz val="9"/>
      <name val="ＭＳ 明朝"/>
      <family val="1"/>
      <charset val="128"/>
    </font>
    <font>
      <sz val="11"/>
      <name val="ＭＳ 明朝"/>
      <family val="1"/>
      <charset val="128"/>
    </font>
    <font>
      <sz val="9"/>
      <color rgb="FFFF0000"/>
      <name val="ＭＳ 明朝"/>
      <family val="1"/>
      <charset val="128"/>
    </font>
    <font>
      <b/>
      <sz val="9"/>
      <name val="ＭＳ 明朝"/>
      <family val="1"/>
      <charset val="128"/>
    </font>
    <font>
      <u/>
      <sz val="9"/>
      <name val="ＭＳ 明朝"/>
      <family val="1"/>
      <charset val="128"/>
    </font>
    <font>
      <b/>
      <u/>
      <sz val="9"/>
      <name val="ＭＳ 明朝"/>
      <family val="1"/>
      <charset val="128"/>
    </font>
    <font>
      <sz val="10.5"/>
      <name val="Century"/>
      <family val="1"/>
    </font>
    <font>
      <sz val="10"/>
      <name val="ＭＳ Ｐゴシック"/>
      <family val="2"/>
      <charset val="128"/>
    </font>
    <font>
      <sz val="11"/>
      <color theme="1"/>
      <name val="ＭＳ Ｐゴシック"/>
      <family val="3"/>
      <scheme val="minor"/>
    </font>
    <font>
      <sz val="11"/>
      <color theme="1"/>
      <name val="ＭＳ ゴシック"/>
      <family val="2"/>
      <charset val="128"/>
    </font>
    <font>
      <sz val="11"/>
      <color rgb="FFFF0000"/>
      <name val="ＭＳ Ｐゴシック"/>
      <family val="2"/>
      <charset val="128"/>
      <scheme val="minor"/>
    </font>
    <font>
      <sz val="10"/>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tint="0.499984740745262"/>
      <name val="ＭＳ Ｐゴシック"/>
      <family val="2"/>
      <charset val="128"/>
      <scheme val="minor"/>
    </font>
    <font>
      <sz val="11"/>
      <name val="ＭＳ Ｐゴシック"/>
      <family val="2"/>
      <charset val="128"/>
      <scheme val="minor"/>
    </font>
    <font>
      <sz val="12"/>
      <name val="ＭＳ ゴシック"/>
      <family val="3"/>
      <charset val="128"/>
    </font>
    <font>
      <sz val="10"/>
      <name val="ＭＳ ゴシック"/>
      <family val="3"/>
      <charset val="128"/>
    </font>
    <font>
      <sz val="10"/>
      <color indexed="8"/>
      <name val="ＭＳ ゴシック"/>
      <family val="3"/>
      <charset val="128"/>
    </font>
    <font>
      <sz val="9"/>
      <name val="ＭＳ ゴシック"/>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u/>
      <sz val="10"/>
      <color rgb="FFFF0000"/>
      <name val="ＭＳ ゴシック"/>
      <family val="3"/>
      <charset val="128"/>
    </font>
    <font>
      <sz val="6"/>
      <name val="ＭＳ ゴシック"/>
      <family val="3"/>
      <charset val="128"/>
    </font>
    <font>
      <sz val="6"/>
      <color theme="0"/>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color theme="0"/>
      <name val="ＭＳ Ｐゴシック"/>
      <family val="3"/>
      <charset val="128"/>
      <scheme val="minor"/>
    </font>
    <font>
      <sz val="6"/>
      <name val="游ゴシック"/>
      <family val="3"/>
      <charset val="128"/>
    </font>
    <font>
      <b/>
      <sz val="11"/>
      <color rgb="FFFF0000"/>
      <name val="ＭＳ Ｐゴシック"/>
      <family val="3"/>
      <charset val="128"/>
      <scheme val="minor"/>
    </font>
    <font>
      <b/>
      <sz val="11"/>
      <color theme="0"/>
      <name val="ＭＳ Ｐゴシック"/>
      <family val="3"/>
      <charset val="128"/>
      <scheme val="minor"/>
    </font>
    <font>
      <sz val="9"/>
      <color theme="0"/>
      <name val="ＭＳ Ｐゴシック"/>
      <family val="2"/>
      <charset val="128"/>
      <scheme val="minor"/>
    </font>
    <font>
      <sz val="18"/>
      <color theme="1"/>
      <name val="HGP創英角ｺﾞｼｯｸUB"/>
      <family val="3"/>
      <charset val="128"/>
    </font>
    <font>
      <sz val="6"/>
      <name val="ＭＳ Ｐゴシック"/>
      <family val="3"/>
      <charset val="128"/>
      <scheme val="minor"/>
    </font>
    <font>
      <sz val="9"/>
      <color theme="0"/>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
      <b/>
      <sz val="9"/>
      <color indexed="81"/>
      <name val="ＭＳ Ｐゴシック"/>
      <family val="3"/>
      <charset val="128"/>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DDFFDD"/>
        <bgColor indexed="64"/>
      </patternFill>
    </fill>
    <fill>
      <patternFill patternType="solid">
        <fgColor rgb="FFFFFFCC"/>
        <bgColor indexed="64"/>
      </patternFill>
    </fill>
    <fill>
      <patternFill patternType="solid">
        <fgColor theme="0"/>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D9FFD9"/>
        <bgColor indexed="64"/>
      </patternFill>
    </fill>
    <fill>
      <patternFill patternType="solid">
        <fgColor indexed="45"/>
        <bgColor indexed="64"/>
      </patternFill>
    </fill>
    <fill>
      <patternFill patternType="solid">
        <fgColor rgb="FFFFFF99"/>
        <bgColor indexed="64"/>
      </patternFill>
    </fill>
    <fill>
      <patternFill patternType="solid">
        <fgColor rgb="FFCCFFCC"/>
        <bgColor indexed="64"/>
      </patternFill>
    </fill>
    <fill>
      <patternFill patternType="solid">
        <fgColor rgb="FF00B0F0"/>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366092"/>
        <bgColor indexed="64"/>
      </patternFill>
    </fill>
    <fill>
      <patternFill patternType="solid">
        <fgColor theme="5" tint="0.79998168889431442"/>
        <bgColor indexed="64"/>
      </patternFill>
    </fill>
    <fill>
      <patternFill patternType="solid">
        <fgColor rgb="FFDAEEF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2DCDB"/>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thin">
        <color indexed="64"/>
      </right>
      <top style="dashDotDot">
        <color indexed="64"/>
      </top>
      <bottom/>
      <diagonal/>
    </border>
    <border>
      <left style="thin">
        <color indexed="64"/>
      </left>
      <right/>
      <top style="dashDotDot">
        <color indexed="64"/>
      </top>
      <bottom style="hair">
        <color indexed="64"/>
      </bottom>
      <diagonal/>
    </border>
    <border>
      <left/>
      <right style="thin">
        <color indexed="64"/>
      </right>
      <top style="dashDotDot">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66">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3"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3"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 fillId="0" borderId="0"/>
    <xf numFmtId="0" fontId="3" fillId="0" borderId="0"/>
    <xf numFmtId="0" fontId="3" fillId="0" borderId="0">
      <alignment vertical="center"/>
    </xf>
    <xf numFmtId="0" fontId="26" fillId="0" borderId="0">
      <alignment vertical="center"/>
    </xf>
    <xf numFmtId="0" fontId="3" fillId="0" borderId="0">
      <alignment vertical="center"/>
    </xf>
    <xf numFmtId="0" fontId="3" fillId="0" borderId="0">
      <alignment vertical="center"/>
    </xf>
    <xf numFmtId="0" fontId="3" fillId="0" borderId="0">
      <alignment vertical="center"/>
    </xf>
    <xf numFmtId="0" fontId="25" fillId="4" borderId="0" applyNumberFormat="0" applyBorder="0" applyAlignment="0" applyProtection="0">
      <alignment vertical="center"/>
    </xf>
    <xf numFmtId="0" fontId="2" fillId="0" borderId="0">
      <alignment vertical="center"/>
    </xf>
    <xf numFmtId="0" fontId="43" fillId="0" borderId="0" applyNumberFormat="0" applyFill="0" applyBorder="0" applyAlignment="0" applyProtection="0">
      <alignment vertical="center"/>
    </xf>
    <xf numFmtId="38" fontId="64" fillId="0" borderId="0" applyFont="0" applyFill="0" applyBorder="0" applyAlignment="0" applyProtection="0"/>
    <xf numFmtId="38" fontId="3" fillId="0" borderId="0" applyFont="0" applyFill="0" applyBorder="0" applyAlignment="0" applyProtection="0">
      <alignment vertical="center"/>
    </xf>
    <xf numFmtId="38" fontId="64" fillId="0" borderId="0" applyFont="0" applyFill="0" applyBorder="0" applyAlignment="0" applyProtection="0"/>
    <xf numFmtId="38" fontId="65" fillId="0" borderId="0" applyFill="0" applyBorder="0" applyAlignment="0" applyProtection="0">
      <alignment vertical="center"/>
    </xf>
    <xf numFmtId="0" fontId="3" fillId="0" borderId="0">
      <alignment vertical="center"/>
    </xf>
    <xf numFmtId="0" fontId="3" fillId="0" borderId="0"/>
    <xf numFmtId="0" fontId="26" fillId="0" borderId="0">
      <alignment vertical="center"/>
    </xf>
    <xf numFmtId="0" fontId="66" fillId="0" borderId="0">
      <alignment vertical="center"/>
    </xf>
    <xf numFmtId="0" fontId="65" fillId="0" borderId="0">
      <alignment vertical="center"/>
    </xf>
    <xf numFmtId="0" fontId="1" fillId="0" borderId="0">
      <alignment vertical="center"/>
    </xf>
    <xf numFmtId="0" fontId="79" fillId="0" borderId="0">
      <alignment vertical="center"/>
    </xf>
    <xf numFmtId="0" fontId="3" fillId="0" borderId="0"/>
    <xf numFmtId="6" fontId="3" fillId="0" borderId="0" applyFont="0" applyFill="0" applyBorder="0" applyAlignment="0" applyProtection="0"/>
    <xf numFmtId="0" fontId="3" fillId="0" borderId="0">
      <alignment vertical="center"/>
    </xf>
  </cellStyleXfs>
  <cellXfs count="666">
    <xf numFmtId="0" fontId="0" fillId="0" borderId="0" xfId="0">
      <alignment vertical="center"/>
    </xf>
    <xf numFmtId="0" fontId="0" fillId="24" borderId="0" xfId="0" applyFill="1">
      <alignment vertical="center"/>
    </xf>
    <xf numFmtId="0" fontId="0" fillId="24" borderId="0" xfId="0" applyFill="1" applyBorder="1" applyAlignment="1">
      <alignment horizontal="center" vertical="center"/>
    </xf>
    <xf numFmtId="0" fontId="5" fillId="24" borderId="0" xfId="0" applyFont="1" applyFill="1">
      <alignment vertical="center"/>
    </xf>
    <xf numFmtId="0" fontId="0" fillId="24" borderId="0" xfId="0" applyFill="1" applyBorder="1" applyAlignment="1">
      <alignment horizontal="left" vertical="center"/>
    </xf>
    <xf numFmtId="0" fontId="0" fillId="24" borderId="0" xfId="0" applyFill="1" applyBorder="1">
      <alignment vertical="center"/>
    </xf>
    <xf numFmtId="0" fontId="0" fillId="24" borderId="0" xfId="0" applyFill="1" applyBorder="1" applyAlignment="1">
      <alignment vertical="center" wrapText="1"/>
    </xf>
    <xf numFmtId="0" fontId="27" fillId="24" borderId="0" xfId="0" applyFont="1" applyFill="1" applyBorder="1">
      <alignment vertical="center"/>
    </xf>
    <xf numFmtId="0" fontId="27" fillId="24" borderId="0" xfId="0" applyFont="1" applyFill="1">
      <alignment vertical="center"/>
    </xf>
    <xf numFmtId="0" fontId="27" fillId="24" borderId="13" xfId="0" applyFont="1" applyFill="1" applyBorder="1" applyAlignment="1">
      <alignment horizontal="center" vertical="center" wrapText="1"/>
    </xf>
    <xf numFmtId="0" fontId="27" fillId="24" borderId="13" xfId="0" applyFont="1" applyFill="1" applyBorder="1" applyAlignment="1">
      <alignment horizontal="center" vertical="center"/>
    </xf>
    <xf numFmtId="0" fontId="27" fillId="24" borderId="0" xfId="0" applyFont="1" applyFill="1" applyBorder="1" applyAlignment="1">
      <alignment horizontal="center" vertical="center"/>
    </xf>
    <xf numFmtId="0" fontId="27" fillId="24" borderId="0" xfId="0" applyFont="1" applyFill="1" applyAlignment="1">
      <alignment vertical="center" wrapText="1"/>
    </xf>
    <xf numFmtId="49" fontId="27" fillId="0" borderId="14" xfId="0" applyNumberFormat="1" applyFont="1" applyFill="1" applyBorder="1" applyAlignment="1">
      <alignment horizontal="right" vertical="center"/>
    </xf>
    <xf numFmtId="0" fontId="27" fillId="0" borderId="15" xfId="0" applyFont="1" applyFill="1" applyBorder="1" applyAlignment="1">
      <alignment horizontal="right" vertical="center"/>
    </xf>
    <xf numFmtId="0" fontId="27" fillId="0" borderId="15" xfId="0" applyFont="1" applyFill="1" applyBorder="1" applyAlignment="1">
      <alignment vertical="center"/>
    </xf>
    <xf numFmtId="0" fontId="27" fillId="24" borderId="16" xfId="0" applyFont="1" applyFill="1" applyBorder="1" applyAlignment="1">
      <alignment horizontal="center" vertical="center" wrapText="1"/>
    </xf>
    <xf numFmtId="0" fontId="27" fillId="24" borderId="17" xfId="0" applyFont="1" applyFill="1" applyBorder="1" applyAlignment="1">
      <alignment horizontal="center" vertical="center"/>
    </xf>
    <xf numFmtId="0" fontId="27" fillId="25" borderId="10" xfId="0" applyFont="1" applyFill="1" applyBorder="1" applyAlignment="1" applyProtection="1">
      <alignment horizontal="center" vertical="center"/>
      <protection locked="0"/>
    </xf>
    <xf numFmtId="0" fontId="27" fillId="24" borderId="18" xfId="0" applyFont="1" applyFill="1" applyBorder="1">
      <alignment vertical="center"/>
    </xf>
    <xf numFmtId="49" fontId="27" fillId="0" borderId="19" xfId="0" applyNumberFormat="1" applyFont="1" applyFill="1" applyBorder="1" applyAlignment="1">
      <alignment horizontal="right" vertical="center"/>
    </xf>
    <xf numFmtId="0" fontId="27" fillId="0" borderId="20" xfId="0" applyFont="1" applyFill="1" applyBorder="1" applyAlignment="1">
      <alignment vertical="center"/>
    </xf>
    <xf numFmtId="0" fontId="27" fillId="25" borderId="21" xfId="0" applyFont="1" applyFill="1" applyBorder="1" applyAlignment="1" applyProtection="1">
      <alignment horizontal="center" vertical="center"/>
      <protection locked="0"/>
    </xf>
    <xf numFmtId="0" fontId="27" fillId="24" borderId="22" xfId="0" applyFont="1" applyFill="1" applyBorder="1">
      <alignment vertical="center"/>
    </xf>
    <xf numFmtId="49" fontId="27" fillId="0" borderId="0" xfId="0" applyNumberFormat="1" applyFont="1" applyFill="1" applyBorder="1" applyAlignment="1">
      <alignment horizontal="right" vertical="center"/>
    </xf>
    <xf numFmtId="0" fontId="27" fillId="0" borderId="0" xfId="0" applyFont="1" applyFill="1" applyBorder="1" applyAlignment="1">
      <alignment vertical="center"/>
    </xf>
    <xf numFmtId="0" fontId="27" fillId="0" borderId="15" xfId="0" applyFont="1" applyFill="1" applyBorder="1" applyAlignment="1">
      <alignment vertical="center" wrapText="1"/>
    </xf>
    <xf numFmtId="0" fontId="27" fillId="24" borderId="10" xfId="0" applyFont="1" applyFill="1" applyBorder="1" applyAlignment="1">
      <alignment horizontal="center" vertical="center" wrapText="1"/>
    </xf>
    <xf numFmtId="0" fontId="27" fillId="24" borderId="18" xfId="0" applyFont="1" applyFill="1" applyBorder="1" applyAlignment="1">
      <alignment horizontal="center" vertical="center"/>
    </xf>
    <xf numFmtId="0" fontId="27" fillId="0" borderId="14" xfId="0" applyFont="1" applyFill="1" applyBorder="1" applyAlignment="1">
      <alignment horizontal="right" vertical="center" wrapText="1"/>
    </xf>
    <xf numFmtId="0" fontId="27" fillId="25" borderId="10" xfId="0" applyFont="1" applyFill="1" applyBorder="1" applyAlignment="1" applyProtection="1">
      <alignment horizontal="center" vertical="center" wrapText="1"/>
      <protection locked="0"/>
    </xf>
    <xf numFmtId="0" fontId="27" fillId="24" borderId="18" xfId="0" applyFont="1" applyFill="1" applyBorder="1" applyAlignment="1">
      <alignment vertical="center" wrapText="1"/>
    </xf>
    <xf numFmtId="49" fontId="27" fillId="0" borderId="14" xfId="0" applyNumberFormat="1" applyFont="1" applyFill="1" applyBorder="1" applyAlignment="1">
      <alignment horizontal="center" vertical="center"/>
    </xf>
    <xf numFmtId="0" fontId="27" fillId="24" borderId="0" xfId="0" applyFont="1" applyFill="1" applyAlignment="1">
      <alignment horizontal="center" vertical="center"/>
    </xf>
    <xf numFmtId="0" fontId="29" fillId="24" borderId="0" xfId="0" applyFont="1" applyFill="1">
      <alignment vertical="center"/>
    </xf>
    <xf numFmtId="0" fontId="29" fillId="24" borderId="0" xfId="0" applyFont="1" applyFill="1" applyBorder="1" applyAlignment="1">
      <alignment horizontal="center" vertical="center" wrapText="1"/>
    </xf>
    <xf numFmtId="0" fontId="29" fillId="24" borderId="0" xfId="0" applyFont="1" applyFill="1" applyBorder="1" applyAlignment="1">
      <alignment horizontal="center" vertical="center"/>
    </xf>
    <xf numFmtId="0" fontId="29" fillId="26" borderId="11" xfId="0" applyFont="1" applyFill="1" applyBorder="1" applyAlignment="1" applyProtection="1">
      <alignment vertical="center"/>
      <protection locked="0"/>
    </xf>
    <xf numFmtId="0" fontId="29" fillId="24" borderId="0" xfId="0" applyFont="1" applyFill="1" applyAlignment="1">
      <alignment horizontal="center" vertical="center"/>
    </xf>
    <xf numFmtId="0" fontId="29" fillId="26" borderId="0" xfId="0" applyFont="1" applyFill="1" applyProtection="1">
      <alignment vertical="center"/>
      <protection locked="0"/>
    </xf>
    <xf numFmtId="0" fontId="29" fillId="24" borderId="0" xfId="0" applyFont="1" applyFill="1" applyAlignment="1">
      <alignment horizontal="left" vertical="center"/>
    </xf>
    <xf numFmtId="0" fontId="27" fillId="24" borderId="10" xfId="0" applyFont="1" applyFill="1" applyBorder="1" applyAlignment="1">
      <alignment horizontal="center" vertical="center"/>
    </xf>
    <xf numFmtId="0" fontId="29" fillId="24" borderId="26" xfId="0" applyFont="1" applyFill="1" applyBorder="1" applyAlignment="1">
      <alignment vertical="center"/>
    </xf>
    <xf numFmtId="0" fontId="29" fillId="24" borderId="27" xfId="0" applyFont="1" applyFill="1" applyBorder="1" applyAlignment="1">
      <alignment vertical="center"/>
    </xf>
    <xf numFmtId="0" fontId="29" fillId="24" borderId="28" xfId="0" applyFont="1" applyFill="1" applyBorder="1" applyAlignment="1">
      <alignment horizontal="center" vertical="center"/>
    </xf>
    <xf numFmtId="0" fontId="29" fillId="24" borderId="11" xfId="0" applyFont="1" applyFill="1" applyBorder="1" applyAlignment="1">
      <alignment horizontal="center" vertical="center"/>
    </xf>
    <xf numFmtId="0" fontId="29" fillId="24" borderId="12" xfId="0" applyFont="1" applyFill="1" applyBorder="1" applyAlignment="1">
      <alignment vertical="center"/>
    </xf>
    <xf numFmtId="0" fontId="27" fillId="24" borderId="29" xfId="0" applyFont="1" applyFill="1" applyBorder="1" applyAlignment="1">
      <alignment vertical="center"/>
    </xf>
    <xf numFmtId="0" fontId="27" fillId="24" borderId="15" xfId="0" applyFont="1" applyFill="1" applyBorder="1" applyAlignment="1">
      <alignment vertical="center"/>
    </xf>
    <xf numFmtId="0" fontId="27" fillId="24" borderId="15" xfId="0" applyFont="1" applyFill="1" applyBorder="1" applyAlignment="1">
      <alignment horizontal="center" vertical="center"/>
    </xf>
    <xf numFmtId="0" fontId="27" fillId="24" borderId="12" xfId="0" applyFont="1" applyFill="1" applyBorder="1" applyAlignment="1">
      <alignment vertical="center"/>
    </xf>
    <xf numFmtId="0" fontId="29" fillId="24" borderId="0" xfId="0" applyFont="1" applyFill="1" applyBorder="1">
      <alignment vertical="center"/>
    </xf>
    <xf numFmtId="0" fontId="30" fillId="24" borderId="0" xfId="0" applyFont="1" applyFill="1" applyBorder="1" applyAlignment="1">
      <alignment horizontal="left" vertical="center"/>
    </xf>
    <xf numFmtId="0" fontId="27" fillId="24" borderId="0" xfId="0" applyFont="1" applyFill="1" applyBorder="1" applyAlignment="1">
      <alignment horizontal="right" vertical="center"/>
    </xf>
    <xf numFmtId="0" fontId="27" fillId="24" borderId="0" xfId="0" applyFont="1" applyFill="1" applyBorder="1" applyAlignment="1">
      <alignment horizontal="center" vertical="center" wrapText="1"/>
    </xf>
    <xf numFmtId="0" fontId="31" fillId="24" borderId="0" xfId="0" applyFont="1" applyFill="1">
      <alignment vertical="center"/>
    </xf>
    <xf numFmtId="0" fontId="32" fillId="24" borderId="0" xfId="0" applyFont="1" applyFill="1" applyAlignment="1">
      <alignment vertical="center"/>
    </xf>
    <xf numFmtId="0" fontId="29" fillId="24" borderId="0" xfId="0" applyFont="1" applyFill="1" applyAlignment="1">
      <alignment horizontal="right" vertical="center"/>
    </xf>
    <xf numFmtId="0" fontId="32" fillId="24" borderId="0" xfId="0" applyFont="1" applyFill="1" applyBorder="1" applyAlignment="1">
      <alignment vertical="center" textRotation="255"/>
    </xf>
    <xf numFmtId="0" fontId="32" fillId="24" borderId="0" xfId="0" applyFont="1" applyFill="1" applyBorder="1" applyAlignment="1">
      <alignment vertical="center"/>
    </xf>
    <xf numFmtId="0" fontId="29" fillId="24" borderId="0" xfId="0" applyFont="1" applyFill="1" applyBorder="1" applyAlignment="1">
      <alignment vertical="center" textRotation="255"/>
    </xf>
    <xf numFmtId="0" fontId="29" fillId="24" borderId="0" xfId="0" applyFont="1" applyFill="1" applyBorder="1" applyAlignment="1">
      <alignment vertical="center"/>
    </xf>
    <xf numFmtId="0" fontId="27" fillId="24" borderId="0" xfId="0" applyFont="1" applyFill="1" applyBorder="1" applyAlignment="1">
      <alignment horizontal="center" vertical="center" wrapText="1"/>
    </xf>
    <xf numFmtId="0" fontId="37" fillId="25" borderId="10" xfId="0" applyFont="1" applyFill="1" applyBorder="1" applyAlignment="1" applyProtection="1">
      <alignment horizontal="center" vertical="center" wrapText="1"/>
      <protection locked="0"/>
    </xf>
    <xf numFmtId="0" fontId="32" fillId="25" borderId="10" xfId="0" applyFont="1" applyFill="1" applyBorder="1" applyAlignment="1" applyProtection="1">
      <alignment horizontal="center" vertical="center" wrapText="1"/>
      <protection locked="0"/>
    </xf>
    <xf numFmtId="0" fontId="29" fillId="0" borderId="0" xfId="0" applyFont="1" applyProtection="1">
      <alignment vertical="center"/>
    </xf>
    <xf numFmtId="0" fontId="38" fillId="0" borderId="0" xfId="0" applyFont="1" applyBorder="1" applyAlignment="1" applyProtection="1">
      <alignment horizontal="left" vertical="center"/>
    </xf>
    <xf numFmtId="0" fontId="39" fillId="27" borderId="26" xfId="0" applyFont="1" applyFill="1" applyBorder="1" applyAlignment="1" applyProtection="1">
      <alignment horizontal="center" vertical="center"/>
    </xf>
    <xf numFmtId="0" fontId="29" fillId="27" borderId="0" xfId="0" applyFont="1" applyFill="1" applyProtection="1">
      <alignment vertical="center"/>
    </xf>
    <xf numFmtId="0" fontId="29" fillId="0" borderId="0" xfId="0" applyFont="1" applyAlignment="1" applyProtection="1">
      <alignment horizontal="left" vertical="center" wrapText="1"/>
    </xf>
    <xf numFmtId="0" fontId="29" fillId="29" borderId="10" xfId="0" applyFont="1" applyFill="1" applyBorder="1" applyAlignment="1" applyProtection="1">
      <alignment horizontal="center" vertical="center"/>
    </xf>
    <xf numFmtId="0" fontId="29" fillId="0" borderId="10" xfId="0" applyFont="1" applyBorder="1" applyAlignment="1" applyProtection="1">
      <alignment horizontal="center" vertical="center"/>
    </xf>
    <xf numFmtId="0" fontId="29" fillId="0" borderId="0" xfId="0" applyFont="1" applyBorder="1" applyAlignment="1" applyProtection="1">
      <alignment horizontal="center" vertical="center"/>
    </xf>
    <xf numFmtId="0" fontId="37" fillId="29" borderId="10" xfId="0" applyFont="1" applyFill="1" applyBorder="1" applyAlignment="1" applyProtection="1">
      <alignment horizontal="center" vertical="center" wrapText="1"/>
    </xf>
    <xf numFmtId="0" fontId="37" fillId="29" borderId="29" xfId="0" applyFont="1" applyFill="1" applyBorder="1" applyAlignment="1" applyProtection="1">
      <alignment horizontal="center" vertical="center" wrapText="1"/>
    </xf>
    <xf numFmtId="0" fontId="37" fillId="0" borderId="10" xfId="0" applyFont="1" applyBorder="1" applyAlignment="1" applyProtection="1">
      <alignment horizontal="left" vertical="center" wrapText="1" indent="1"/>
    </xf>
    <xf numFmtId="0" fontId="32" fillId="0" borderId="10" xfId="0" applyFont="1" applyBorder="1" applyAlignment="1" applyProtection="1">
      <alignment horizontal="left" vertical="center" wrapText="1" indent="1"/>
    </xf>
    <xf numFmtId="0" fontId="0" fillId="24" borderId="0" xfId="0" applyFill="1" applyProtection="1">
      <alignment vertical="center"/>
      <protection locked="0"/>
    </xf>
    <xf numFmtId="0" fontId="27" fillId="24" borderId="16" xfId="0" applyFont="1" applyFill="1" applyBorder="1" applyAlignment="1">
      <alignment horizontal="center" vertical="center"/>
    </xf>
    <xf numFmtId="0" fontId="27" fillId="24" borderId="26" xfId="0" applyFont="1" applyFill="1" applyBorder="1" applyAlignment="1">
      <alignment horizontal="center" vertical="center"/>
    </xf>
    <xf numFmtId="0" fontId="31" fillId="30" borderId="10" xfId="0" applyFont="1" applyFill="1" applyBorder="1" applyAlignment="1">
      <alignment horizontal="center" vertical="center"/>
    </xf>
    <xf numFmtId="0" fontId="27" fillId="26" borderId="15" xfId="0" applyFont="1" applyFill="1" applyBorder="1" applyAlignment="1">
      <alignment horizontal="center" vertical="center"/>
    </xf>
    <xf numFmtId="0" fontId="0" fillId="24" borderId="10" xfId="0" applyFont="1" applyFill="1" applyBorder="1" applyAlignment="1">
      <alignment horizontal="center" vertical="center"/>
    </xf>
    <xf numFmtId="0" fontId="0" fillId="27" borderId="0" xfId="0" applyFill="1">
      <alignment vertical="center"/>
    </xf>
    <xf numFmtId="0" fontId="0" fillId="27" borderId="0" xfId="0" applyFill="1" applyProtection="1">
      <alignment vertical="center"/>
      <protection locked="0"/>
    </xf>
    <xf numFmtId="0" fontId="29" fillId="27" borderId="0" xfId="0" applyFont="1" applyFill="1">
      <alignment vertical="center"/>
    </xf>
    <xf numFmtId="0" fontId="0" fillId="30" borderId="10" xfId="0" applyFill="1" applyBorder="1" applyAlignment="1">
      <alignment horizontal="center" vertical="center"/>
    </xf>
    <xf numFmtId="179" fontId="0" fillId="26" borderId="10" xfId="0" applyNumberFormat="1" applyFill="1" applyBorder="1" applyAlignment="1">
      <alignment horizontal="center" vertical="center"/>
    </xf>
    <xf numFmtId="0" fontId="0" fillId="30" borderId="10" xfId="0" applyFill="1" applyBorder="1" applyAlignment="1" applyProtection="1">
      <alignment horizontal="center" vertical="center"/>
      <protection locked="0"/>
    </xf>
    <xf numFmtId="0" fontId="0" fillId="26" borderId="10" xfId="0" applyFill="1" applyBorder="1" applyAlignment="1">
      <alignment horizontal="center" vertical="center"/>
    </xf>
    <xf numFmtId="0" fontId="29" fillId="27" borderId="11" xfId="0" applyFont="1" applyFill="1" applyBorder="1" applyAlignment="1" applyProtection="1">
      <alignment vertical="center"/>
      <protection locked="0"/>
    </xf>
    <xf numFmtId="0" fontId="29" fillId="27" borderId="0" xfId="0" applyFont="1" applyFill="1" applyAlignment="1">
      <alignment horizontal="center" vertical="center"/>
    </xf>
    <xf numFmtId="0" fontId="29" fillId="27" borderId="0" xfId="0" applyFont="1" applyFill="1" applyProtection="1">
      <alignment vertical="center"/>
      <protection locked="0"/>
    </xf>
    <xf numFmtId="0" fontId="29" fillId="27" borderId="0" xfId="0" applyFont="1" applyFill="1" applyAlignment="1">
      <alignment horizontal="left" vertical="center"/>
    </xf>
    <xf numFmtId="0" fontId="32" fillId="27" borderId="0" xfId="0" applyFont="1" applyFill="1" applyAlignment="1">
      <alignment horizontal="right" vertical="center"/>
    </xf>
    <xf numFmtId="0" fontId="27" fillId="27" borderId="0" xfId="0" applyFont="1" applyFill="1" applyBorder="1" applyAlignment="1">
      <alignment horizontal="center" vertical="center"/>
    </xf>
    <xf numFmtId="0" fontId="27" fillId="27" borderId="33" xfId="0" applyFont="1" applyFill="1" applyBorder="1" applyAlignment="1">
      <alignment vertical="center"/>
    </xf>
    <xf numFmtId="0" fontId="28" fillId="27" borderId="0" xfId="0" applyFont="1" applyFill="1" applyBorder="1" applyAlignment="1">
      <alignment vertical="center"/>
    </xf>
    <xf numFmtId="0" fontId="28" fillId="27" borderId="34" xfId="0" applyFont="1" applyFill="1" applyBorder="1" applyAlignment="1">
      <alignment horizontal="center" vertical="center"/>
    </xf>
    <xf numFmtId="0" fontId="27" fillId="24" borderId="0" xfId="0" applyFont="1" applyFill="1" applyAlignment="1">
      <alignment vertical="center" wrapText="1"/>
    </xf>
    <xf numFmtId="0" fontId="27" fillId="24" borderId="18" xfId="0" applyFont="1" applyFill="1" applyBorder="1" applyAlignment="1">
      <alignment vertical="center" wrapText="1"/>
    </xf>
    <xf numFmtId="0" fontId="27" fillId="25" borderId="10" xfId="0" applyFont="1" applyFill="1" applyBorder="1" applyAlignment="1" applyProtection="1">
      <alignment horizontal="center" vertical="center" wrapText="1"/>
      <protection locked="0"/>
    </xf>
    <xf numFmtId="0" fontId="27" fillId="24" borderId="0" xfId="0" applyFont="1" applyFill="1" applyAlignment="1">
      <alignment vertical="center" wrapText="1"/>
    </xf>
    <xf numFmtId="0" fontId="27" fillId="0" borderId="15" xfId="0" applyFont="1" applyFill="1" applyBorder="1" applyAlignment="1">
      <alignment vertical="center" wrapText="1"/>
    </xf>
    <xf numFmtId="0" fontId="27" fillId="0" borderId="14" xfId="0" applyFont="1" applyFill="1" applyBorder="1" applyAlignment="1">
      <alignment horizontal="right" vertical="center" wrapText="1"/>
    </xf>
    <xf numFmtId="0" fontId="27" fillId="24" borderId="18" xfId="0" applyFont="1" applyFill="1" applyBorder="1" applyAlignment="1">
      <alignment vertical="center" wrapText="1"/>
    </xf>
    <xf numFmtId="0" fontId="27" fillId="25" borderId="10" xfId="0" applyFont="1" applyFill="1" applyBorder="1" applyAlignment="1" applyProtection="1">
      <alignment horizontal="center" vertical="center" wrapText="1"/>
      <protection locked="0"/>
    </xf>
    <xf numFmtId="0" fontId="27" fillId="24" borderId="0" xfId="0" applyFont="1" applyFill="1" applyAlignment="1">
      <alignment vertical="center" wrapText="1"/>
    </xf>
    <xf numFmtId="0" fontId="27" fillId="0" borderId="15" xfId="0" applyFont="1" applyFill="1" applyBorder="1" applyAlignment="1">
      <alignment vertical="center" wrapText="1"/>
    </xf>
    <xf numFmtId="0" fontId="27" fillId="0" borderId="14" xfId="0" applyFont="1" applyFill="1" applyBorder="1" applyAlignment="1">
      <alignment horizontal="right" vertical="center" wrapText="1"/>
    </xf>
    <xf numFmtId="0" fontId="27" fillId="24" borderId="18" xfId="0" applyFont="1" applyFill="1" applyBorder="1" applyAlignment="1">
      <alignment vertical="center" wrapText="1"/>
    </xf>
    <xf numFmtId="0" fontId="27" fillId="25" borderId="10" xfId="0" applyFont="1" applyFill="1" applyBorder="1" applyAlignment="1" applyProtection="1">
      <alignment horizontal="center" vertical="center" wrapText="1"/>
      <protection locked="0"/>
    </xf>
    <xf numFmtId="0" fontId="27" fillId="0" borderId="15" xfId="0" applyFont="1" applyFill="1" applyBorder="1" applyAlignment="1">
      <alignment vertical="center" wrapText="1"/>
    </xf>
    <xf numFmtId="0" fontId="29" fillId="24" borderId="0" xfId="0" applyFont="1" applyFill="1">
      <alignment vertical="center"/>
    </xf>
    <xf numFmtId="0" fontId="27" fillId="26" borderId="10" xfId="0" applyFont="1" applyFill="1" applyBorder="1" applyAlignment="1" applyProtection="1">
      <alignment horizontal="center" vertical="center"/>
      <protection locked="0"/>
    </xf>
    <xf numFmtId="0" fontId="29" fillId="24" borderId="26" xfId="0" applyFont="1" applyFill="1" applyBorder="1" applyAlignment="1">
      <alignment vertical="center"/>
    </xf>
    <xf numFmtId="49" fontId="29" fillId="26" borderId="0" xfId="0" applyNumberFormat="1" applyFont="1" applyFill="1" applyBorder="1" applyAlignment="1" applyProtection="1">
      <alignment horizontal="center" vertical="center"/>
      <protection locked="0"/>
    </xf>
    <xf numFmtId="49" fontId="32" fillId="26" borderId="38" xfId="0" applyNumberFormat="1" applyFont="1" applyFill="1" applyBorder="1" applyAlignment="1" applyProtection="1">
      <alignment horizontal="center" vertical="center"/>
      <protection locked="0"/>
    </xf>
    <xf numFmtId="49" fontId="29" fillId="26" borderId="11" xfId="0" applyNumberFormat="1" applyFont="1" applyFill="1" applyBorder="1" applyAlignment="1" applyProtection="1">
      <alignment horizontal="center" vertical="center"/>
      <protection locked="0"/>
    </xf>
    <xf numFmtId="49" fontId="32" fillId="26" borderId="39" xfId="0" applyNumberFormat="1" applyFont="1" applyFill="1" applyBorder="1" applyAlignment="1" applyProtection="1">
      <alignment horizontal="center" vertical="center"/>
      <protection locked="0"/>
    </xf>
    <xf numFmtId="0" fontId="29" fillId="24" borderId="12" xfId="0" applyFont="1" applyFill="1" applyBorder="1" applyAlignment="1">
      <alignment vertical="center"/>
    </xf>
    <xf numFmtId="0" fontId="27" fillId="26" borderId="11" xfId="0" applyFont="1" applyFill="1" applyBorder="1" applyAlignment="1" applyProtection="1">
      <alignment horizontal="center" vertical="center"/>
      <protection locked="0"/>
    </xf>
    <xf numFmtId="0" fontId="27" fillId="26" borderId="15" xfId="0" applyFont="1" applyFill="1" applyBorder="1" applyAlignment="1" applyProtection="1">
      <alignment horizontal="center" vertical="center"/>
      <protection locked="0"/>
    </xf>
    <xf numFmtId="0" fontId="27" fillId="24" borderId="0" xfId="0" applyFont="1" applyFill="1" applyBorder="1" applyAlignment="1">
      <alignment horizontal="right" vertical="center"/>
    </xf>
    <xf numFmtId="0" fontId="31" fillId="26" borderId="10" xfId="0" applyFont="1" applyFill="1" applyBorder="1" applyAlignment="1">
      <alignment horizontal="center" vertical="center"/>
    </xf>
    <xf numFmtId="0" fontId="32" fillId="24" borderId="0" xfId="0" applyFont="1" applyFill="1" applyBorder="1" applyAlignment="1">
      <alignment vertical="center" textRotation="255"/>
    </xf>
    <xf numFmtId="0" fontId="29" fillId="24" borderId="0" xfId="0" applyFont="1" applyFill="1" applyBorder="1" applyAlignment="1">
      <alignment vertical="center"/>
    </xf>
    <xf numFmtId="181" fontId="29" fillId="26" borderId="29" xfId="0" applyNumberFormat="1"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177" fontId="0" fillId="26" borderId="10" xfId="0" applyNumberFormat="1" applyFont="1" applyFill="1" applyBorder="1" applyAlignment="1">
      <alignment horizontal="center" vertical="center"/>
    </xf>
    <xf numFmtId="0" fontId="44" fillId="24" borderId="0" xfId="0" applyFont="1" applyFill="1" applyAlignment="1">
      <alignment vertical="center" wrapText="1"/>
    </xf>
    <xf numFmtId="0" fontId="27" fillId="27" borderId="14" xfId="0" applyFont="1" applyFill="1" applyBorder="1" applyAlignment="1">
      <alignment horizontal="right" vertical="center" wrapText="1"/>
    </xf>
    <xf numFmtId="0" fontId="27" fillId="27" borderId="15" xfId="0" applyFont="1" applyFill="1" applyBorder="1" applyAlignment="1">
      <alignment vertical="center" wrapText="1"/>
    </xf>
    <xf numFmtId="0" fontId="27" fillId="27" borderId="18" xfId="0" applyFont="1" applyFill="1" applyBorder="1" applyAlignment="1">
      <alignment vertical="center" wrapText="1"/>
    </xf>
    <xf numFmtId="0" fontId="27" fillId="27" borderId="0" xfId="0" applyFont="1" applyFill="1" applyAlignment="1">
      <alignment vertical="center" wrapText="1"/>
    </xf>
    <xf numFmtId="0" fontId="44" fillId="27" borderId="0" xfId="0" applyFont="1" applyFill="1" applyAlignment="1">
      <alignment vertical="center" wrapText="1"/>
    </xf>
    <xf numFmtId="0" fontId="0" fillId="24" borderId="10" xfId="0" applyFill="1" applyBorder="1" applyAlignment="1">
      <alignment horizontal="center" vertical="center"/>
    </xf>
    <xf numFmtId="0" fontId="0" fillId="24" borderId="29" xfId="0" applyFont="1" applyFill="1" applyBorder="1" applyAlignment="1">
      <alignment horizontal="center" vertical="center"/>
    </xf>
    <xf numFmtId="0" fontId="28" fillId="27" borderId="23" xfId="0" applyFont="1" applyFill="1" applyBorder="1" applyAlignment="1">
      <alignment horizontal="center" vertical="center"/>
    </xf>
    <xf numFmtId="0" fontId="28" fillId="27" borderId="24" xfId="0" applyFont="1" applyFill="1" applyBorder="1" applyAlignment="1">
      <alignment vertical="center"/>
    </xf>
    <xf numFmtId="0" fontId="28" fillId="27" borderId="24" xfId="0" applyFont="1" applyFill="1" applyBorder="1" applyAlignment="1">
      <alignment horizontal="center" vertical="center"/>
    </xf>
    <xf numFmtId="0" fontId="28" fillId="27" borderId="25" xfId="0" applyFont="1" applyFill="1" applyBorder="1" applyAlignment="1">
      <alignment vertical="center"/>
    </xf>
    <xf numFmtId="3" fontId="45" fillId="24" borderId="0" xfId="0" applyNumberFormat="1" applyFont="1" applyFill="1" applyAlignment="1">
      <alignment vertical="center"/>
    </xf>
    <xf numFmtId="3" fontId="0" fillId="24" borderId="0" xfId="0" applyNumberFormat="1" applyFill="1" applyAlignment="1">
      <alignment vertical="center"/>
    </xf>
    <xf numFmtId="0" fontId="45" fillId="24" borderId="0" xfId="0" applyFont="1" applyFill="1" applyAlignment="1">
      <alignment vertical="center"/>
    </xf>
    <xf numFmtId="0" fontId="0" fillId="24" borderId="0" xfId="0" applyFill="1" applyAlignment="1">
      <alignment vertical="center"/>
    </xf>
    <xf numFmtId="0" fontId="0" fillId="24" borderId="0" xfId="0" applyFill="1" applyAlignment="1">
      <alignment horizontal="right" vertical="center"/>
    </xf>
    <xf numFmtId="0" fontId="47" fillId="31" borderId="10" xfId="0" applyFont="1" applyFill="1" applyBorder="1" applyAlignment="1">
      <alignment horizontal="center" vertical="center"/>
    </xf>
    <xf numFmtId="0" fontId="47" fillId="24" borderId="0" xfId="0" applyFont="1" applyFill="1" applyAlignment="1">
      <alignment vertical="center"/>
    </xf>
    <xf numFmtId="0" fontId="0" fillId="24" borderId="0" xfId="0" applyFill="1" applyBorder="1" applyAlignment="1">
      <alignment horizontal="right" vertical="center"/>
    </xf>
    <xf numFmtId="0" fontId="47" fillId="0" borderId="0" xfId="0" applyFont="1" applyFill="1" applyAlignment="1">
      <alignment vertical="center"/>
    </xf>
    <xf numFmtId="0" fontId="0" fillId="24" borderId="16" xfId="0" applyFill="1" applyBorder="1" applyAlignment="1">
      <alignment horizontal="center" vertical="center"/>
    </xf>
    <xf numFmtId="0" fontId="48" fillId="24" borderId="32" xfId="0" applyFont="1" applyFill="1" applyBorder="1" applyAlignment="1">
      <alignment horizontal="center" vertical="center"/>
    </xf>
    <xf numFmtId="0" fontId="0" fillId="24" borderId="32" xfId="0" applyFill="1" applyBorder="1" applyAlignment="1">
      <alignment horizontal="center" vertical="center"/>
    </xf>
    <xf numFmtId="3" fontId="49" fillId="24" borderId="10" xfId="0" applyNumberFormat="1" applyFont="1" applyFill="1" applyBorder="1" applyAlignment="1">
      <alignment vertical="center"/>
    </xf>
    <xf numFmtId="0" fontId="0" fillId="0" borderId="10" xfId="0" applyBorder="1" applyAlignment="1">
      <alignment vertical="center"/>
    </xf>
    <xf numFmtId="0" fontId="0" fillId="0" borderId="10" xfId="0" applyBorder="1" applyAlignment="1">
      <alignment horizontal="center" vertical="center"/>
    </xf>
    <xf numFmtId="0" fontId="0" fillId="0" borderId="32" xfId="0" applyBorder="1" applyAlignment="1">
      <alignment horizontal="center" vertical="center"/>
    </xf>
    <xf numFmtId="3" fontId="49" fillId="24" borderId="29" xfId="0" applyNumberFormat="1" applyFont="1" applyFill="1" applyBorder="1" applyAlignment="1">
      <alignment horizontal="center" vertical="center"/>
    </xf>
    <xf numFmtId="3" fontId="49" fillId="24" borderId="12" xfId="0" applyNumberFormat="1" applyFont="1" applyFill="1" applyBorder="1" applyAlignment="1">
      <alignment vertical="center"/>
    </xf>
    <xf numFmtId="3" fontId="49" fillId="24" borderId="12" xfId="0" applyNumberFormat="1" applyFont="1" applyFill="1" applyBorder="1" applyAlignment="1">
      <alignment vertical="center" shrinkToFit="1"/>
    </xf>
    <xf numFmtId="0" fontId="0" fillId="0" borderId="10" xfId="0" applyFont="1" applyBorder="1" applyAlignment="1">
      <alignment horizontal="center" vertical="center"/>
    </xf>
    <xf numFmtId="0" fontId="0" fillId="0" borderId="16" xfId="0" applyBorder="1" applyAlignment="1">
      <alignment vertical="center"/>
    </xf>
    <xf numFmtId="3" fontId="49" fillId="24" borderId="16" xfId="0" applyNumberFormat="1" applyFont="1" applyFill="1" applyBorder="1" applyAlignment="1">
      <alignment horizontal="center" vertical="center"/>
    </xf>
    <xf numFmtId="0" fontId="49" fillId="31" borderId="10" xfId="0" applyFont="1" applyFill="1" applyBorder="1" applyAlignment="1">
      <alignment horizontal="center" vertical="center"/>
    </xf>
    <xf numFmtId="3" fontId="49" fillId="24" borderId="10" xfId="0" applyNumberFormat="1" applyFont="1" applyFill="1" applyBorder="1" applyAlignment="1">
      <alignment horizontal="center" vertical="center"/>
    </xf>
    <xf numFmtId="0" fontId="0" fillId="0" borderId="35" xfId="0" applyBorder="1" applyAlignment="1">
      <alignment vertical="center"/>
    </xf>
    <xf numFmtId="3" fontId="50" fillId="24" borderId="29" xfId="0" applyNumberFormat="1" applyFont="1" applyFill="1" applyBorder="1" applyAlignment="1">
      <alignment horizontal="center" vertical="center"/>
    </xf>
    <xf numFmtId="0" fontId="0" fillId="31" borderId="10" xfId="0" applyFill="1" applyBorder="1" applyAlignment="1">
      <alignment vertical="center" shrinkToFit="1"/>
    </xf>
    <xf numFmtId="3" fontId="49" fillId="24" borderId="43" xfId="0" applyNumberFormat="1" applyFont="1" applyFill="1" applyBorder="1" applyAlignment="1">
      <alignment vertical="center"/>
    </xf>
    <xf numFmtId="0" fontId="48" fillId="24" borderId="0" xfId="0" applyFont="1" applyFill="1" applyAlignment="1">
      <alignment vertical="center"/>
    </xf>
    <xf numFmtId="3" fontId="0" fillId="24" borderId="0" xfId="0" applyNumberFormat="1" applyFill="1" applyBorder="1" applyAlignment="1">
      <alignment vertical="center"/>
    </xf>
    <xf numFmtId="3" fontId="0" fillId="24" borderId="0" xfId="0" applyNumberFormat="1" applyFill="1" applyBorder="1" applyAlignment="1">
      <alignment horizontal="center" vertical="center"/>
    </xf>
    <xf numFmtId="0" fontId="0" fillId="24" borderId="0" xfId="0" applyFill="1" applyBorder="1" applyAlignment="1">
      <alignment vertical="center"/>
    </xf>
    <xf numFmtId="0" fontId="48" fillId="24" borderId="16" xfId="0" applyFont="1" applyFill="1" applyBorder="1" applyAlignment="1">
      <alignment horizontal="left" vertical="center"/>
    </xf>
    <xf numFmtId="0" fontId="48" fillId="24" borderId="35" xfId="0" applyFont="1" applyFill="1" applyBorder="1" applyAlignment="1">
      <alignment horizontal="left" vertical="center"/>
    </xf>
    <xf numFmtId="0" fontId="48" fillId="24" borderId="35" xfId="0" applyFont="1" applyFill="1" applyBorder="1" applyAlignment="1">
      <alignment horizontal="left" vertical="center" shrinkToFit="1"/>
    </xf>
    <xf numFmtId="0" fontId="48" fillId="24" borderId="32" xfId="0" applyFont="1" applyFill="1" applyBorder="1" applyAlignment="1">
      <alignment horizontal="left" vertical="center"/>
    </xf>
    <xf numFmtId="3" fontId="0" fillId="24" borderId="0" xfId="0" applyNumberFormat="1" applyFont="1" applyFill="1" applyBorder="1" applyAlignment="1">
      <alignment vertical="center"/>
    </xf>
    <xf numFmtId="3" fontId="0" fillId="26" borderId="16" xfId="0" applyNumberFormat="1" applyFont="1" applyFill="1" applyBorder="1" applyAlignment="1">
      <alignment vertical="center"/>
    </xf>
    <xf numFmtId="3" fontId="0" fillId="26" borderId="35" xfId="0" applyNumberFormat="1" applyFont="1" applyFill="1" applyBorder="1" applyAlignment="1">
      <alignment vertical="center"/>
    </xf>
    <xf numFmtId="3" fontId="0" fillId="26" borderId="32" xfId="0" applyNumberFormat="1" applyFont="1" applyFill="1" applyBorder="1" applyAlignment="1">
      <alignment vertical="center"/>
    </xf>
    <xf numFmtId="0" fontId="45" fillId="26" borderId="0" xfId="0" applyFont="1" applyFill="1" applyAlignment="1">
      <alignment vertical="center"/>
    </xf>
    <xf numFmtId="0" fontId="7" fillId="0" borderId="11" xfId="0" applyFont="1" applyBorder="1" applyAlignment="1">
      <alignment horizontal="left"/>
    </xf>
    <xf numFmtId="0" fontId="52" fillId="0" borderId="11" xfId="0" applyFont="1" applyBorder="1" applyAlignment="1">
      <alignment horizontal="center" vertical="center"/>
    </xf>
    <xf numFmtId="0" fontId="53" fillId="32" borderId="10" xfId="0" applyFont="1" applyFill="1" applyBorder="1" applyAlignment="1">
      <alignment horizontal="center" vertical="center" wrapText="1"/>
    </xf>
    <xf numFmtId="0" fontId="53" fillId="0" borderId="10" xfId="0" applyFont="1" applyBorder="1" applyAlignment="1">
      <alignment horizontal="center" vertical="center" wrapText="1"/>
    </xf>
    <xf numFmtId="0" fontId="53" fillId="32" borderId="10" xfId="0" applyFont="1" applyFill="1" applyBorder="1" applyAlignment="1">
      <alignment horizontal="justify" vertical="center" wrapText="1"/>
    </xf>
    <xf numFmtId="0" fontId="54" fillId="32" borderId="10" xfId="0" applyFont="1" applyFill="1" applyBorder="1" applyAlignment="1">
      <alignment horizontal="justify" vertical="center" wrapText="1"/>
    </xf>
    <xf numFmtId="0" fontId="57" fillId="0" borderId="10" xfId="0" applyFont="1" applyBorder="1" applyAlignment="1">
      <alignment horizontal="center" vertical="center" wrapText="1"/>
    </xf>
    <xf numFmtId="0" fontId="57" fillId="0" borderId="10" xfId="0" applyFont="1" applyFill="1" applyBorder="1" applyAlignment="1">
      <alignment horizontal="center" vertical="center" wrapText="1"/>
    </xf>
    <xf numFmtId="0" fontId="57" fillId="32" borderId="48" xfId="0" applyFont="1" applyFill="1" applyBorder="1" applyAlignment="1">
      <alignment vertical="center" wrapText="1"/>
    </xf>
    <xf numFmtId="179" fontId="58" fillId="32" borderId="49" xfId="0" applyNumberFormat="1" applyFont="1" applyFill="1" applyBorder="1" applyAlignment="1">
      <alignment vertical="center" wrapText="1"/>
    </xf>
    <xf numFmtId="0" fontId="57" fillId="32" borderId="50" xfId="0" applyFont="1" applyFill="1" applyBorder="1" applyAlignment="1">
      <alignment vertical="center" wrapText="1"/>
    </xf>
    <xf numFmtId="0" fontId="58" fillId="32" borderId="51" xfId="0" applyFont="1" applyFill="1" applyBorder="1" applyAlignment="1">
      <alignment vertical="center" wrapText="1"/>
    </xf>
    <xf numFmtId="0" fontId="57" fillId="0" borderId="52" xfId="0" applyFont="1" applyFill="1" applyBorder="1" applyAlignment="1">
      <alignment vertical="center" wrapText="1"/>
    </xf>
    <xf numFmtId="0" fontId="57" fillId="0" borderId="38" xfId="0" applyFont="1" applyFill="1" applyBorder="1" applyAlignment="1">
      <alignment vertical="center" wrapText="1"/>
    </xf>
    <xf numFmtId="0" fontId="60" fillId="0" borderId="56" xfId="0" applyFont="1" applyFill="1" applyBorder="1" applyAlignment="1">
      <alignment horizontal="left" vertical="center" wrapText="1"/>
    </xf>
    <xf numFmtId="0" fontId="57" fillId="0" borderId="57" xfId="0" applyFont="1" applyFill="1" applyBorder="1" applyAlignment="1">
      <alignment horizontal="left" vertical="center" wrapText="1"/>
    </xf>
    <xf numFmtId="0" fontId="57" fillId="0" borderId="60" xfId="0" applyFont="1" applyFill="1" applyBorder="1" applyAlignment="1">
      <alignment vertical="top" wrapText="1"/>
    </xf>
    <xf numFmtId="0" fontId="57" fillId="0" borderId="61" xfId="0" applyFont="1" applyFill="1" applyBorder="1" applyAlignment="1">
      <alignment horizontal="left" vertical="top" wrapText="1"/>
    </xf>
    <xf numFmtId="0" fontId="57" fillId="0" borderId="62" xfId="0" applyFont="1" applyFill="1" applyBorder="1" applyAlignment="1">
      <alignment horizontal="left" vertical="top" wrapText="1"/>
    </xf>
    <xf numFmtId="0" fontId="57" fillId="32" borderId="61" xfId="0" applyFont="1" applyFill="1" applyBorder="1" applyAlignment="1">
      <alignment vertical="center" wrapText="1"/>
    </xf>
    <xf numFmtId="179" fontId="58" fillId="32" borderId="63" xfId="0" applyNumberFormat="1" applyFont="1" applyFill="1" applyBorder="1" applyAlignment="1">
      <alignment vertical="center" wrapText="1"/>
    </xf>
    <xf numFmtId="0" fontId="57" fillId="0" borderId="63" xfId="0" applyFont="1" applyFill="1" applyBorder="1" applyAlignment="1">
      <alignment vertical="top" wrapText="1"/>
    </xf>
    <xf numFmtId="0" fontId="57" fillId="0" borderId="38" xfId="0" applyFont="1" applyFill="1" applyBorder="1" applyAlignment="1">
      <alignment vertical="top" wrapText="1"/>
    </xf>
    <xf numFmtId="0" fontId="57" fillId="0" borderId="16" xfId="0" applyFont="1" applyFill="1" applyBorder="1" applyAlignment="1">
      <alignment vertical="center" wrapText="1"/>
    </xf>
    <xf numFmtId="0" fontId="57" fillId="0" borderId="65" xfId="0" applyFont="1" applyFill="1" applyBorder="1" applyAlignment="1">
      <alignment vertical="top" wrapText="1"/>
    </xf>
    <xf numFmtId="0" fontId="57" fillId="0" borderId="32" xfId="0" applyFont="1" applyFill="1" applyBorder="1" applyAlignment="1">
      <alignment vertical="top" wrapText="1"/>
    </xf>
    <xf numFmtId="0" fontId="57" fillId="0" borderId="37" xfId="0" applyFont="1" applyFill="1" applyBorder="1" applyAlignment="1">
      <alignment vertical="center" wrapText="1"/>
    </xf>
    <xf numFmtId="0" fontId="58" fillId="0" borderId="27" xfId="0" applyFont="1" applyBorder="1" applyAlignment="1">
      <alignment vertical="center" wrapText="1"/>
    </xf>
    <xf numFmtId="0" fontId="57" fillId="0" borderId="35" xfId="0" applyFont="1" applyFill="1" applyBorder="1" applyAlignment="1">
      <alignment vertical="center" wrapText="1"/>
    </xf>
    <xf numFmtId="179" fontId="58" fillId="32" borderId="51" xfId="0" applyNumberFormat="1" applyFont="1" applyFill="1" applyBorder="1" applyAlignment="1">
      <alignment vertical="center" wrapText="1"/>
    </xf>
    <xf numFmtId="0" fontId="57" fillId="0" borderId="31" xfId="0" applyFont="1" applyFill="1" applyBorder="1" applyAlignment="1">
      <alignment vertical="top" wrapText="1"/>
    </xf>
    <xf numFmtId="0" fontId="58" fillId="0" borderId="27" xfId="0" applyFont="1" applyFill="1" applyBorder="1" applyAlignment="1">
      <alignment vertical="center" wrapText="1"/>
    </xf>
    <xf numFmtId="0" fontId="57" fillId="32" borderId="58" xfId="0" applyFont="1" applyFill="1" applyBorder="1" applyAlignment="1">
      <alignment vertical="center" wrapText="1"/>
    </xf>
    <xf numFmtId="179" fontId="58" fillId="32" borderId="59" xfId="0" applyNumberFormat="1" applyFont="1" applyFill="1" applyBorder="1" applyAlignment="1">
      <alignment vertical="center" wrapText="1"/>
    </xf>
    <xf numFmtId="0" fontId="57" fillId="0" borderId="66" xfId="0" applyFont="1" applyFill="1" applyBorder="1" applyAlignment="1">
      <alignment vertical="center" wrapText="1"/>
    </xf>
    <xf numFmtId="0" fontId="57" fillId="32" borderId="28" xfId="0" applyFont="1" applyFill="1" applyBorder="1" applyAlignment="1">
      <alignment vertical="center" wrapText="1"/>
    </xf>
    <xf numFmtId="179" fontId="58" fillId="32" borderId="39" xfId="0" applyNumberFormat="1" applyFont="1" applyFill="1" applyBorder="1" applyAlignment="1">
      <alignment vertical="center" wrapText="1"/>
    </xf>
    <xf numFmtId="0" fontId="59" fillId="0" borderId="38" xfId="0" applyFont="1" applyBorder="1" applyAlignment="1">
      <alignment horizontal="left" vertical="top" wrapText="1"/>
    </xf>
    <xf numFmtId="0" fontId="57" fillId="0" borderId="65" xfId="0" applyFont="1" applyFill="1" applyBorder="1" applyAlignment="1">
      <alignment horizontal="left" vertical="top" wrapText="1"/>
    </xf>
    <xf numFmtId="0" fontId="57" fillId="0" borderId="66" xfId="0" applyFont="1" applyFill="1" applyBorder="1" applyAlignment="1">
      <alignment horizontal="left" vertical="top" wrapText="1"/>
    </xf>
    <xf numFmtId="0" fontId="57" fillId="32" borderId="36" xfId="0" applyFont="1" applyFill="1" applyBorder="1" applyAlignment="1">
      <alignment vertical="center" wrapText="1"/>
    </xf>
    <xf numFmtId="179" fontId="58" fillId="32" borderId="38" xfId="0" applyNumberFormat="1" applyFont="1" applyFill="1" applyBorder="1" applyAlignment="1">
      <alignment vertical="center" wrapText="1"/>
    </xf>
    <xf numFmtId="0" fontId="57" fillId="0" borderId="67" xfId="0" applyFont="1" applyFill="1" applyBorder="1" applyAlignment="1">
      <alignment horizontal="left" vertical="top" wrapText="1"/>
    </xf>
    <xf numFmtId="0" fontId="57" fillId="0" borderId="31" xfId="0" applyFont="1" applyFill="1" applyBorder="1" applyAlignment="1">
      <alignment horizontal="left" vertical="top" wrapText="1"/>
    </xf>
    <xf numFmtId="0" fontId="63" fillId="0" borderId="0" xfId="0" applyFont="1" applyAlignment="1">
      <alignment horizontal="justify" vertical="center"/>
    </xf>
    <xf numFmtId="0" fontId="26" fillId="27" borderId="0" xfId="58" applyFill="1" applyAlignment="1">
      <alignment horizontal="center" vertical="center"/>
    </xf>
    <xf numFmtId="0" fontId="26" fillId="27" borderId="0" xfId="58" applyFill="1">
      <alignment vertical="center"/>
    </xf>
    <xf numFmtId="0" fontId="68" fillId="27" borderId="0" xfId="58" applyFont="1" applyFill="1" applyAlignment="1">
      <alignment vertical="center" shrinkToFit="1"/>
    </xf>
    <xf numFmtId="0" fontId="67" fillId="27" borderId="0" xfId="58" applyFont="1" applyFill="1">
      <alignment vertical="center"/>
    </xf>
    <xf numFmtId="0" fontId="70" fillId="27" borderId="0" xfId="58" applyFont="1" applyFill="1" applyAlignment="1">
      <alignment horizontal="center" vertical="center" shrinkToFit="1"/>
    </xf>
    <xf numFmtId="0" fontId="34" fillId="27" borderId="26" xfId="58" applyFont="1" applyFill="1" applyBorder="1" applyAlignment="1">
      <alignment horizontal="center" vertical="center" shrinkToFit="1"/>
    </xf>
    <xf numFmtId="0" fontId="34" fillId="27" borderId="26" xfId="58" applyFont="1" applyFill="1" applyBorder="1" applyAlignment="1">
      <alignment vertical="center" shrinkToFit="1"/>
    </xf>
    <xf numFmtId="0" fontId="34" fillId="27" borderId="0" xfId="58" applyFont="1" applyFill="1" applyAlignment="1">
      <alignment vertical="center" shrinkToFit="1"/>
    </xf>
    <xf numFmtId="0" fontId="34" fillId="27" borderId="0" xfId="58" applyFont="1" applyFill="1" applyAlignment="1">
      <alignment horizontal="center" vertical="center" shrinkToFit="1"/>
    </xf>
    <xf numFmtId="0" fontId="26" fillId="27" borderId="0" xfId="58" applyFill="1" applyAlignment="1">
      <alignment horizontal="center" vertical="center" shrinkToFit="1"/>
    </xf>
    <xf numFmtId="0" fontId="68" fillId="27" borderId="0" xfId="58" applyFont="1" applyFill="1" applyAlignment="1">
      <alignment horizontal="center" vertical="center" shrinkToFit="1"/>
    </xf>
    <xf numFmtId="0" fontId="68" fillId="27" borderId="0" xfId="58" applyFont="1" applyFill="1" applyAlignment="1">
      <alignment horizontal="right" vertical="center"/>
    </xf>
    <xf numFmtId="178" fontId="26" fillId="33" borderId="10" xfId="58" applyNumberFormat="1" applyFill="1" applyBorder="1" applyAlignment="1" applyProtection="1">
      <alignment horizontal="center" vertical="center"/>
      <protection locked="0"/>
    </xf>
    <xf numFmtId="0" fontId="35" fillId="27" borderId="0" xfId="58" applyFont="1" applyFill="1">
      <alignment vertical="center"/>
    </xf>
    <xf numFmtId="0" fontId="26" fillId="33" borderId="10" xfId="58" applyFill="1" applyBorder="1" applyAlignment="1" applyProtection="1">
      <alignment horizontal="center" vertical="center"/>
      <protection locked="0"/>
    </xf>
    <xf numFmtId="0" fontId="26" fillId="27" borderId="10" xfId="58" applyFill="1" applyBorder="1" applyAlignment="1">
      <alignment horizontal="center" vertical="center"/>
    </xf>
    <xf numFmtId="178" fontId="26" fillId="27" borderId="10" xfId="58" applyNumberFormat="1" applyFill="1" applyBorder="1" applyAlignment="1">
      <alignment horizontal="center" vertical="center"/>
    </xf>
    <xf numFmtId="178" fontId="26" fillId="0" borderId="10" xfId="58" applyNumberFormat="1" applyBorder="1" applyAlignment="1" applyProtection="1">
      <alignment horizontal="center" vertical="center"/>
      <protection locked="0"/>
    </xf>
    <xf numFmtId="0" fontId="26" fillId="27" borderId="0" xfId="58" applyFill="1" applyAlignment="1">
      <alignment horizontal="right" vertical="center"/>
    </xf>
    <xf numFmtId="0" fontId="26" fillId="27" borderId="0" xfId="58" applyFill="1" applyAlignment="1" applyProtection="1">
      <alignment horizontal="center" vertical="center" shrinkToFit="1"/>
      <protection locked="0"/>
    </xf>
    <xf numFmtId="0" fontId="68" fillId="27" borderId="0" xfId="58" applyFont="1" applyFill="1" applyAlignment="1" applyProtection="1">
      <alignment horizontal="center" vertical="center" shrinkToFit="1"/>
      <protection locked="0"/>
    </xf>
    <xf numFmtId="0" fontId="68" fillId="27" borderId="0" xfId="58" applyFont="1" applyFill="1" applyAlignment="1" applyProtection="1">
      <alignment horizontal="right" vertical="center"/>
      <protection locked="0"/>
    </xf>
    <xf numFmtId="0" fontId="35" fillId="27" borderId="0" xfId="58" applyFont="1" applyFill="1" applyProtection="1">
      <alignment vertical="center"/>
      <protection locked="0"/>
    </xf>
    <xf numFmtId="0" fontId="26" fillId="27" borderId="0" xfId="58" applyFill="1" applyProtection="1">
      <alignment vertical="center"/>
      <protection locked="0"/>
    </xf>
    <xf numFmtId="178" fontId="26" fillId="33" borderId="16" xfId="58" applyNumberFormat="1" applyFill="1" applyBorder="1" applyAlignment="1" applyProtection="1">
      <alignment horizontal="center" vertical="center"/>
      <protection locked="0"/>
    </xf>
    <xf numFmtId="178" fontId="26" fillId="0" borderId="16" xfId="58" applyNumberFormat="1" applyBorder="1" applyAlignment="1" applyProtection="1">
      <alignment horizontal="center" vertical="center"/>
      <protection locked="0"/>
    </xf>
    <xf numFmtId="0" fontId="26" fillId="0" borderId="10" xfId="58" applyBorder="1" applyAlignment="1">
      <alignment horizontal="center" vertical="center"/>
    </xf>
    <xf numFmtId="0" fontId="68" fillId="28" borderId="29" xfId="58" applyFont="1" applyFill="1" applyBorder="1" applyAlignment="1">
      <alignment vertical="center" shrinkToFit="1"/>
    </xf>
    <xf numFmtId="0" fontId="68" fillId="28" borderId="15" xfId="58" applyFont="1" applyFill="1" applyBorder="1" applyAlignment="1">
      <alignment vertical="center" shrinkToFit="1"/>
    </xf>
    <xf numFmtId="0" fontId="71" fillId="28" borderId="12" xfId="58" applyFont="1" applyFill="1" applyBorder="1" applyAlignment="1">
      <alignment horizontal="center" vertical="center" shrinkToFit="1"/>
    </xf>
    <xf numFmtId="0" fontId="68" fillId="28" borderId="12" xfId="58" applyFont="1" applyFill="1" applyBorder="1" applyAlignment="1">
      <alignment vertical="center" shrinkToFit="1"/>
    </xf>
    <xf numFmtId="0" fontId="26" fillId="28" borderId="29" xfId="58" applyFill="1" applyBorder="1">
      <alignment vertical="center"/>
    </xf>
    <xf numFmtId="0" fontId="26" fillId="28" borderId="15" xfId="58" applyFill="1" applyBorder="1">
      <alignment vertical="center"/>
    </xf>
    <xf numFmtId="0" fontId="72" fillId="27" borderId="0" xfId="58" applyFont="1" applyFill="1">
      <alignment vertical="center"/>
    </xf>
    <xf numFmtId="0" fontId="29" fillId="27" borderId="0" xfId="58" applyFont="1" applyFill="1" applyAlignment="1">
      <alignment horizontal="center" vertical="center"/>
    </xf>
    <xf numFmtId="0" fontId="29" fillId="27" borderId="0" xfId="58" applyFont="1" applyFill="1">
      <alignment vertical="center"/>
    </xf>
    <xf numFmtId="0" fontId="73" fillId="0" borderId="0" xfId="48" applyFont="1" applyAlignment="1" applyProtection="1">
      <alignment vertical="center" textRotation="255" shrinkToFit="1"/>
    </xf>
    <xf numFmtId="0" fontId="8" fillId="0" borderId="0" xfId="48" applyFont="1" applyAlignment="1" applyProtection="1">
      <alignment horizontal="left" vertical="center"/>
    </xf>
    <xf numFmtId="0" fontId="74" fillId="0" borderId="0" xfId="48" applyFont="1" applyAlignment="1" applyProtection="1">
      <alignment horizontal="left" vertical="center"/>
    </xf>
    <xf numFmtId="0" fontId="74" fillId="0" borderId="0" xfId="48" applyFont="1" applyProtection="1">
      <alignment vertical="center"/>
    </xf>
    <xf numFmtId="0" fontId="35" fillId="0" borderId="0" xfId="58" applyFont="1" applyProtection="1">
      <alignment vertical="center"/>
    </xf>
    <xf numFmtId="0" fontId="74" fillId="0" borderId="0" xfId="48" applyFont="1" applyAlignment="1" applyProtection="1">
      <alignment horizontal="right" vertical="center"/>
    </xf>
    <xf numFmtId="0" fontId="76" fillId="0" borderId="0" xfId="48" applyFont="1" applyProtection="1">
      <alignment vertical="center"/>
    </xf>
    <xf numFmtId="0" fontId="76" fillId="0" borderId="0" xfId="48" applyFont="1" applyAlignment="1" applyProtection="1">
      <alignment vertical="center" wrapText="1"/>
    </xf>
    <xf numFmtId="0" fontId="76" fillId="0" borderId="0" xfId="48" applyFont="1">
      <alignment vertical="center"/>
    </xf>
    <xf numFmtId="0" fontId="74" fillId="0" borderId="0" xfId="48" applyFont="1" applyAlignment="1" applyProtection="1">
      <alignment vertical="center"/>
    </xf>
    <xf numFmtId="0" fontId="74" fillId="0" borderId="0" xfId="48" applyFont="1" applyAlignment="1" applyProtection="1">
      <alignment horizontal="center" vertical="center"/>
    </xf>
    <xf numFmtId="0" fontId="74" fillId="0" borderId="0" xfId="48" applyFont="1" applyFill="1" applyBorder="1" applyAlignment="1" applyProtection="1">
      <alignment horizontal="center" vertical="center"/>
    </xf>
    <xf numFmtId="0" fontId="73" fillId="0" borderId="0" xfId="48" applyFont="1" applyProtection="1">
      <alignment vertical="center"/>
    </xf>
    <xf numFmtId="0" fontId="77" fillId="0" borderId="0" xfId="58" applyFont="1" applyProtection="1">
      <alignment vertical="center"/>
    </xf>
    <xf numFmtId="0" fontId="78" fillId="0" borderId="0" xfId="58" applyFont="1" applyAlignment="1" applyProtection="1">
      <alignment horizontal="right" vertical="center"/>
    </xf>
    <xf numFmtId="0" fontId="79" fillId="0" borderId="0" xfId="58" applyFont="1" applyProtection="1">
      <alignment vertical="center"/>
    </xf>
    <xf numFmtId="0" fontId="79" fillId="0" borderId="0" xfId="58" applyFont="1" applyAlignment="1" applyProtection="1">
      <alignment horizontal="right" vertical="center"/>
    </xf>
    <xf numFmtId="0" fontId="76" fillId="0" borderId="0" xfId="48" applyFont="1" applyBorder="1">
      <alignment vertical="center"/>
    </xf>
    <xf numFmtId="0" fontId="77" fillId="0" borderId="0" xfId="58" applyFont="1" applyFill="1" applyProtection="1">
      <alignment vertical="center"/>
    </xf>
    <xf numFmtId="0" fontId="73" fillId="0" borderId="0" xfId="48" applyFont="1" applyFill="1" applyProtection="1">
      <alignment vertical="center"/>
    </xf>
    <xf numFmtId="0" fontId="79" fillId="0" borderId="0" xfId="58" applyFont="1" applyFill="1" applyProtection="1">
      <alignment vertical="center"/>
    </xf>
    <xf numFmtId="0" fontId="74" fillId="0" borderId="0" xfId="48" applyFont="1" applyFill="1" applyProtection="1">
      <alignment vertical="center"/>
    </xf>
    <xf numFmtId="0" fontId="79" fillId="0" borderId="0" xfId="58" applyFont="1" applyFill="1" applyAlignment="1" applyProtection="1">
      <alignment horizontal="right" vertical="center"/>
    </xf>
    <xf numFmtId="0" fontId="74" fillId="0" borderId="0" xfId="48" applyFont="1" applyFill="1" applyAlignment="1" applyProtection="1">
      <alignment horizontal="right" vertical="center"/>
    </xf>
    <xf numFmtId="0" fontId="76" fillId="0" borderId="0" xfId="48" applyFont="1" applyFill="1" applyProtection="1">
      <alignment vertical="center"/>
    </xf>
    <xf numFmtId="0" fontId="76" fillId="0" borderId="0" xfId="48" applyFont="1" applyFill="1" applyAlignment="1" applyProtection="1">
      <alignment vertical="center" wrapText="1"/>
    </xf>
    <xf numFmtId="0" fontId="76" fillId="0" borderId="0" xfId="48" applyFont="1" applyFill="1" applyBorder="1">
      <alignment vertical="center"/>
    </xf>
    <xf numFmtId="0" fontId="76" fillId="0" borderId="0" xfId="48" applyFont="1" applyFill="1">
      <alignment vertical="center"/>
    </xf>
    <xf numFmtId="0" fontId="74" fillId="0" borderId="0" xfId="48" applyFont="1" applyBorder="1" applyAlignment="1" applyProtection="1">
      <alignment horizontal="left" vertical="center"/>
    </xf>
    <xf numFmtId="0" fontId="73" fillId="0" borderId="0" xfId="48" applyFont="1" applyAlignment="1" applyProtection="1">
      <alignment vertical="center" wrapText="1"/>
    </xf>
    <xf numFmtId="0" fontId="73" fillId="0" borderId="0" xfId="48" applyFont="1">
      <alignment vertical="center"/>
    </xf>
    <xf numFmtId="0" fontId="74" fillId="0" borderId="0" xfId="48" applyFont="1" applyBorder="1" applyAlignment="1" applyProtection="1">
      <alignment vertical="center"/>
    </xf>
    <xf numFmtId="0" fontId="76" fillId="0" borderId="10" xfId="62" applyFont="1" applyBorder="1" applyAlignment="1" applyProtection="1">
      <alignment horizontal="center" vertical="center"/>
    </xf>
    <xf numFmtId="0" fontId="76" fillId="0" borderId="0" xfId="62" applyFont="1" applyBorder="1" applyAlignment="1" applyProtection="1">
      <alignment horizontal="center" vertical="center" wrapText="1"/>
    </xf>
    <xf numFmtId="0" fontId="76" fillId="0" borderId="0" xfId="48" applyFont="1" applyBorder="1" applyAlignment="1" applyProtection="1">
      <alignment horizontal="center" vertical="center"/>
    </xf>
    <xf numFmtId="0" fontId="74" fillId="0" borderId="0" xfId="48" applyFont="1" applyBorder="1" applyAlignment="1" applyProtection="1">
      <alignment horizontal="center" vertical="center"/>
    </xf>
    <xf numFmtId="182" fontId="76" fillId="0" borderId="10" xfId="48" applyNumberFormat="1" applyFont="1" applyBorder="1" applyAlignment="1" applyProtection="1">
      <alignment vertical="center"/>
    </xf>
    <xf numFmtId="183" fontId="76" fillId="0" borderId="10" xfId="48" applyNumberFormat="1" applyFont="1" applyBorder="1" applyAlignment="1" applyProtection="1">
      <alignment vertical="center"/>
    </xf>
    <xf numFmtId="0" fontId="82" fillId="0" borderId="16" xfId="48" applyFont="1" applyFill="1" applyBorder="1" applyAlignment="1" applyProtection="1">
      <alignment horizontal="center" vertical="center"/>
    </xf>
    <xf numFmtId="0" fontId="76" fillId="0" borderId="30" xfId="48" applyFont="1" applyBorder="1">
      <alignment vertical="center"/>
    </xf>
    <xf numFmtId="0" fontId="82" fillId="34" borderId="35" xfId="48" applyFont="1" applyFill="1" applyBorder="1" applyAlignment="1" applyProtection="1">
      <alignment horizontal="center" vertical="center"/>
    </xf>
    <xf numFmtId="0" fontId="76" fillId="27" borderId="10" xfId="48" applyFont="1" applyFill="1" applyBorder="1" applyAlignment="1" applyProtection="1">
      <alignment horizontal="right" vertical="center"/>
    </xf>
    <xf numFmtId="0" fontId="76" fillId="0" borderId="65" xfId="48" applyFont="1" applyBorder="1">
      <alignment vertical="center"/>
    </xf>
    <xf numFmtId="0" fontId="83" fillId="35" borderId="32" xfId="48" applyFont="1" applyFill="1" applyBorder="1" applyAlignment="1" applyProtection="1">
      <alignment horizontal="center" vertical="center"/>
    </xf>
    <xf numFmtId="0" fontId="76" fillId="0" borderId="31" xfId="48" applyFont="1" applyBorder="1">
      <alignment vertical="center"/>
    </xf>
    <xf numFmtId="0" fontId="76" fillId="0" borderId="10" xfId="48" applyFont="1" applyFill="1" applyBorder="1" applyAlignment="1" applyProtection="1">
      <alignment horizontal="right" vertical="center"/>
    </xf>
    <xf numFmtId="0" fontId="76" fillId="0" borderId="0" xfId="48" applyFont="1" applyAlignment="1">
      <alignment vertical="center" wrapText="1"/>
    </xf>
    <xf numFmtId="0" fontId="76" fillId="0" borderId="0" xfId="48" applyFont="1" applyFill="1" applyBorder="1" applyAlignment="1" applyProtection="1">
      <alignment horizontal="center" vertical="center"/>
    </xf>
    <xf numFmtId="0" fontId="76" fillId="0" borderId="0" xfId="48" applyFont="1" applyFill="1" applyBorder="1" applyAlignment="1" applyProtection="1">
      <alignment vertical="center"/>
    </xf>
    <xf numFmtId="0" fontId="74" fillId="0" borderId="0" xfId="48" applyFont="1" applyFill="1" applyAlignment="1" applyProtection="1">
      <alignment vertical="center"/>
    </xf>
    <xf numFmtId="0" fontId="76" fillId="0" borderId="0" xfId="48" applyFont="1" applyAlignment="1" applyProtection="1">
      <alignment vertical="center"/>
    </xf>
    <xf numFmtId="0" fontId="84" fillId="0" borderId="0" xfId="48" applyFont="1" applyBorder="1" applyAlignment="1" applyProtection="1">
      <alignment horizontal="center" vertical="center"/>
    </xf>
    <xf numFmtId="0" fontId="84" fillId="0" borderId="0" xfId="62" applyFont="1" applyBorder="1" applyAlignment="1" applyProtection="1">
      <alignment horizontal="center" vertical="center"/>
    </xf>
    <xf numFmtId="0" fontId="84" fillId="0" borderId="0" xfId="48" applyFont="1" applyAlignment="1" applyProtection="1">
      <alignment vertical="center"/>
    </xf>
    <xf numFmtId="0" fontId="85" fillId="0" borderId="0" xfId="62" applyFont="1" applyBorder="1" applyAlignment="1" applyProtection="1">
      <alignment horizontal="center" vertical="center"/>
    </xf>
    <xf numFmtId="0" fontId="85" fillId="0" borderId="0" xfId="48" applyFont="1" applyBorder="1" applyAlignment="1" applyProtection="1">
      <alignment vertical="center"/>
    </xf>
    <xf numFmtId="0" fontId="85" fillId="0" borderId="0" xfId="48" applyFont="1" applyBorder="1" applyAlignment="1" applyProtection="1">
      <alignment horizontal="center" vertical="center"/>
    </xf>
    <xf numFmtId="0" fontId="76" fillId="0" borderId="0" xfId="48" applyFont="1" applyAlignment="1" applyProtection="1">
      <alignment horizontal="left" vertical="center"/>
    </xf>
    <xf numFmtId="0" fontId="76" fillId="0" borderId="0" xfId="48" applyFont="1" applyAlignment="1" applyProtection="1">
      <alignment vertical="center" textRotation="255" shrinkToFit="1"/>
    </xf>
    <xf numFmtId="0" fontId="76" fillId="0" borderId="10" xfId="48" applyFont="1" applyBorder="1" applyAlignment="1" applyProtection="1">
      <alignment horizontal="center" vertical="center"/>
    </xf>
    <xf numFmtId="0" fontId="76" fillId="0" borderId="10" xfId="48" applyFont="1" applyBorder="1" applyAlignment="1" applyProtection="1">
      <alignment vertical="center" shrinkToFit="1"/>
    </xf>
    <xf numFmtId="0" fontId="76" fillId="0" borderId="0" xfId="48" applyFont="1" applyBorder="1" applyProtection="1">
      <alignment vertical="center"/>
    </xf>
    <xf numFmtId="0" fontId="73" fillId="0" borderId="0" xfId="48" applyFont="1" applyAlignment="1">
      <alignment vertical="center" textRotation="255" shrinkToFit="1"/>
    </xf>
    <xf numFmtId="0" fontId="27" fillId="0" borderId="15"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24" borderId="0" xfId="0" applyFont="1" applyFill="1" applyBorder="1" applyAlignment="1">
      <alignment horizontal="center" vertical="center" wrapText="1"/>
    </xf>
    <xf numFmtId="0" fontId="40" fillId="27" borderId="34" xfId="0" applyFont="1" applyFill="1" applyBorder="1" applyAlignment="1">
      <alignment horizontal="left" vertical="center" wrapText="1"/>
    </xf>
    <xf numFmtId="0" fontId="40" fillId="27" borderId="0" xfId="0" applyFont="1" applyFill="1" applyBorder="1" applyAlignment="1">
      <alignment horizontal="left" vertical="center" wrapText="1"/>
    </xf>
    <xf numFmtId="0" fontId="40" fillId="27" borderId="33" xfId="0" applyFont="1" applyFill="1" applyBorder="1" applyAlignment="1">
      <alignment horizontal="left" vertical="center" wrapText="1"/>
    </xf>
    <xf numFmtId="0" fontId="27" fillId="24" borderId="29" xfId="0" applyFont="1" applyFill="1" applyBorder="1" applyAlignment="1">
      <alignment horizontal="center" vertical="center" wrapText="1"/>
    </xf>
    <xf numFmtId="0" fontId="27" fillId="24" borderId="40" xfId="0" applyFont="1" applyFill="1" applyBorder="1" applyAlignment="1">
      <alignment horizontal="center" vertical="center" wrapText="1"/>
    </xf>
    <xf numFmtId="0" fontId="40" fillId="0" borderId="34"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33" xfId="0" applyFont="1" applyFill="1" applyBorder="1" applyAlignment="1">
      <alignment horizontal="left" vertical="center" wrapText="1"/>
    </xf>
    <xf numFmtId="0" fontId="41" fillId="24" borderId="0" xfId="0" applyFont="1" applyFill="1" applyBorder="1" applyAlignment="1">
      <alignment horizontal="left" vertical="center"/>
    </xf>
    <xf numFmtId="0" fontId="41" fillId="24" borderId="13" xfId="0" applyFont="1" applyFill="1" applyBorder="1" applyAlignment="1">
      <alignment horizontal="left" vertical="center"/>
    </xf>
    <xf numFmtId="0" fontId="27" fillId="24" borderId="16" xfId="0" applyFont="1" applyFill="1" applyBorder="1" applyAlignment="1">
      <alignment horizontal="center" vertical="center" wrapText="1"/>
    </xf>
    <xf numFmtId="0" fontId="27" fillId="24" borderId="32" xfId="0" applyFont="1" applyFill="1" applyBorder="1" applyAlignment="1">
      <alignment horizontal="center" vertical="center" wrapText="1"/>
    </xf>
    <xf numFmtId="0" fontId="29" fillId="26" borderId="37" xfId="0" applyFont="1" applyFill="1" applyBorder="1" applyAlignment="1" applyProtection="1">
      <alignment vertical="center" wrapText="1"/>
      <protection locked="0"/>
    </xf>
    <xf numFmtId="0" fontId="29" fillId="26" borderId="26" xfId="0" applyFont="1" applyFill="1" applyBorder="1" applyAlignment="1" applyProtection="1">
      <alignment vertical="center" wrapText="1"/>
      <protection locked="0"/>
    </xf>
    <xf numFmtId="0" fontId="29" fillId="26" borderId="11" xfId="0" applyFont="1" applyFill="1" applyBorder="1" applyAlignment="1" applyProtection="1">
      <alignment horizontal="center" vertical="center"/>
      <protection locked="0"/>
    </xf>
    <xf numFmtId="0" fontId="29" fillId="26" borderId="39" xfId="0" applyFont="1" applyFill="1" applyBorder="1" applyAlignment="1" applyProtection="1">
      <alignment horizontal="center" vertical="center"/>
      <protection locked="0"/>
    </xf>
    <xf numFmtId="0" fontId="29" fillId="24" borderId="10" xfId="0" applyFont="1" applyFill="1" applyBorder="1" applyAlignment="1">
      <alignment horizontal="center" vertical="center" wrapText="1"/>
    </xf>
    <xf numFmtId="0" fontId="29" fillId="24" borderId="10" xfId="0" applyFont="1" applyFill="1" applyBorder="1" applyAlignment="1">
      <alignment horizontal="center" vertical="center"/>
    </xf>
    <xf numFmtId="0" fontId="29" fillId="26" borderId="10" xfId="0" applyFont="1" applyFill="1" applyBorder="1" applyAlignment="1" applyProtection="1">
      <alignment horizontal="center" vertical="center"/>
      <protection locked="0"/>
    </xf>
    <xf numFmtId="0" fontId="40" fillId="24" borderId="0" xfId="0" applyFont="1" applyFill="1" applyAlignment="1">
      <alignment horizontal="center" vertical="center"/>
    </xf>
    <xf numFmtId="0" fontId="29" fillId="27" borderId="11" xfId="0" applyFont="1" applyFill="1" applyBorder="1" applyAlignment="1">
      <alignment horizontal="right" vertical="center"/>
    </xf>
    <xf numFmtId="0" fontId="29" fillId="26" borderId="29" xfId="0" applyFont="1" applyFill="1" applyBorder="1" applyAlignment="1" applyProtection="1">
      <alignment horizontal="center" vertical="center"/>
      <protection locked="0"/>
    </xf>
    <xf numFmtId="0" fontId="29" fillId="26" borderId="15" xfId="0" applyFont="1" applyFill="1" applyBorder="1" applyAlignment="1" applyProtection="1">
      <alignment horizontal="center" vertical="center"/>
      <protection locked="0"/>
    </xf>
    <xf numFmtId="0" fontId="29" fillId="26" borderId="12" xfId="0" applyFont="1" applyFill="1" applyBorder="1" applyAlignment="1" applyProtection="1">
      <alignment horizontal="center" vertical="center"/>
      <protection locked="0"/>
    </xf>
    <xf numFmtId="0" fontId="27" fillId="24" borderId="35" xfId="0" applyFont="1" applyFill="1" applyBorder="1" applyAlignment="1">
      <alignment horizontal="center" vertical="center" wrapText="1"/>
    </xf>
    <xf numFmtId="0" fontId="36" fillId="24" borderId="29" xfId="0" applyFont="1" applyFill="1" applyBorder="1" applyAlignment="1">
      <alignment horizontal="center" vertical="center"/>
    </xf>
    <xf numFmtId="0" fontId="36" fillId="24" borderId="15" xfId="0" applyFont="1" applyFill="1" applyBorder="1" applyAlignment="1">
      <alignment horizontal="center" vertical="center"/>
    </xf>
    <xf numFmtId="0" fontId="36" fillId="24" borderId="12" xfId="0" applyFont="1" applyFill="1" applyBorder="1" applyAlignment="1">
      <alignment horizontal="center" vertical="center"/>
    </xf>
    <xf numFmtId="0" fontId="27" fillId="24" borderId="29" xfId="0" applyFont="1" applyFill="1" applyBorder="1" applyAlignment="1">
      <alignment horizontal="center" vertical="center"/>
    </xf>
    <xf numFmtId="0" fontId="27" fillId="24" borderId="15" xfId="0" applyFont="1" applyFill="1" applyBorder="1" applyAlignment="1">
      <alignment horizontal="center" vertical="center"/>
    </xf>
    <xf numFmtId="0" fontId="27" fillId="24" borderId="12" xfId="0" applyFont="1" applyFill="1" applyBorder="1" applyAlignment="1">
      <alignment horizontal="center" vertical="center"/>
    </xf>
    <xf numFmtId="0" fontId="29" fillId="30" borderId="29" xfId="0" applyFont="1" applyFill="1" applyBorder="1" applyAlignment="1" applyProtection="1">
      <alignment horizontal="center" vertical="center"/>
      <protection locked="0"/>
    </xf>
    <xf numFmtId="0" fontId="29" fillId="30" borderId="15" xfId="0" applyFont="1" applyFill="1" applyBorder="1" applyAlignment="1" applyProtection="1">
      <alignment horizontal="center" vertical="center"/>
      <protection locked="0"/>
    </xf>
    <xf numFmtId="0" fontId="29" fillId="30" borderId="12" xfId="0" applyFont="1" applyFill="1" applyBorder="1" applyAlignment="1" applyProtection="1">
      <alignment horizontal="center" vertical="center"/>
      <protection locked="0"/>
    </xf>
    <xf numFmtId="0" fontId="27" fillId="30" borderId="15" xfId="0" applyFont="1" applyFill="1" applyBorder="1" applyAlignment="1" applyProtection="1">
      <alignment horizontal="right" vertical="center"/>
      <protection locked="0"/>
    </xf>
    <xf numFmtId="0" fontId="29" fillId="26" borderId="37" xfId="0" applyFont="1" applyFill="1" applyBorder="1" applyAlignment="1" applyProtection="1">
      <alignment horizontal="center" vertical="center"/>
      <protection locked="0"/>
    </xf>
    <xf numFmtId="0" fontId="29" fillId="26" borderId="26" xfId="0" applyFont="1" applyFill="1" applyBorder="1" applyAlignment="1" applyProtection="1">
      <alignment horizontal="center" vertical="center"/>
      <protection locked="0"/>
    </xf>
    <xf numFmtId="0" fontId="29" fillId="26" borderId="27" xfId="0" applyFont="1" applyFill="1" applyBorder="1" applyAlignment="1" applyProtection="1">
      <alignment horizontal="center" vertical="center"/>
      <protection locked="0"/>
    </xf>
    <xf numFmtId="0" fontId="29" fillId="26" borderId="29" xfId="0" applyFont="1" applyFill="1" applyBorder="1" applyAlignment="1" applyProtection="1">
      <alignment horizontal="center" vertical="center" wrapText="1"/>
      <protection locked="0"/>
    </xf>
    <xf numFmtId="0" fontId="29" fillId="26" borderId="15" xfId="0" applyFont="1" applyFill="1" applyBorder="1" applyAlignment="1" applyProtection="1">
      <alignment horizontal="center" vertical="center" wrapText="1"/>
      <protection locked="0"/>
    </xf>
    <xf numFmtId="0" fontId="29" fillId="26" borderId="12" xfId="0" applyFont="1" applyFill="1" applyBorder="1" applyAlignment="1" applyProtection="1">
      <alignment horizontal="center" vertical="center" wrapText="1"/>
      <protection locked="0"/>
    </xf>
    <xf numFmtId="0" fontId="27" fillId="0" borderId="15" xfId="0" applyFont="1" applyFill="1" applyBorder="1" applyAlignment="1" applyProtection="1">
      <alignment horizontal="right" vertical="center"/>
      <protection locked="0"/>
    </xf>
    <xf numFmtId="0" fontId="27" fillId="26" borderId="10" xfId="0" applyFont="1" applyFill="1" applyBorder="1" applyAlignment="1" applyProtection="1">
      <alignment horizontal="center" vertical="center"/>
      <protection locked="0"/>
    </xf>
    <xf numFmtId="0" fontId="29" fillId="30" borderId="11" xfId="0" applyFont="1" applyFill="1" applyBorder="1" applyAlignment="1" applyProtection="1">
      <alignment horizontal="right" vertical="center"/>
      <protection locked="0"/>
    </xf>
    <xf numFmtId="0" fontId="32" fillId="26" borderId="37" xfId="0" applyFont="1" applyFill="1" applyBorder="1" applyAlignment="1" applyProtection="1">
      <alignment horizontal="left" vertical="center"/>
      <protection locked="0"/>
    </xf>
    <xf numFmtId="0" fontId="32" fillId="26" borderId="26" xfId="0" applyFont="1" applyFill="1" applyBorder="1" applyAlignment="1" applyProtection="1">
      <alignment horizontal="left" vertical="center"/>
      <protection locked="0"/>
    </xf>
    <xf numFmtId="0" fontId="32" fillId="26" borderId="27" xfId="0" applyFont="1" applyFill="1" applyBorder="1" applyAlignment="1" applyProtection="1">
      <alignment horizontal="left" vertical="center"/>
      <protection locked="0"/>
    </xf>
    <xf numFmtId="0" fontId="32" fillId="26" borderId="36" xfId="0" applyFont="1" applyFill="1" applyBorder="1" applyAlignment="1" applyProtection="1">
      <alignment horizontal="left" vertical="center"/>
      <protection locked="0"/>
    </xf>
    <xf numFmtId="0" fontId="32" fillId="26" borderId="0" xfId="0" applyFont="1" applyFill="1" applyBorder="1" applyAlignment="1" applyProtection="1">
      <alignment horizontal="left" vertical="center"/>
      <protection locked="0"/>
    </xf>
    <xf numFmtId="0" fontId="32" fillId="26" borderId="38" xfId="0" applyFont="1" applyFill="1" applyBorder="1" applyAlignment="1" applyProtection="1">
      <alignment horizontal="left" vertical="center"/>
      <protection locked="0"/>
    </xf>
    <xf numFmtId="0" fontId="32" fillId="26" borderId="28" xfId="0" applyFont="1" applyFill="1" applyBorder="1" applyAlignment="1" applyProtection="1">
      <alignment horizontal="left" vertical="center"/>
      <protection locked="0"/>
    </xf>
    <xf numFmtId="0" fontId="32" fillId="26" borderId="11" xfId="0" applyFont="1" applyFill="1" applyBorder="1" applyAlignment="1" applyProtection="1">
      <alignment horizontal="left" vertical="center"/>
      <protection locked="0"/>
    </xf>
    <xf numFmtId="0" fontId="32" fillId="26" borderId="39" xfId="0" applyFont="1" applyFill="1" applyBorder="1" applyAlignment="1" applyProtection="1">
      <alignment horizontal="left" vertical="center"/>
      <protection locked="0"/>
    </xf>
    <xf numFmtId="0" fontId="32" fillId="24" borderId="10" xfId="0" applyFont="1" applyFill="1" applyBorder="1" applyAlignment="1">
      <alignment horizontal="center" vertical="center"/>
    </xf>
    <xf numFmtId="0" fontId="29" fillId="26" borderId="37" xfId="0" applyFont="1" applyFill="1" applyBorder="1" applyAlignment="1" applyProtection="1">
      <alignment horizontal="left" vertical="center"/>
      <protection locked="0"/>
    </xf>
    <xf numFmtId="0" fontId="29" fillId="26" borderId="26" xfId="0" applyFont="1" applyFill="1" applyBorder="1" applyAlignment="1" applyProtection="1">
      <alignment horizontal="left" vertical="center"/>
      <protection locked="0"/>
    </xf>
    <xf numFmtId="0" fontId="29" fillId="26" borderId="27" xfId="0" applyFont="1" applyFill="1" applyBorder="1" applyAlignment="1" applyProtection="1">
      <alignment horizontal="left" vertical="center"/>
      <protection locked="0"/>
    </xf>
    <xf numFmtId="0" fontId="29" fillId="26" borderId="36" xfId="0" applyFont="1" applyFill="1" applyBorder="1" applyAlignment="1" applyProtection="1">
      <alignment horizontal="left" vertical="center"/>
      <protection locked="0"/>
    </xf>
    <xf numFmtId="0" fontId="29" fillId="26" borderId="0" xfId="0" applyFont="1" applyFill="1" applyBorder="1" applyAlignment="1" applyProtection="1">
      <alignment horizontal="left" vertical="center"/>
      <protection locked="0"/>
    </xf>
    <xf numFmtId="0" fontId="29" fillId="26" borderId="38" xfId="0" applyFont="1" applyFill="1" applyBorder="1" applyAlignment="1" applyProtection="1">
      <alignment horizontal="left" vertical="center"/>
      <protection locked="0"/>
    </xf>
    <xf numFmtId="0" fontId="29" fillId="26" borderId="28" xfId="0" applyFont="1" applyFill="1" applyBorder="1" applyAlignment="1" applyProtection="1">
      <alignment horizontal="left" vertical="center"/>
      <protection locked="0"/>
    </xf>
    <xf numFmtId="0" fontId="29" fillId="26" borderId="11" xfId="0" applyFont="1" applyFill="1" applyBorder="1" applyAlignment="1" applyProtection="1">
      <alignment horizontal="left" vertical="center"/>
      <protection locked="0"/>
    </xf>
    <xf numFmtId="0" fontId="29" fillId="26" borderId="39" xfId="0" applyFont="1" applyFill="1" applyBorder="1" applyAlignment="1" applyProtection="1">
      <alignment horizontal="left" vertical="center"/>
      <protection locked="0"/>
    </xf>
    <xf numFmtId="0" fontId="42" fillId="24" borderId="0" xfId="0" applyFont="1" applyFill="1" applyBorder="1" applyAlignment="1">
      <alignment horizontal="left" vertical="center" wrapText="1" indent="1"/>
    </xf>
    <xf numFmtId="0" fontId="26" fillId="27" borderId="10" xfId="58" applyFill="1" applyBorder="1" applyAlignment="1">
      <alignment horizontal="center" vertical="center"/>
    </xf>
    <xf numFmtId="0" fontId="34" fillId="27" borderId="26" xfId="58" applyFont="1" applyFill="1" applyBorder="1" applyAlignment="1">
      <alignment horizontal="center" vertical="center" shrinkToFit="1"/>
    </xf>
    <xf numFmtId="0" fontId="76" fillId="0" borderId="29" xfId="48" applyFont="1" applyBorder="1" applyAlignment="1" applyProtection="1">
      <alignment horizontal="center" vertical="center"/>
    </xf>
    <xf numFmtId="0" fontId="76" fillId="0" borderId="15" xfId="48" applyFont="1" applyBorder="1" applyAlignment="1" applyProtection="1">
      <alignment horizontal="center" vertical="center"/>
    </xf>
    <xf numFmtId="0" fontId="76" fillId="0" borderId="12" xfId="48" applyFont="1" applyBorder="1" applyAlignment="1" applyProtection="1">
      <alignment horizontal="center" vertical="center"/>
    </xf>
    <xf numFmtId="0" fontId="76" fillId="0" borderId="16" xfId="48" applyFont="1" applyBorder="1" applyAlignment="1" applyProtection="1">
      <alignment horizontal="center" vertical="center"/>
    </xf>
    <xf numFmtId="0" fontId="76" fillId="0" borderId="35" xfId="48" applyFont="1" applyBorder="1" applyAlignment="1" applyProtection="1">
      <alignment horizontal="center" vertical="center"/>
    </xf>
    <xf numFmtId="0" fontId="76" fillId="0" borderId="32" xfId="48" applyFont="1" applyBorder="1" applyAlignment="1" applyProtection="1">
      <alignment horizontal="center" vertical="center"/>
    </xf>
    <xf numFmtId="176" fontId="76" fillId="0" borderId="16" xfId="48" applyNumberFormat="1" applyFont="1" applyBorder="1" applyAlignment="1" applyProtection="1">
      <alignment horizontal="center" vertical="center"/>
    </xf>
    <xf numFmtId="176" fontId="76" fillId="0" borderId="35" xfId="48" applyNumberFormat="1" applyFont="1" applyBorder="1" applyAlignment="1" applyProtection="1">
      <alignment horizontal="center" vertical="center"/>
    </xf>
    <xf numFmtId="176" fontId="76" fillId="0" borderId="32" xfId="48" applyNumberFormat="1" applyFont="1" applyBorder="1" applyAlignment="1" applyProtection="1">
      <alignment horizontal="center" vertical="center"/>
    </xf>
    <xf numFmtId="0" fontId="74" fillId="0" borderId="16" xfId="48" applyFont="1" applyBorder="1" applyAlignment="1" applyProtection="1">
      <alignment horizontal="center" vertical="center"/>
    </xf>
    <xf numFmtId="0" fontId="74" fillId="0" borderId="35" xfId="48" applyFont="1" applyBorder="1" applyAlignment="1" applyProtection="1">
      <alignment horizontal="center" vertical="center"/>
    </xf>
    <xf numFmtId="0" fontId="74" fillId="0" borderId="32" xfId="48" applyFont="1" applyBorder="1" applyAlignment="1" applyProtection="1">
      <alignment horizontal="center" vertical="center"/>
    </xf>
    <xf numFmtId="0" fontId="76" fillId="0" borderId="10" xfId="48" applyFont="1" applyBorder="1" applyAlignment="1" applyProtection="1">
      <alignment horizontal="center" vertical="center"/>
    </xf>
    <xf numFmtId="0" fontId="76" fillId="0" borderId="29" xfId="48" applyFont="1" applyBorder="1" applyAlignment="1">
      <alignment horizontal="center" vertical="center"/>
    </xf>
    <xf numFmtId="0" fontId="76" fillId="0" borderId="12" xfId="48" applyFont="1" applyBorder="1" applyAlignment="1">
      <alignment horizontal="center" vertical="center"/>
    </xf>
    <xf numFmtId="49" fontId="76" fillId="0" borderId="29" xfId="48" applyNumberFormat="1" applyFont="1" applyBorder="1" applyAlignment="1" applyProtection="1">
      <alignment horizontal="center" vertical="center"/>
    </xf>
    <xf numFmtId="49" fontId="76" fillId="0" borderId="15" xfId="48" applyNumberFormat="1" applyFont="1" applyBorder="1" applyAlignment="1" applyProtection="1">
      <alignment horizontal="center" vertical="center"/>
    </xf>
    <xf numFmtId="49" fontId="76" fillId="0" borderId="12" xfId="48" applyNumberFormat="1" applyFont="1" applyBorder="1" applyAlignment="1" applyProtection="1">
      <alignment horizontal="center" vertical="center"/>
    </xf>
    <xf numFmtId="0" fontId="76" fillId="0" borderId="12" xfId="48" applyFont="1" applyBorder="1" applyAlignment="1" applyProtection="1">
      <alignment horizontal="center" vertical="center" wrapText="1"/>
    </xf>
    <xf numFmtId="0" fontId="76" fillId="0" borderId="10" xfId="48" applyFont="1" applyBorder="1" applyAlignment="1" applyProtection="1">
      <alignment horizontal="center" vertical="center" wrapText="1"/>
    </xf>
    <xf numFmtId="0" fontId="76" fillId="0" borderId="29" xfId="62" applyFont="1" applyBorder="1" applyAlignment="1" applyProtection="1">
      <alignment horizontal="center" vertical="center" wrapText="1"/>
    </xf>
    <xf numFmtId="0" fontId="76" fillId="0" borderId="15" xfId="62" applyFont="1" applyBorder="1" applyAlignment="1" applyProtection="1">
      <alignment horizontal="center" vertical="center" wrapText="1"/>
    </xf>
    <xf numFmtId="0" fontId="76" fillId="0" borderId="12" xfId="62" applyFont="1" applyBorder="1" applyAlignment="1" applyProtection="1">
      <alignment horizontal="center" vertical="center" wrapText="1"/>
    </xf>
    <xf numFmtId="0" fontId="74" fillId="0" borderId="10" xfId="48" applyFont="1" applyBorder="1" applyAlignment="1" applyProtection="1">
      <alignment vertical="center"/>
    </xf>
    <xf numFmtId="0" fontId="76" fillId="0" borderId="29" xfId="62" applyFont="1" applyBorder="1" applyAlignment="1" applyProtection="1">
      <alignment horizontal="center" vertical="center"/>
    </xf>
    <xf numFmtId="0" fontId="76" fillId="0" borderId="15" xfId="62" applyFont="1" applyBorder="1" applyAlignment="1" applyProtection="1">
      <alignment horizontal="center" vertical="center"/>
    </xf>
    <xf numFmtId="0" fontId="76" fillId="0" borderId="12" xfId="62" applyFont="1" applyBorder="1" applyAlignment="1" applyProtection="1">
      <alignment horizontal="center" vertical="center"/>
    </xf>
    <xf numFmtId="0" fontId="74" fillId="0" borderId="29" xfId="48" applyFont="1" applyFill="1" applyBorder="1" applyAlignment="1" applyProtection="1">
      <alignment horizontal="center" vertical="center"/>
    </xf>
    <xf numFmtId="0" fontId="74" fillId="0" borderId="15" xfId="48" applyFont="1" applyFill="1" applyBorder="1" applyAlignment="1" applyProtection="1">
      <alignment horizontal="center" vertical="center"/>
    </xf>
    <xf numFmtId="0" fontId="74" fillId="0" borderId="12" xfId="48" applyFont="1" applyFill="1" applyBorder="1" applyAlignment="1" applyProtection="1">
      <alignment horizontal="center" vertical="center"/>
    </xf>
    <xf numFmtId="0" fontId="74" fillId="0" borderId="11" xfId="48" applyFont="1" applyBorder="1" applyAlignment="1" applyProtection="1">
      <alignment horizontal="center" vertical="center"/>
    </xf>
    <xf numFmtId="0" fontId="0" fillId="24" borderId="11" xfId="0" applyFill="1" applyBorder="1" applyAlignment="1">
      <alignment horizontal="right" vertical="center"/>
    </xf>
    <xf numFmtId="3" fontId="48" fillId="24" borderId="11" xfId="0" applyNumberFormat="1" applyFont="1" applyFill="1" applyBorder="1" applyAlignment="1">
      <alignment horizontal="center" vertical="center"/>
    </xf>
    <xf numFmtId="3" fontId="0" fillId="24" borderId="37" xfId="0" applyNumberFormat="1" applyFill="1" applyBorder="1" applyAlignment="1">
      <alignment horizontal="center" vertical="center"/>
    </xf>
    <xf numFmtId="3" fontId="0" fillId="24" borderId="27" xfId="0" applyNumberFormat="1" applyFill="1" applyBorder="1" applyAlignment="1">
      <alignment horizontal="center" vertical="center"/>
    </xf>
    <xf numFmtId="3" fontId="0" fillId="24" borderId="28" xfId="0" applyNumberFormat="1" applyFill="1" applyBorder="1" applyAlignment="1">
      <alignment horizontal="center" vertical="center"/>
    </xf>
    <xf numFmtId="3" fontId="0" fillId="24" borderId="39" xfId="0" applyNumberFormat="1" applyFill="1" applyBorder="1" applyAlignment="1">
      <alignment horizontal="center" vertical="center"/>
    </xf>
    <xf numFmtId="3" fontId="0" fillId="24" borderId="16" xfId="0" applyNumberFormat="1" applyFill="1" applyBorder="1" applyAlignment="1">
      <alignment horizontal="center" vertical="center" wrapText="1"/>
    </xf>
    <xf numFmtId="3" fontId="0" fillId="24" borderId="32" xfId="0" applyNumberFormat="1" applyFill="1" applyBorder="1" applyAlignment="1">
      <alignment horizontal="center" vertical="center"/>
    </xf>
    <xf numFmtId="0" fontId="0" fillId="24" borderId="37" xfId="0" applyFill="1" applyBorder="1" applyAlignment="1">
      <alignment horizontal="center" vertical="center"/>
    </xf>
    <xf numFmtId="0" fontId="0" fillId="24" borderId="27" xfId="0" applyFill="1" applyBorder="1" applyAlignment="1">
      <alignment horizontal="center" vertical="center"/>
    </xf>
    <xf numFmtId="0" fontId="0" fillId="24" borderId="28" xfId="0" applyFill="1" applyBorder="1" applyAlignment="1">
      <alignment horizontal="center" vertical="center"/>
    </xf>
    <xf numFmtId="0" fontId="0" fillId="24" borderId="39" xfId="0" applyFill="1" applyBorder="1" applyAlignment="1">
      <alignment horizontal="center" vertical="center"/>
    </xf>
    <xf numFmtId="3" fontId="49" fillId="0" borderId="29" xfId="0" applyNumberFormat="1" applyFont="1" applyFill="1" applyBorder="1" applyAlignment="1">
      <alignment horizontal="center" vertical="center"/>
    </xf>
    <xf numFmtId="3" fontId="49" fillId="0" borderId="12" xfId="0" applyNumberFormat="1" applyFont="1" applyFill="1" applyBorder="1" applyAlignment="1">
      <alignment horizontal="center" vertical="center"/>
    </xf>
    <xf numFmtId="3" fontId="49" fillId="24" borderId="29" xfId="0" applyNumberFormat="1" applyFont="1" applyFill="1" applyBorder="1" applyAlignment="1">
      <alignment horizontal="center" vertical="center"/>
    </xf>
    <xf numFmtId="3" fontId="49" fillId="24" borderId="12" xfId="0" applyNumberFormat="1" applyFont="1" applyFill="1" applyBorder="1" applyAlignment="1">
      <alignment horizontal="center" vertical="center"/>
    </xf>
    <xf numFmtId="3" fontId="50" fillId="24" borderId="29" xfId="0" applyNumberFormat="1" applyFont="1" applyFill="1" applyBorder="1" applyAlignment="1">
      <alignment horizontal="center" vertical="center"/>
    </xf>
    <xf numFmtId="3" fontId="50" fillId="24" borderId="12" xfId="0" applyNumberFormat="1" applyFont="1" applyFill="1" applyBorder="1" applyAlignment="1">
      <alignment horizontal="center" vertical="center"/>
    </xf>
    <xf numFmtId="0" fontId="49" fillId="24" borderId="29" xfId="0" applyFont="1" applyFill="1" applyBorder="1" applyAlignment="1">
      <alignment horizontal="center" vertical="center" wrapText="1"/>
    </xf>
    <xf numFmtId="0" fontId="49" fillId="24" borderId="15" xfId="0" applyFont="1" applyFill="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3" fontId="49" fillId="24" borderId="46" xfId="0" applyNumberFormat="1" applyFont="1" applyFill="1" applyBorder="1" applyAlignment="1">
      <alignment horizontal="right" vertical="center"/>
    </xf>
    <xf numFmtId="3" fontId="49" fillId="24" borderId="47" xfId="0" applyNumberFormat="1" applyFont="1" applyFill="1" applyBorder="1" applyAlignment="1">
      <alignment horizontal="right" vertical="center"/>
    </xf>
    <xf numFmtId="0" fontId="0" fillId="24" borderId="29" xfId="0" applyFill="1" applyBorder="1" applyAlignment="1">
      <alignment horizontal="center" vertical="center"/>
    </xf>
    <xf numFmtId="0" fontId="0" fillId="24" borderId="15" xfId="0" applyFill="1" applyBorder="1" applyAlignment="1">
      <alignment horizontal="center" vertical="center"/>
    </xf>
    <xf numFmtId="0" fontId="0" fillId="24" borderId="12" xfId="0" applyFill="1" applyBorder="1" applyAlignment="1">
      <alignment horizontal="center" vertical="center"/>
    </xf>
    <xf numFmtId="0" fontId="0" fillId="26" borderId="29" xfId="0" applyFont="1" applyFill="1" applyBorder="1" applyAlignment="1">
      <alignment vertical="center" wrapText="1"/>
    </xf>
    <xf numFmtId="0" fontId="0" fillId="26" borderId="15" xfId="0" applyFont="1" applyFill="1" applyBorder="1" applyAlignment="1">
      <alignment vertical="center" wrapText="1"/>
    </xf>
    <xf numFmtId="0" fontId="0" fillId="26" borderId="12" xfId="0" applyFont="1" applyFill="1" applyBorder="1" applyAlignment="1">
      <alignment vertical="center" wrapText="1"/>
    </xf>
    <xf numFmtId="0" fontId="0" fillId="26" borderId="29" xfId="0" applyFont="1" applyFill="1" applyBorder="1" applyAlignment="1">
      <alignment horizontal="center" vertical="center" wrapText="1"/>
    </xf>
    <xf numFmtId="0" fontId="0" fillId="26" borderId="15" xfId="0" applyFont="1" applyFill="1" applyBorder="1" applyAlignment="1">
      <alignment horizontal="center" vertical="center" wrapText="1"/>
    </xf>
    <xf numFmtId="0" fontId="0" fillId="26" borderId="12" xfId="0" applyFont="1" applyFill="1" applyBorder="1" applyAlignment="1">
      <alignment horizontal="center" vertical="center" wrapText="1"/>
    </xf>
    <xf numFmtId="0" fontId="0" fillId="24" borderId="41" xfId="0" applyFont="1" applyFill="1" applyBorder="1" applyAlignment="1">
      <alignment horizontal="center" vertical="center"/>
    </xf>
    <xf numFmtId="0" fontId="0" fillId="24" borderId="42" xfId="0" applyFont="1" applyFill="1" applyBorder="1" applyAlignment="1">
      <alignment horizontal="center" vertical="center"/>
    </xf>
    <xf numFmtId="0" fontId="0" fillId="24" borderId="29" xfId="0" applyFont="1" applyFill="1" applyBorder="1" applyAlignment="1">
      <alignment horizontal="center" vertical="center"/>
    </xf>
    <xf numFmtId="0" fontId="0" fillId="24" borderId="12" xfId="0" applyFont="1" applyFill="1" applyBorder="1" applyAlignment="1">
      <alignment horizontal="center" vertical="center"/>
    </xf>
    <xf numFmtId="180" fontId="0" fillId="26" borderId="10" xfId="0" applyNumberFormat="1" applyFont="1" applyFill="1" applyBorder="1" applyAlignment="1" applyProtection="1">
      <alignment horizontal="center" vertical="center" wrapText="1"/>
      <protection locked="0"/>
    </xf>
    <xf numFmtId="0" fontId="0" fillId="0" borderId="29" xfId="0" applyFont="1" applyFill="1" applyBorder="1" applyAlignment="1" applyProtection="1">
      <alignment horizontal="center" vertical="center" wrapText="1" shrinkToFit="1"/>
      <protection locked="0"/>
    </xf>
    <xf numFmtId="0" fontId="0" fillId="0" borderId="15" xfId="0" applyFont="1" applyFill="1" applyBorder="1" applyAlignment="1" applyProtection="1">
      <alignment horizontal="center" vertical="center" wrapText="1" shrinkToFit="1"/>
      <protection locked="0"/>
    </xf>
    <xf numFmtId="0" fontId="0" fillId="24" borderId="10" xfId="0" applyFill="1" applyBorder="1" applyAlignment="1">
      <alignment horizontal="left" vertical="center" wrapText="1" indent="1"/>
    </xf>
    <xf numFmtId="0" fontId="0" fillId="27" borderId="10" xfId="0" applyFill="1" applyBorder="1" applyAlignment="1">
      <alignment horizontal="left" vertical="center" indent="1"/>
    </xf>
    <xf numFmtId="0" fontId="0" fillId="27" borderId="10" xfId="0" applyFill="1" applyBorder="1" applyAlignment="1" applyProtection="1">
      <alignment horizontal="left" vertical="center" indent="1"/>
      <protection locked="0"/>
    </xf>
    <xf numFmtId="0" fontId="39" fillId="29" borderId="29" xfId="0" applyFont="1" applyFill="1" applyBorder="1" applyAlignment="1" applyProtection="1">
      <alignment horizontal="center" vertical="center"/>
    </xf>
    <xf numFmtId="0" fontId="39" fillId="29" borderId="15" xfId="0" applyFont="1" applyFill="1" applyBorder="1" applyAlignment="1" applyProtection="1">
      <alignment horizontal="center" vertical="center"/>
    </xf>
    <xf numFmtId="0" fontId="39" fillId="29" borderId="12" xfId="0" applyFont="1" applyFill="1" applyBorder="1" applyAlignment="1" applyProtection="1">
      <alignment horizontal="center" vertical="center"/>
    </xf>
    <xf numFmtId="0" fontId="38" fillId="0" borderId="0" xfId="0" applyFont="1" applyBorder="1" applyAlignment="1" applyProtection="1">
      <alignment horizontal="left" vertical="center"/>
    </xf>
    <xf numFmtId="0" fontId="37" fillId="26" borderId="28" xfId="0" applyFont="1" applyFill="1" applyBorder="1" applyAlignment="1" applyProtection="1">
      <alignment horizontal="left" vertical="center" wrapText="1"/>
      <protection locked="0"/>
    </xf>
    <xf numFmtId="0" fontId="37" fillId="26" borderId="12" xfId="0" applyFont="1" applyFill="1" applyBorder="1" applyAlignment="1" applyProtection="1">
      <alignment horizontal="left" vertical="center" wrapText="1"/>
      <protection locked="0"/>
    </xf>
    <xf numFmtId="0" fontId="37" fillId="26" borderId="29"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wrapText="1" indent="1"/>
    </xf>
    <xf numFmtId="0" fontId="37" fillId="29" borderId="29" xfId="0" applyFont="1" applyFill="1" applyBorder="1" applyAlignment="1" applyProtection="1">
      <alignment horizontal="center" vertical="center" wrapText="1"/>
    </xf>
    <xf numFmtId="0" fontId="37" fillId="29" borderId="12" xfId="0" applyFont="1" applyFill="1" applyBorder="1" applyAlignment="1" applyProtection="1">
      <alignment horizontal="center" vertical="center" wrapText="1"/>
    </xf>
    <xf numFmtId="0" fontId="32" fillId="26" borderId="29" xfId="0" applyFont="1" applyFill="1" applyBorder="1" applyAlignment="1" applyProtection="1">
      <alignment horizontal="left" vertical="center" wrapText="1"/>
      <protection locked="0"/>
    </xf>
    <xf numFmtId="0" fontId="32" fillId="26" borderId="12" xfId="0" applyFont="1" applyFill="1" applyBorder="1" applyAlignment="1" applyProtection="1">
      <alignment horizontal="left" vertical="center" wrapText="1"/>
      <protection locked="0"/>
    </xf>
    <xf numFmtId="0" fontId="52" fillId="0" borderId="0" xfId="0" applyFont="1" applyBorder="1" applyAlignment="1">
      <alignment horizontal="center" vertical="center"/>
    </xf>
    <xf numFmtId="0" fontId="6" fillId="0" borderId="0" xfId="0" applyFont="1" applyBorder="1" applyAlignment="1">
      <alignment horizontal="left" vertical="center" wrapText="1"/>
    </xf>
    <xf numFmtId="0" fontId="53" fillId="0" borderId="10" xfId="0" applyFont="1" applyBorder="1" applyAlignment="1">
      <alignment horizontal="center" vertical="center" wrapText="1"/>
    </xf>
    <xf numFmtId="0" fontId="53" fillId="32" borderId="10" xfId="0" applyFont="1" applyFill="1" applyBorder="1" applyAlignment="1">
      <alignment horizontal="center" vertical="center" wrapText="1"/>
    </xf>
    <xf numFmtId="0" fontId="59" fillId="0" borderId="16" xfId="0" applyFont="1" applyBorder="1" applyAlignment="1">
      <alignment horizontal="left" vertical="top" wrapText="1"/>
    </xf>
    <xf numFmtId="0" fontId="59" fillId="0" borderId="35" xfId="0" applyFont="1" applyBorder="1" applyAlignment="1">
      <alignment horizontal="left" vertical="top" wrapText="1"/>
    </xf>
    <xf numFmtId="0" fontId="59" fillId="0" borderId="32" xfId="0" applyFont="1" applyBorder="1" applyAlignment="1">
      <alignment horizontal="left" vertical="top" wrapText="1"/>
    </xf>
    <xf numFmtId="0" fontId="57" fillId="0" borderId="55" xfId="0" applyFont="1" applyFill="1" applyBorder="1" applyAlignment="1">
      <alignment horizontal="center" vertical="center" wrapText="1"/>
    </xf>
    <xf numFmtId="0" fontId="57" fillId="0" borderId="35" xfId="0" applyFont="1" applyFill="1" applyBorder="1" applyAlignment="1">
      <alignment horizontal="center" vertical="center" wrapText="1"/>
    </xf>
    <xf numFmtId="0" fontId="57" fillId="0" borderId="32" xfId="0" applyFont="1" applyFill="1" applyBorder="1" applyAlignment="1">
      <alignment horizontal="center" vertical="center" wrapText="1"/>
    </xf>
    <xf numFmtId="0" fontId="55" fillId="32" borderId="29" xfId="0" applyFont="1" applyFill="1" applyBorder="1" applyAlignment="1">
      <alignment horizontal="left" vertical="center" wrapText="1"/>
    </xf>
    <xf numFmtId="0" fontId="55" fillId="32" borderId="15" xfId="0" applyFont="1" applyFill="1" applyBorder="1" applyAlignment="1">
      <alignment horizontal="left" vertical="center" wrapText="1"/>
    </xf>
    <xf numFmtId="0" fontId="55" fillId="32" borderId="12" xfId="0" applyFont="1" applyFill="1" applyBorder="1" applyAlignment="1">
      <alignment horizontal="left" vertical="center" wrapText="1"/>
    </xf>
    <xf numFmtId="0" fontId="57" fillId="0" borderId="29" xfId="0" applyFont="1" applyBorder="1" applyAlignment="1">
      <alignment horizontal="center" vertical="center" wrapText="1"/>
    </xf>
    <xf numFmtId="0" fontId="57" fillId="0" borderId="12" xfId="0" applyFont="1" applyBorder="1" applyAlignment="1">
      <alignment horizontal="center" vertical="center" wrapText="1"/>
    </xf>
    <xf numFmtId="0" fontId="57" fillId="32" borderId="29" xfId="0" applyFont="1" applyFill="1" applyBorder="1" applyAlignment="1">
      <alignment horizontal="center" vertical="center" wrapText="1"/>
    </xf>
    <xf numFmtId="0" fontId="57" fillId="32" borderId="12" xfId="0" applyFont="1" applyFill="1" applyBorder="1" applyAlignment="1">
      <alignment horizontal="center" vertical="center" wrapText="1"/>
    </xf>
    <xf numFmtId="0" fontId="57" fillId="0" borderId="16" xfId="0" applyFont="1" applyBorder="1" applyAlignment="1">
      <alignment horizontal="center" vertical="center" textRotation="255" wrapText="1"/>
    </xf>
    <xf numFmtId="0" fontId="57" fillId="0" borderId="32" xfId="0" applyFont="1" applyBorder="1" applyAlignment="1">
      <alignment horizontal="center" vertical="center" textRotation="255" wrapText="1"/>
    </xf>
    <xf numFmtId="0" fontId="57" fillId="0" borderId="16" xfId="0" applyFont="1" applyFill="1" applyBorder="1" applyAlignment="1">
      <alignment horizontal="center" vertical="center" wrapText="1"/>
    </xf>
    <xf numFmtId="0" fontId="57" fillId="0" borderId="37" xfId="0" applyFont="1" applyFill="1" applyBorder="1" applyAlignment="1">
      <alignment horizontal="left" vertical="center" wrapText="1"/>
    </xf>
    <xf numFmtId="0" fontId="57" fillId="0" borderId="27" xfId="0" applyFont="1" applyFill="1" applyBorder="1" applyAlignment="1">
      <alignment horizontal="left" vertical="center" wrapText="1"/>
    </xf>
    <xf numFmtId="0" fontId="57" fillId="0" borderId="28" xfId="0" applyFont="1" applyFill="1" applyBorder="1" applyAlignment="1">
      <alignment horizontal="left" vertical="center" wrapText="1"/>
    </xf>
    <xf numFmtId="0" fontId="57" fillId="0" borderId="39" xfId="0" applyFont="1" applyFill="1" applyBorder="1" applyAlignment="1">
      <alignment horizontal="left" vertical="center" wrapText="1"/>
    </xf>
    <xf numFmtId="0" fontId="57" fillId="0" borderId="36" xfId="0" applyFont="1" applyFill="1" applyBorder="1" applyAlignment="1">
      <alignment horizontal="left" vertical="center" wrapText="1"/>
    </xf>
    <xf numFmtId="0" fontId="58" fillId="0" borderId="38" xfId="0" applyFont="1" applyFill="1" applyBorder="1" applyAlignment="1">
      <alignment horizontal="left" vertical="center" wrapText="1"/>
    </xf>
    <xf numFmtId="0" fontId="57" fillId="0" borderId="36" xfId="0" applyFont="1" applyFill="1" applyBorder="1" applyAlignment="1">
      <alignment horizontal="left" vertical="top" wrapText="1"/>
    </xf>
    <xf numFmtId="0" fontId="57" fillId="0" borderId="38" xfId="0" applyFont="1" applyFill="1" applyBorder="1" applyAlignment="1">
      <alignment horizontal="left" vertical="top" wrapText="1"/>
    </xf>
    <xf numFmtId="0" fontId="57" fillId="32" borderId="58" xfId="0" applyFont="1" applyFill="1" applyBorder="1" applyAlignment="1">
      <alignment horizontal="left" vertical="center" wrapText="1"/>
    </xf>
    <xf numFmtId="0" fontId="57" fillId="32" borderId="59" xfId="0" applyFont="1" applyFill="1" applyBorder="1" applyAlignment="1">
      <alignment horizontal="left" vertical="center" wrapText="1"/>
    </xf>
    <xf numFmtId="0" fontId="57" fillId="0" borderId="64" xfId="0" applyFont="1" applyFill="1" applyBorder="1" applyAlignment="1">
      <alignment horizontal="left" vertical="top" wrapText="1"/>
    </xf>
    <xf numFmtId="0" fontId="57" fillId="0" borderId="60" xfId="0" applyFont="1" applyFill="1" applyBorder="1" applyAlignment="1">
      <alignment horizontal="left" vertical="top" wrapText="1"/>
    </xf>
    <xf numFmtId="0" fontId="57" fillId="0" borderId="28" xfId="0" applyFont="1" applyFill="1" applyBorder="1" applyAlignment="1">
      <alignment horizontal="left" vertical="top" wrapText="1"/>
    </xf>
    <xf numFmtId="0" fontId="57" fillId="0" borderId="39" xfId="0" applyFont="1" applyFill="1" applyBorder="1" applyAlignment="1">
      <alignment horizontal="left" vertical="top" wrapText="1"/>
    </xf>
    <xf numFmtId="0" fontId="57" fillId="32" borderId="61" xfId="0" applyFont="1" applyFill="1" applyBorder="1" applyAlignment="1">
      <alignment horizontal="left" vertical="center" wrapText="1"/>
    </xf>
    <xf numFmtId="0" fontId="57" fillId="32" borderId="63" xfId="0" applyFont="1" applyFill="1" applyBorder="1" applyAlignment="1">
      <alignment horizontal="left" vertical="center" wrapText="1"/>
    </xf>
    <xf numFmtId="0" fontId="60" fillId="0" borderId="61" xfId="0" applyFont="1" applyFill="1" applyBorder="1" applyAlignment="1">
      <alignment horizontal="left" vertical="center" wrapText="1"/>
    </xf>
    <xf numFmtId="0" fontId="60" fillId="0" borderId="63" xfId="0" applyFont="1" applyFill="1" applyBorder="1" applyAlignment="1">
      <alignment horizontal="left" vertical="center" wrapText="1"/>
    </xf>
    <xf numFmtId="0" fontId="57" fillId="0" borderId="50" xfId="0" applyFont="1" applyFill="1" applyBorder="1" applyAlignment="1">
      <alignment horizontal="left" vertical="top" wrapText="1"/>
    </xf>
    <xf numFmtId="0" fontId="61" fillId="0" borderId="51" xfId="0" applyFont="1" applyFill="1" applyBorder="1" applyAlignment="1">
      <alignment horizontal="left" vertical="top" wrapText="1"/>
    </xf>
    <xf numFmtId="0" fontId="60" fillId="0" borderId="48" xfId="0" applyFont="1" applyFill="1" applyBorder="1" applyAlignment="1">
      <alignment horizontal="left" vertical="center" wrapText="1"/>
    </xf>
    <xf numFmtId="0" fontId="60" fillId="0" borderId="49" xfId="0" applyFont="1" applyFill="1" applyBorder="1" applyAlignment="1">
      <alignment horizontal="left" vertical="center" wrapText="1"/>
    </xf>
    <xf numFmtId="0" fontId="58" fillId="0" borderId="27" xfId="0" applyFont="1" applyFill="1" applyBorder="1" applyAlignment="1">
      <alignment horizontal="left" vertical="center" wrapText="1"/>
    </xf>
    <xf numFmtId="0" fontId="57" fillId="0" borderId="35" xfId="0" applyFont="1" applyBorder="1" applyAlignment="1">
      <alignment horizontal="center" vertical="center" textRotation="255" wrapText="1"/>
    </xf>
    <xf numFmtId="0" fontId="57" fillId="0" borderId="53" xfId="0" applyFont="1" applyFill="1" applyBorder="1" applyAlignment="1">
      <alignment horizontal="left" vertical="center" wrapText="1"/>
    </xf>
    <xf numFmtId="0" fontId="57" fillId="0" borderId="54" xfId="0" applyFont="1" applyFill="1" applyBorder="1" applyAlignment="1">
      <alignment horizontal="left" vertical="center" wrapText="1"/>
    </xf>
    <xf numFmtId="0" fontId="57" fillId="0" borderId="48" xfId="0" applyFont="1" applyFill="1" applyBorder="1" applyAlignment="1">
      <alignment horizontal="left" vertical="center" wrapText="1"/>
    </xf>
    <xf numFmtId="0" fontId="57" fillId="0" borderId="49" xfId="0" applyFont="1" applyFill="1" applyBorder="1" applyAlignment="1">
      <alignment horizontal="left" vertical="center" wrapText="1"/>
    </xf>
    <xf numFmtId="0" fontId="57" fillId="0" borderId="58" xfId="0" applyFont="1" applyFill="1" applyBorder="1" applyAlignment="1">
      <alignment horizontal="left" vertical="top" wrapText="1"/>
    </xf>
    <xf numFmtId="0" fontId="57" fillId="0" borderId="59" xfId="0" applyFont="1" applyFill="1" applyBorder="1" applyAlignment="1">
      <alignment horizontal="left" vertical="top" wrapText="1"/>
    </xf>
    <xf numFmtId="0" fontId="57" fillId="32" borderId="64" xfId="0" applyFont="1" applyFill="1" applyBorder="1" applyAlignment="1">
      <alignment horizontal="left" vertical="center" wrapText="1"/>
    </xf>
    <xf numFmtId="0" fontId="58" fillId="0" borderId="60" xfId="0" applyFont="1" applyBorder="1" applyAlignment="1">
      <alignment horizontal="left" vertical="center" wrapText="1"/>
    </xf>
    <xf numFmtId="0" fontId="57" fillId="0" borderId="51" xfId="0" applyFont="1" applyFill="1" applyBorder="1" applyAlignment="1">
      <alignment horizontal="left" vertical="top" wrapText="1"/>
    </xf>
    <xf numFmtId="0" fontId="57" fillId="32" borderId="28" xfId="0" applyFont="1" applyFill="1" applyBorder="1" applyAlignment="1">
      <alignment horizontal="left" vertical="center" wrapText="1"/>
    </xf>
    <xf numFmtId="0" fontId="58" fillId="0" borderId="39" xfId="0" applyFont="1" applyBorder="1" applyAlignment="1">
      <alignment horizontal="left" vertical="center" wrapText="1"/>
    </xf>
    <xf numFmtId="0" fontId="57" fillId="0" borderId="61" xfId="0" applyFont="1" applyFill="1" applyBorder="1" applyAlignment="1">
      <alignment horizontal="left" vertical="top" wrapText="1"/>
    </xf>
    <xf numFmtId="0" fontId="57" fillId="0" borderId="63" xfId="0" applyFont="1" applyFill="1" applyBorder="1" applyAlignment="1">
      <alignment horizontal="left" vertical="top" wrapText="1"/>
    </xf>
    <xf numFmtId="0" fontId="26" fillId="36" borderId="74" xfId="58" applyFill="1" applyBorder="1">
      <alignment vertical="center"/>
    </xf>
    <xf numFmtId="0" fontId="26" fillId="36" borderId="75" xfId="58" applyFill="1" applyBorder="1">
      <alignment vertical="center"/>
    </xf>
    <xf numFmtId="0" fontId="26" fillId="36" borderId="76" xfId="58" applyFill="1" applyBorder="1">
      <alignment vertical="center"/>
    </xf>
    <xf numFmtId="0" fontId="26" fillId="0" borderId="0" xfId="58">
      <alignment vertical="center"/>
    </xf>
    <xf numFmtId="0" fontId="26" fillId="36" borderId="77" xfId="58" applyFill="1" applyBorder="1">
      <alignment vertical="center"/>
    </xf>
    <xf numFmtId="0" fontId="26" fillId="36" borderId="78" xfId="58" applyFill="1" applyBorder="1">
      <alignment vertical="center"/>
    </xf>
    <xf numFmtId="0" fontId="26" fillId="36" borderId="0" xfId="58" applyFill="1">
      <alignment vertical="center"/>
    </xf>
    <xf numFmtId="0" fontId="26" fillId="36" borderId="79" xfId="58" applyFill="1" applyBorder="1">
      <alignment vertical="center"/>
    </xf>
    <xf numFmtId="0" fontId="29" fillId="36" borderId="77" xfId="58" applyFont="1" applyFill="1" applyBorder="1">
      <alignment vertical="center"/>
    </xf>
    <xf numFmtId="0" fontId="29" fillId="36" borderId="78" xfId="58" applyFont="1" applyFill="1" applyBorder="1">
      <alignment vertical="center"/>
    </xf>
    <xf numFmtId="0" fontId="29" fillId="36" borderId="79" xfId="58" applyFont="1" applyFill="1" applyBorder="1">
      <alignment vertical="center"/>
    </xf>
    <xf numFmtId="0" fontId="29" fillId="36" borderId="80" xfId="58" applyFont="1" applyFill="1" applyBorder="1">
      <alignment vertical="center"/>
    </xf>
    <xf numFmtId="0" fontId="29" fillId="36" borderId="81" xfId="58" applyFont="1" applyFill="1" applyBorder="1">
      <alignment vertical="center"/>
    </xf>
    <xf numFmtId="0" fontId="29" fillId="36" borderId="81" xfId="58" applyFont="1" applyFill="1" applyBorder="1" applyAlignment="1">
      <alignment vertical="center" wrapText="1"/>
    </xf>
    <xf numFmtId="0" fontId="26" fillId="36" borderId="81" xfId="58" applyFill="1" applyBorder="1">
      <alignment vertical="center"/>
    </xf>
    <xf numFmtId="0" fontId="26" fillId="36" borderId="82" xfId="58" applyFill="1" applyBorder="1">
      <alignment vertical="center"/>
    </xf>
    <xf numFmtId="0" fontId="29" fillId="37" borderId="80" xfId="58" applyFont="1" applyFill="1" applyBorder="1">
      <alignment vertical="center"/>
    </xf>
    <xf numFmtId="0" fontId="29" fillId="37" borderId="81" xfId="58" applyFont="1" applyFill="1" applyBorder="1">
      <alignment vertical="center"/>
    </xf>
    <xf numFmtId="0" fontId="26" fillId="37" borderId="81" xfId="58" applyFill="1" applyBorder="1">
      <alignment vertical="center"/>
    </xf>
    <xf numFmtId="0" fontId="26" fillId="37" borderId="82" xfId="58" applyFill="1" applyBorder="1">
      <alignment vertical="center"/>
    </xf>
    <xf numFmtId="0" fontId="33" fillId="27" borderId="0" xfId="58" applyFont="1" applyFill="1" applyAlignment="1">
      <alignment horizontal="left" vertical="center"/>
    </xf>
    <xf numFmtId="0" fontId="67" fillId="27" borderId="0" xfId="58" applyFont="1" applyFill="1" applyAlignment="1">
      <alignment horizontal="left" vertical="center"/>
    </xf>
    <xf numFmtId="0" fontId="26" fillId="27" borderId="0" xfId="58" applyFill="1" applyAlignment="1">
      <alignment horizontal="center" vertical="center"/>
    </xf>
    <xf numFmtId="0" fontId="91" fillId="27" borderId="0" xfId="58" applyFont="1" applyFill="1" applyAlignment="1">
      <alignment horizontal="center" vertical="center"/>
    </xf>
    <xf numFmtId="0" fontId="26" fillId="27" borderId="0" xfId="58" applyFill="1" applyAlignment="1">
      <alignment horizontal="left" vertical="center"/>
    </xf>
    <xf numFmtId="0" fontId="91" fillId="27" borderId="0" xfId="58" applyFont="1" applyFill="1" applyAlignment="1">
      <alignment horizontal="center" vertical="center"/>
    </xf>
    <xf numFmtId="0" fontId="91" fillId="34" borderId="0" xfId="58" applyFont="1" applyFill="1" applyBorder="1" applyAlignment="1">
      <alignment horizontal="center" vertical="center"/>
    </xf>
    <xf numFmtId="0" fontId="26" fillId="34" borderId="0" xfId="58" applyFill="1" applyBorder="1" applyAlignment="1">
      <alignment horizontal="left" vertical="center"/>
    </xf>
    <xf numFmtId="0" fontId="26" fillId="34" borderId="0" xfId="58" applyFill="1" applyBorder="1">
      <alignment vertical="center"/>
    </xf>
    <xf numFmtId="0" fontId="91" fillId="38" borderId="0" xfId="58" applyFont="1" applyFill="1" applyBorder="1" applyAlignment="1">
      <alignment horizontal="center" vertical="center"/>
    </xf>
    <xf numFmtId="0" fontId="26" fillId="38" borderId="0" xfId="58" applyFill="1" applyBorder="1" applyAlignment="1">
      <alignment horizontal="left" vertical="center"/>
    </xf>
    <xf numFmtId="0" fontId="26" fillId="38" borderId="0" xfId="58" applyFill="1" applyBorder="1">
      <alignment vertical="center"/>
    </xf>
    <xf numFmtId="0" fontId="92" fillId="34" borderId="0" xfId="58" applyFont="1" applyFill="1" applyBorder="1" applyAlignment="1">
      <alignment horizontal="center" vertical="center"/>
    </xf>
    <xf numFmtId="0" fontId="92" fillId="38" borderId="0" xfId="58" applyFont="1" applyFill="1" applyBorder="1" applyAlignment="1">
      <alignment horizontal="center" vertical="center"/>
    </xf>
    <xf numFmtId="0" fontId="93" fillId="34" borderId="0" xfId="58" applyFont="1" applyFill="1" applyBorder="1" applyAlignment="1">
      <alignment horizontal="center" vertical="center" shrinkToFit="1"/>
    </xf>
    <xf numFmtId="0" fontId="34" fillId="34" borderId="0" xfId="58" applyFont="1" applyFill="1" applyBorder="1" applyAlignment="1">
      <alignment vertical="center" shrinkToFit="1"/>
    </xf>
    <xf numFmtId="0" fontId="94" fillId="27" borderId="0" xfId="58" applyFont="1" applyFill="1" applyAlignment="1">
      <alignment horizontal="center" vertical="center"/>
    </xf>
    <xf numFmtId="0" fontId="96" fillId="38" borderId="0" xfId="58" applyFont="1" applyFill="1" applyBorder="1" applyAlignment="1">
      <alignment horizontal="center" vertical="center" shrinkToFit="1"/>
    </xf>
    <xf numFmtId="0" fontId="34" fillId="38" borderId="0" xfId="58" applyFont="1" applyFill="1" applyBorder="1" applyAlignment="1">
      <alignment vertical="center" shrinkToFit="1"/>
    </xf>
    <xf numFmtId="178" fontId="26" fillId="33" borderId="0" xfId="58" applyNumberFormat="1" applyFill="1" applyBorder="1" applyAlignment="1" applyProtection="1">
      <alignment horizontal="center" vertical="center"/>
      <protection locked="0"/>
    </xf>
    <xf numFmtId="0" fontId="97" fillId="34" borderId="0" xfId="58" applyFont="1" applyFill="1" applyBorder="1" applyAlignment="1">
      <alignment horizontal="center" vertical="center" shrinkToFit="1"/>
    </xf>
    <xf numFmtId="178" fontId="26" fillId="33" borderId="0" xfId="58" applyNumberFormat="1" applyFill="1" applyBorder="1" applyAlignment="1">
      <alignment horizontal="center" vertical="center"/>
    </xf>
    <xf numFmtId="0" fontId="98" fillId="38" borderId="0" xfId="58" applyFont="1" applyFill="1" applyBorder="1" applyAlignment="1">
      <alignment horizontal="center" vertical="center" shrinkToFit="1"/>
    </xf>
    <xf numFmtId="178" fontId="26" fillId="34" borderId="0" xfId="58" applyNumberFormat="1" applyFill="1" applyBorder="1" applyAlignment="1">
      <alignment horizontal="center" vertical="center"/>
    </xf>
    <xf numFmtId="0" fontId="68" fillId="34" borderId="0" xfId="58" applyFont="1" applyFill="1" applyBorder="1" applyAlignment="1">
      <alignment horizontal="center" vertical="center" shrinkToFit="1"/>
    </xf>
    <xf numFmtId="178" fontId="26" fillId="38" borderId="0" xfId="58" applyNumberFormat="1" applyFill="1" applyBorder="1" applyAlignment="1">
      <alignment horizontal="center" vertical="center"/>
    </xf>
    <xf numFmtId="0" fontId="68" fillId="38" borderId="0" xfId="58" applyFont="1" applyFill="1" applyBorder="1" applyAlignment="1">
      <alignment horizontal="center" vertical="center" shrinkToFit="1"/>
    </xf>
    <xf numFmtId="0" fontId="89" fillId="27" borderId="10" xfId="58" applyFont="1" applyFill="1" applyBorder="1" applyAlignment="1">
      <alignment horizontal="center" vertical="center"/>
    </xf>
    <xf numFmtId="0" fontId="5" fillId="24" borderId="0" xfId="0" applyFont="1" applyFill="1" applyProtection="1">
      <alignment vertical="center"/>
    </xf>
    <xf numFmtId="0" fontId="0" fillId="24" borderId="0" xfId="0" applyFill="1" applyBorder="1" applyAlignment="1" applyProtection="1">
      <alignment horizontal="center" vertical="center"/>
    </xf>
    <xf numFmtId="0" fontId="0" fillId="24" borderId="0" xfId="0" applyFill="1" applyBorder="1" applyProtection="1">
      <alignment vertical="center"/>
    </xf>
    <xf numFmtId="0" fontId="0" fillId="24" borderId="0" xfId="0" applyFill="1" applyProtection="1">
      <alignment vertical="center"/>
    </xf>
    <xf numFmtId="0" fontId="74" fillId="39" borderId="29" xfId="48" applyFont="1" applyFill="1" applyBorder="1" applyAlignment="1" applyProtection="1">
      <alignment horizontal="center" vertical="center" wrapText="1"/>
      <protection locked="0"/>
    </xf>
    <xf numFmtId="0" fontId="74" fillId="39" borderId="15" xfId="48" applyFont="1" applyFill="1" applyBorder="1" applyAlignment="1" applyProtection="1">
      <alignment horizontal="center" vertical="center" wrapText="1"/>
      <protection locked="0"/>
    </xf>
    <xf numFmtId="0" fontId="74" fillId="39" borderId="12" xfId="48" applyFont="1" applyFill="1" applyBorder="1" applyAlignment="1" applyProtection="1">
      <alignment horizontal="center" vertical="center" wrapText="1"/>
      <protection locked="0"/>
    </xf>
    <xf numFmtId="0" fontId="74" fillId="40" borderId="11" xfId="48" applyFont="1" applyFill="1" applyBorder="1" applyAlignment="1" applyProtection="1">
      <alignment horizontal="center" vertical="center"/>
      <protection locked="0"/>
    </xf>
    <xf numFmtId="0" fontId="74" fillId="36" borderId="11" xfId="48" applyFont="1" applyFill="1" applyBorder="1" applyAlignment="1" applyProtection="1">
      <alignment horizontal="center" vertical="center"/>
    </xf>
    <xf numFmtId="0" fontId="74" fillId="41" borderId="29" xfId="48" applyFont="1" applyFill="1" applyBorder="1" applyAlignment="1" applyProtection="1">
      <alignment horizontal="center" vertical="center"/>
      <protection locked="0"/>
    </xf>
    <xf numFmtId="0" fontId="74" fillId="41" borderId="15" xfId="48" applyFont="1" applyFill="1" applyBorder="1" applyAlignment="1" applyProtection="1">
      <alignment horizontal="center" vertical="center"/>
      <protection locked="0"/>
    </xf>
    <xf numFmtId="0" fontId="74" fillId="41" borderId="12" xfId="48" applyFont="1" applyFill="1" applyBorder="1" applyAlignment="1" applyProtection="1">
      <alignment horizontal="center" vertical="center"/>
      <protection locked="0"/>
    </xf>
    <xf numFmtId="0" fontId="74" fillId="39" borderId="29" xfId="48" applyFont="1" applyFill="1" applyBorder="1" applyAlignment="1" applyProtection="1">
      <alignment horizontal="center" vertical="center"/>
      <protection locked="0"/>
    </xf>
    <xf numFmtId="0" fontId="74" fillId="39" borderId="15" xfId="48" applyFont="1" applyFill="1" applyBorder="1" applyAlignment="1" applyProtection="1">
      <alignment horizontal="center" vertical="center"/>
      <protection locked="0"/>
    </xf>
    <xf numFmtId="0" fontId="74" fillId="39" borderId="12" xfId="48" applyFont="1" applyFill="1" applyBorder="1" applyAlignment="1" applyProtection="1">
      <alignment horizontal="center" vertical="center"/>
      <protection locked="0"/>
    </xf>
    <xf numFmtId="0" fontId="79" fillId="42" borderId="0" xfId="58" applyFont="1" applyFill="1" applyProtection="1">
      <alignment vertical="center"/>
      <protection locked="0"/>
    </xf>
    <xf numFmtId="0" fontId="79" fillId="42" borderId="0" xfId="58" applyFont="1" applyFill="1" applyProtection="1">
      <alignment vertical="center"/>
      <protection locked="0"/>
    </xf>
    <xf numFmtId="0" fontId="76" fillId="0" borderId="41" xfId="48" applyFont="1" applyBorder="1" applyAlignment="1" applyProtection="1">
      <alignment horizontal="center" vertical="center"/>
    </xf>
    <xf numFmtId="0" fontId="76" fillId="0" borderId="37" xfId="48" applyFont="1" applyBorder="1" applyAlignment="1" applyProtection="1">
      <alignment horizontal="center" vertical="center"/>
    </xf>
    <xf numFmtId="0" fontId="76" fillId="0" borderId="27" xfId="48" applyFont="1" applyBorder="1" applyAlignment="1" applyProtection="1">
      <alignment horizontal="center" vertical="center"/>
    </xf>
    <xf numFmtId="0" fontId="76" fillId="0" borderId="42" xfId="48" applyFont="1" applyBorder="1" applyAlignment="1" applyProtection="1">
      <alignment horizontal="center" vertical="center"/>
    </xf>
    <xf numFmtId="0" fontId="76" fillId="0" borderId="28" xfId="48" applyFont="1" applyBorder="1" applyAlignment="1" applyProtection="1">
      <alignment horizontal="center" vertical="center"/>
    </xf>
    <xf numFmtId="0" fontId="76" fillId="0" borderId="39" xfId="48" applyFont="1" applyBorder="1" applyAlignment="1" applyProtection="1">
      <alignment horizontal="center" vertical="center"/>
    </xf>
    <xf numFmtId="0" fontId="76" fillId="0" borderId="10" xfId="62" applyFont="1" applyBorder="1" applyAlignment="1" applyProtection="1">
      <alignment horizontal="center" vertical="center" wrapText="1"/>
    </xf>
    <xf numFmtId="0" fontId="76" fillId="0" borderId="10" xfId="62" applyFont="1" applyBorder="1" applyAlignment="1" applyProtection="1">
      <alignment horizontal="center" vertical="center" wrapText="1"/>
    </xf>
    <xf numFmtId="0" fontId="76" fillId="0" borderId="29" xfId="48" applyFont="1" applyBorder="1" applyAlignment="1" applyProtection="1">
      <alignment vertical="center"/>
    </xf>
    <xf numFmtId="0" fontId="76" fillId="0" borderId="10" xfId="62" applyFont="1" applyBorder="1" applyAlignment="1" applyProtection="1">
      <alignment horizontal="center" vertical="center"/>
    </xf>
    <xf numFmtId="0" fontId="76" fillId="0" borderId="26" xfId="48" applyFont="1" applyBorder="1" applyAlignment="1" applyProtection="1">
      <alignment horizontal="center" vertical="top"/>
    </xf>
    <xf numFmtId="0" fontId="76" fillId="0" borderId="0" xfId="62" applyFont="1" applyBorder="1" applyAlignment="1" applyProtection="1">
      <alignment horizontal="center" vertical="center"/>
    </xf>
    <xf numFmtId="0" fontId="76" fillId="0" borderId="11" xfId="48" applyFont="1" applyBorder="1" applyAlignment="1" applyProtection="1">
      <alignment horizontal="center" vertical="top"/>
    </xf>
    <xf numFmtId="0" fontId="76" fillId="0" borderId="37" xfId="48" applyFont="1" applyBorder="1" applyAlignment="1" applyProtection="1">
      <alignment horizontal="center" vertical="center" wrapText="1"/>
    </xf>
    <xf numFmtId="0" fontId="76" fillId="0" borderId="27" xfId="48" applyFont="1" applyBorder="1" applyAlignment="1" applyProtection="1">
      <alignment horizontal="center" vertical="center" wrapText="1"/>
    </xf>
    <xf numFmtId="0" fontId="76" fillId="0" borderId="26" xfId="48" applyFont="1" applyBorder="1" applyAlignment="1" applyProtection="1">
      <alignment horizontal="center" vertical="center"/>
    </xf>
    <xf numFmtId="0" fontId="74" fillId="0" borderId="37" xfId="48" applyFont="1" applyBorder="1" applyAlignment="1" applyProtection="1">
      <alignment horizontal="center" vertical="center" wrapText="1"/>
    </xf>
    <xf numFmtId="0" fontId="74" fillId="0" borderId="26" xfId="48" applyFont="1" applyBorder="1" applyAlignment="1" applyProtection="1">
      <alignment horizontal="center" vertical="center" wrapText="1"/>
    </xf>
    <xf numFmtId="0" fontId="76" fillId="0" borderId="36" xfId="48" applyFont="1" applyBorder="1" applyAlignment="1" applyProtection="1">
      <alignment horizontal="center" vertical="center" wrapText="1"/>
    </xf>
    <xf numFmtId="0" fontId="76" fillId="0" borderId="38" xfId="48" applyFont="1" applyBorder="1" applyAlignment="1" applyProtection="1">
      <alignment horizontal="center" vertical="center" wrapText="1"/>
    </xf>
    <xf numFmtId="0" fontId="76" fillId="0" borderId="36" xfId="48" applyFont="1" applyBorder="1" applyAlignment="1" applyProtection="1">
      <alignment horizontal="center" vertical="center"/>
    </xf>
    <xf numFmtId="0" fontId="76" fillId="0" borderId="0" xfId="48" applyFont="1" applyBorder="1" applyAlignment="1" applyProtection="1">
      <alignment horizontal="center" vertical="center"/>
    </xf>
    <xf numFmtId="0" fontId="76" fillId="0" borderId="38" xfId="48" applyFont="1" applyBorder="1" applyAlignment="1" applyProtection="1">
      <alignment horizontal="center" vertical="center"/>
    </xf>
    <xf numFmtId="0" fontId="74" fillId="0" borderId="36" xfId="48" applyFont="1" applyBorder="1" applyAlignment="1" applyProtection="1">
      <alignment horizontal="center" vertical="center" wrapText="1"/>
    </xf>
    <xf numFmtId="0" fontId="74" fillId="0" borderId="0" xfId="48" applyFont="1" applyBorder="1" applyAlignment="1" applyProtection="1">
      <alignment horizontal="center" vertical="center" wrapText="1"/>
    </xf>
    <xf numFmtId="0" fontId="76" fillId="0" borderId="28" xfId="48" applyFont="1" applyBorder="1" applyAlignment="1" applyProtection="1">
      <alignment horizontal="center" vertical="center" wrapText="1"/>
    </xf>
    <xf numFmtId="0" fontId="76" fillId="0" borderId="39" xfId="48" applyFont="1" applyBorder="1" applyAlignment="1" applyProtection="1">
      <alignment horizontal="center" vertical="center" wrapText="1"/>
    </xf>
    <xf numFmtId="0" fontId="76" fillId="0" borderId="11" xfId="48" applyFont="1" applyBorder="1" applyAlignment="1" applyProtection="1">
      <alignment horizontal="center" vertical="center"/>
    </xf>
    <xf numFmtId="0" fontId="74" fillId="0" borderId="28" xfId="48" applyFont="1" applyBorder="1" applyAlignment="1" applyProtection="1">
      <alignment horizontal="center" vertical="center" wrapText="1"/>
    </xf>
    <xf numFmtId="0" fontId="74" fillId="0" borderId="11" xfId="48" applyFont="1" applyBorder="1" applyAlignment="1" applyProtection="1">
      <alignment horizontal="center" vertical="center" wrapText="1"/>
    </xf>
    <xf numFmtId="0" fontId="76" fillId="39" borderId="16" xfId="48" applyFont="1" applyFill="1" applyBorder="1" applyAlignment="1" applyProtection="1">
      <alignment horizontal="center" vertical="center"/>
      <protection locked="0"/>
    </xf>
    <xf numFmtId="0" fontId="76" fillId="39" borderId="68" xfId="48" applyFont="1" applyFill="1" applyBorder="1" applyAlignment="1" applyProtection="1">
      <alignment horizontal="center" vertical="center"/>
      <protection locked="0"/>
    </xf>
    <xf numFmtId="0" fontId="74" fillId="39" borderId="71" xfId="48" applyFont="1" applyFill="1" applyBorder="1" applyAlignment="1" applyProtection="1">
      <alignment horizontal="center" vertical="center"/>
      <protection locked="0"/>
    </xf>
    <xf numFmtId="0" fontId="76" fillId="43" borderId="16" xfId="48" applyFont="1" applyFill="1" applyBorder="1" applyAlignment="1" applyProtection="1">
      <alignment horizontal="center" vertical="center" shrinkToFit="1"/>
      <protection locked="0"/>
    </xf>
    <xf numFmtId="0" fontId="76" fillId="41" borderId="37" xfId="48" applyFont="1" applyFill="1" applyBorder="1" applyAlignment="1" applyProtection="1">
      <alignment horizontal="center" vertical="center"/>
      <protection locked="0"/>
    </xf>
    <xf numFmtId="0" fontId="76" fillId="41" borderId="27" xfId="48" applyFont="1" applyFill="1" applyBorder="1" applyAlignment="1" applyProtection="1">
      <alignment horizontal="center" vertical="center"/>
      <protection locked="0"/>
    </xf>
    <xf numFmtId="0" fontId="76" fillId="40" borderId="10" xfId="48" applyFont="1" applyFill="1" applyBorder="1" applyAlignment="1" applyProtection="1">
      <alignment horizontal="right" vertical="center"/>
      <protection locked="0"/>
    </xf>
    <xf numFmtId="0" fontId="74" fillId="41" borderId="37" xfId="48" applyFont="1" applyFill="1" applyBorder="1" applyAlignment="1" applyProtection="1">
      <alignment horizontal="center" vertical="center"/>
      <protection locked="0"/>
    </xf>
    <xf numFmtId="0" fontId="74" fillId="41" borderId="27" xfId="48" applyFont="1" applyFill="1" applyBorder="1" applyAlignment="1" applyProtection="1">
      <alignment horizontal="center" vertical="center"/>
      <protection locked="0"/>
    </xf>
    <xf numFmtId="0" fontId="76" fillId="39" borderId="35" xfId="48" applyFont="1" applyFill="1" applyBorder="1" applyAlignment="1" applyProtection="1">
      <alignment horizontal="center" vertical="center"/>
      <protection locked="0"/>
    </xf>
    <xf numFmtId="0" fontId="76" fillId="39" borderId="69" xfId="48" applyFont="1" applyFill="1" applyBorder="1" applyAlignment="1" applyProtection="1">
      <alignment horizontal="center" vertical="center"/>
      <protection locked="0"/>
    </xf>
    <xf numFmtId="0" fontId="74" fillId="39" borderId="72" xfId="48" applyFont="1" applyFill="1" applyBorder="1" applyAlignment="1" applyProtection="1">
      <alignment horizontal="center" vertical="center"/>
      <protection locked="0"/>
    </xf>
    <xf numFmtId="0" fontId="76" fillId="43" borderId="35" xfId="48" applyFont="1" applyFill="1" applyBorder="1" applyAlignment="1" applyProtection="1">
      <alignment horizontal="center" vertical="center" shrinkToFit="1"/>
      <protection locked="0"/>
    </xf>
    <xf numFmtId="0" fontId="76" fillId="41" borderId="36" xfId="48" applyFont="1" applyFill="1" applyBorder="1" applyAlignment="1" applyProtection="1">
      <alignment horizontal="center" vertical="center"/>
      <protection locked="0"/>
    </xf>
    <xf numFmtId="0" fontId="76" fillId="41" borderId="38" xfId="48" applyFont="1" applyFill="1" applyBorder="1" applyAlignment="1" applyProtection="1">
      <alignment horizontal="center" vertical="center"/>
      <protection locked="0"/>
    </xf>
    <xf numFmtId="0" fontId="74" fillId="41" borderId="36" xfId="48" applyFont="1" applyFill="1" applyBorder="1" applyAlignment="1" applyProtection="1">
      <alignment horizontal="center" vertical="center"/>
      <protection locked="0"/>
    </xf>
    <xf numFmtId="0" fontId="74" fillId="41" borderId="38" xfId="48" applyFont="1" applyFill="1" applyBorder="1" applyAlignment="1" applyProtection="1">
      <alignment horizontal="center" vertical="center"/>
      <protection locked="0"/>
    </xf>
    <xf numFmtId="0" fontId="76" fillId="39" borderId="32" xfId="48" applyFont="1" applyFill="1" applyBorder="1" applyAlignment="1" applyProtection="1">
      <alignment horizontal="center" vertical="center"/>
      <protection locked="0"/>
    </xf>
    <xf numFmtId="0" fontId="76" fillId="39" borderId="70" xfId="48" applyFont="1" applyFill="1" applyBorder="1" applyAlignment="1" applyProtection="1">
      <alignment horizontal="center" vertical="center"/>
      <protection locked="0"/>
    </xf>
    <xf numFmtId="0" fontId="74" fillId="39" borderId="73" xfId="48" applyFont="1" applyFill="1" applyBorder="1" applyAlignment="1" applyProtection="1">
      <alignment horizontal="center" vertical="center"/>
      <protection locked="0"/>
    </xf>
    <xf numFmtId="0" fontId="76" fillId="43" borderId="32" xfId="48" applyFont="1" applyFill="1" applyBorder="1" applyAlignment="1" applyProtection="1">
      <alignment horizontal="center" vertical="center" shrinkToFit="1"/>
      <protection locked="0"/>
    </xf>
    <xf numFmtId="0" fontId="76" fillId="41" borderId="28" xfId="48" applyFont="1" applyFill="1" applyBorder="1" applyAlignment="1" applyProtection="1">
      <alignment horizontal="center" vertical="center"/>
      <protection locked="0"/>
    </xf>
    <xf numFmtId="0" fontId="76" fillId="41" borderId="39" xfId="48" applyFont="1" applyFill="1" applyBorder="1" applyAlignment="1" applyProtection="1">
      <alignment horizontal="center" vertical="center"/>
      <protection locked="0"/>
    </xf>
    <xf numFmtId="0" fontId="74" fillId="41" borderId="28" xfId="48" applyFont="1" applyFill="1" applyBorder="1" applyAlignment="1" applyProtection="1">
      <alignment horizontal="center" vertical="center"/>
      <protection locked="0"/>
    </xf>
    <xf numFmtId="0" fontId="74" fillId="41" borderId="39" xfId="48" applyFont="1" applyFill="1" applyBorder="1" applyAlignment="1" applyProtection="1">
      <alignment horizontal="center" vertical="center"/>
      <protection locked="0"/>
    </xf>
    <xf numFmtId="0" fontId="76" fillId="43" borderId="68" xfId="48" applyFont="1" applyFill="1" applyBorder="1" applyAlignment="1" applyProtection="1">
      <alignment horizontal="center" vertical="center"/>
      <protection locked="0"/>
    </xf>
    <xf numFmtId="0" fontId="76" fillId="43" borderId="69" xfId="48" applyFont="1" applyFill="1" applyBorder="1" applyAlignment="1" applyProtection="1">
      <alignment horizontal="center" vertical="center"/>
      <protection locked="0"/>
    </xf>
    <xf numFmtId="0" fontId="76" fillId="43" borderId="70" xfId="48" applyFont="1" applyFill="1" applyBorder="1" applyAlignment="1" applyProtection="1">
      <alignment horizontal="center" vertical="center"/>
      <protection locked="0"/>
    </xf>
    <xf numFmtId="0" fontId="76" fillId="0" borderId="0" xfId="48" applyFont="1" applyFill="1" applyBorder="1" applyProtection="1">
      <alignment vertical="center"/>
    </xf>
    <xf numFmtId="0" fontId="76" fillId="0" borderId="30" xfId="48" applyFont="1" applyBorder="1" applyProtection="1">
      <alignment vertical="center"/>
    </xf>
    <xf numFmtId="0" fontId="76" fillId="0" borderId="65" xfId="48" applyFont="1" applyBorder="1" applyProtection="1">
      <alignment vertical="center"/>
    </xf>
    <xf numFmtId="0" fontId="76" fillId="0" borderId="31" xfId="48" applyFont="1" applyBorder="1" applyProtection="1">
      <alignment vertical="center"/>
    </xf>
  </cellXfs>
  <cellStyles count="6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Normal 2" xfId="63"/>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51"/>
    <cellStyle name="メモ 2" xfId="28"/>
    <cellStyle name="リンク セル 2" xfId="29"/>
    <cellStyle name="悪い 2" xfId="30"/>
    <cellStyle name="計算 2" xfId="31"/>
    <cellStyle name="警告文 2" xfId="32"/>
    <cellStyle name="桁区切り 2" xfId="33"/>
    <cellStyle name="桁区切り 2 2" xfId="52"/>
    <cellStyle name="桁区切り 2 3" xfId="53"/>
    <cellStyle name="桁区切り 3" xfId="54"/>
    <cellStyle name="桁区切り 4" xfId="55"/>
    <cellStyle name="見出し 1 2" xfId="34"/>
    <cellStyle name="見出し 2 2" xfId="35"/>
    <cellStyle name="見出し 3 2" xfId="36"/>
    <cellStyle name="見出し 4 2" xfId="37"/>
    <cellStyle name="集計 2" xfId="38"/>
    <cellStyle name="出力 2" xfId="39"/>
    <cellStyle name="説明文 2" xfId="40"/>
    <cellStyle name="通貨 2" xfId="64"/>
    <cellStyle name="入力 2" xfId="41"/>
    <cellStyle name="標準" xfId="0" builtinId="0"/>
    <cellStyle name="標準 2" xfId="42"/>
    <cellStyle name="標準 2 2" xfId="43"/>
    <cellStyle name="標準 2 2 2" xfId="56"/>
    <cellStyle name="標準 2 2 3" xfId="57"/>
    <cellStyle name="標準 2 3" xfId="58"/>
    <cellStyle name="標準 2 4" xfId="62"/>
    <cellStyle name="標準 3" xfId="44"/>
    <cellStyle name="標準 3 2" xfId="65"/>
    <cellStyle name="標準 4" xfId="45"/>
    <cellStyle name="標準 4 2" xfId="59"/>
    <cellStyle name="標準 5" xfId="46"/>
    <cellStyle name="標準 6" xfId="47"/>
    <cellStyle name="標準 7" xfId="50"/>
    <cellStyle name="標準 8" xfId="60"/>
    <cellStyle name="標準 9" xfId="61"/>
    <cellStyle name="標準_③-２加算様式（就労）" xfId="48"/>
    <cellStyle name="良い 2" xfId="49"/>
  </cellStyles>
  <dxfs count="14">
    <dxf>
      <fill>
        <patternFill>
          <bgColor rgb="FFFFFF00"/>
        </patternFill>
      </fill>
    </dxf>
    <dxf>
      <fill>
        <patternFill>
          <bgColor rgb="FFFFFF00"/>
        </patternFill>
      </fill>
    </dxf>
    <dxf>
      <font>
        <color theme="0"/>
      </font>
    </dxf>
    <dxf>
      <fill>
        <patternFill>
          <bgColor rgb="FFFFFF00"/>
        </patternFill>
      </fill>
    </dxf>
    <dxf>
      <fill>
        <patternFill>
          <bgColor rgb="FFCCFFCC"/>
        </patternFill>
      </fill>
    </dxf>
    <dxf>
      <fill>
        <patternFill>
          <bgColor rgb="FFFFA3A3"/>
        </patternFill>
      </fill>
    </dxf>
    <dxf>
      <fill>
        <patternFill>
          <bgColor rgb="FFFFA3A3"/>
        </patternFill>
      </fill>
    </dxf>
    <dxf>
      <fill>
        <patternFill>
          <bgColor rgb="FFFFA3A3"/>
        </patternFill>
      </fill>
    </dxf>
    <dxf>
      <font>
        <color theme="0"/>
      </font>
    </dxf>
    <dxf>
      <fill>
        <patternFill>
          <bgColor rgb="FFFFFF00"/>
        </patternFill>
      </fill>
    </dxf>
    <dxf>
      <fill>
        <patternFill>
          <bgColor rgb="FFFFA3A3"/>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256271</xdr:colOff>
      <xdr:row>18</xdr:row>
      <xdr:rowOff>38797</xdr:rowOff>
    </xdr:from>
    <xdr:to>
      <xdr:col>9</xdr:col>
      <xdr:colOff>90836</xdr:colOff>
      <xdr:row>20</xdr:row>
      <xdr:rowOff>209355</xdr:rowOff>
    </xdr:to>
    <xdr:sp macro="" textlink="">
      <xdr:nvSpPr>
        <xdr:cNvPr id="2" name="右中かっこ 1"/>
        <xdr:cNvSpPr/>
      </xdr:nvSpPr>
      <xdr:spPr>
        <a:xfrm>
          <a:off x="5914121" y="6725347"/>
          <a:ext cx="139365" cy="475358"/>
        </a:xfrm>
        <a:prstGeom prst="rightBrace">
          <a:avLst/>
        </a:prstGeom>
        <a:solidFill>
          <a:sysClr val="window" lastClr="FFFFFF"/>
        </a:solidFill>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10582</xdr:colOff>
      <xdr:row>4</xdr:row>
      <xdr:rowOff>10582</xdr:rowOff>
    </xdr:from>
    <xdr:to>
      <xdr:col>3</xdr:col>
      <xdr:colOff>190582</xdr:colOff>
      <xdr:row>5</xdr:row>
      <xdr:rowOff>82</xdr:rowOff>
    </xdr:to>
    <xdr:sp macro="" textlink="">
      <xdr:nvSpPr>
        <xdr:cNvPr id="2" name="太陽 1"/>
        <xdr:cNvSpPr/>
      </xdr:nvSpPr>
      <xdr:spPr>
        <a:xfrm>
          <a:off x="629707" y="582082"/>
          <a:ext cx="180000" cy="180000"/>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67060</xdr:colOff>
      <xdr:row>4</xdr:row>
      <xdr:rowOff>31238</xdr:rowOff>
    </xdr:from>
    <xdr:to>
      <xdr:col>9</xdr:col>
      <xdr:colOff>139060</xdr:colOff>
      <xdr:row>4</xdr:row>
      <xdr:rowOff>175238</xdr:rowOff>
    </xdr:to>
    <xdr:sp macro="" textlink="">
      <xdr:nvSpPr>
        <xdr:cNvPr id="3" name="月 2"/>
        <xdr:cNvSpPr/>
      </xdr:nvSpPr>
      <xdr:spPr>
        <a:xfrm rot="13320000">
          <a:off x="2895985" y="602738"/>
          <a:ext cx="72000" cy="1440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267679</xdr:colOff>
      <xdr:row>22</xdr:row>
      <xdr:rowOff>23653</xdr:rowOff>
    </xdr:from>
    <xdr:to>
      <xdr:col>7</xdr:col>
      <xdr:colOff>375890</xdr:colOff>
      <xdr:row>22</xdr:row>
      <xdr:rowOff>139714</xdr:rowOff>
    </xdr:to>
    <xdr:sp macro="" textlink="">
      <xdr:nvSpPr>
        <xdr:cNvPr id="2" name="太陽 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 name="月 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 name="太陽 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5" name="月 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6" name="太陽 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7" name="月 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8" name="太陽 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 name="月 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0" name="太陽 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1" name="月 1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2" name="太陽 1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3" name="月 1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 name="太陽 1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5" name="月 1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6" name="太陽 1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7" name="月 1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8" name="太陽 1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 name="月 1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0" name="太陽 1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1" name="月 2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2" name="太陽 2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3" name="月 2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 name="太陽 2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5" name="月 2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6" name="太陽 2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7" name="月 2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8" name="太陽 2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 name="月 2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0" name="太陽 2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1" name="月 3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2" name="太陽 3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 name="月 3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 name="太陽 3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5" name="月 3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6" name="太陽 3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7" name="月 3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8" name="太陽 3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 name="月 3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0" name="太陽 3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1" name="月 4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2" name="太陽 4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 name="月 4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 name="太陽 4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5" name="月 4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6" name="太陽 4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7" name="月 4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8" name="太陽 4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9" name="月 4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50" name="太陽 4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51" name="月 5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2" name="太陽 5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3" name="月 5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4" name="太陽 5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5" name="月 5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56" name="太陽 5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57" name="月 5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58" name="太陽 5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59" name="月 5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60" name="太陽 5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61" name="月 6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62" name="太陽 6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63" name="月 6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64" name="太陽 6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65" name="月 6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66" name="太陽 6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67" name="月 6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68" name="太陽 6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69" name="月 6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70" name="太陽 6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71" name="月 7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72" name="太陽 7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73" name="月 7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4" name="太陽 7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5" name="月 7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6" name="太陽 7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7" name="月 7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78" name="太陽 7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79" name="月 7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80" name="太陽 7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81" name="月 8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82" name="太陽 8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83" name="月 8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84" name="太陽 8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85" name="月 8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86" name="太陽 8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87" name="月 8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88" name="太陽 8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89" name="月 8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90" name="太陽 89"/>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91" name="月 90"/>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92" name="太陽 91"/>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93" name="月 92"/>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94" name="太陽 93"/>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95" name="月 94"/>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6" name="太陽 9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7" name="月 9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8" name="太陽 9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9" name="月 9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00" name="太陽 99"/>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01" name="月 100"/>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02" name="太陽 101"/>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03" name="月 102"/>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04" name="太陽 103"/>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05" name="月 104"/>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06" name="太陽 105"/>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07" name="月 106"/>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08" name="太陽 107"/>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09" name="月 108"/>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10" name="太陽 109"/>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11" name="月 110"/>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12" name="太陽 111"/>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13" name="月 112"/>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14" name="太陽 113"/>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15" name="月 114"/>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16" name="太陽 115"/>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17" name="月 116"/>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18" name="太陽 11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19" name="月 11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20" name="太陽 11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21" name="月 12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22" name="太陽 121"/>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23" name="月 122"/>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24" name="太陽 123"/>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25" name="月 124"/>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26" name="太陽 125"/>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27" name="月 126"/>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28" name="太陽 127"/>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29" name="月 128"/>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30" name="太陽 129"/>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31" name="月 130"/>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32" name="太陽 131"/>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33" name="月 132"/>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34" name="太陽 133"/>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35" name="月 134"/>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36" name="太陽 135"/>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37" name="月 136"/>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38" name="太陽 137"/>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39" name="月 138"/>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0" name="太陽 13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1" name="月 14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2" name="太陽 14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3" name="月 14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44" name="太陽 143"/>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45" name="月 144"/>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6" name="太陽 145"/>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47" name="月 146"/>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48" name="太陽 147"/>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49" name="月 148"/>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50" name="太陽 149"/>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51" name="月 150"/>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52" name="太陽 151"/>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53" name="月 152"/>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54" name="太陽 153"/>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55" name="月 154"/>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56" name="太陽 155"/>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57" name="月 156"/>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58" name="太陽 157"/>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59" name="月 158"/>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60" name="太陽 159"/>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61" name="月 160"/>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2" name="太陽 16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3" name="月 16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4" name="太陽 16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5" name="月 16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66" name="太陽 165"/>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67" name="月 166"/>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68" name="太陽 167"/>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69" name="月 168"/>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70" name="太陽 169"/>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71" name="月 170"/>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72" name="太陽 171"/>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73" name="月 172"/>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74" name="太陽 173"/>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75" name="月 174"/>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76" name="太陽 175"/>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77" name="月 176"/>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78" name="太陽 177"/>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79" name="月 178"/>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80" name="太陽 179"/>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81" name="月 180"/>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82" name="太陽 181"/>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83" name="月 182"/>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4" name="太陽 18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5" name="月 18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6" name="太陽 18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7" name="月 18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88" name="太陽 187"/>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89" name="月 188"/>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90" name="太陽 189"/>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91" name="月 190"/>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92" name="太陽 191"/>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93" name="月 192"/>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94" name="太陽 193"/>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5" name="月 194"/>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96" name="太陽 195"/>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97" name="月 196"/>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98" name="太陽 197"/>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99" name="月 198"/>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00" name="太陽 199"/>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01" name="月 200"/>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02" name="太陽 201"/>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03" name="月 202"/>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04" name="太陽 203"/>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05" name="月 204"/>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6" name="太陽 20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7" name="月 20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8" name="太陽 20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9" name="月 20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10" name="太陽 209"/>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11" name="月 210"/>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12" name="太陽 211"/>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13" name="月 212"/>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14" name="太陽 213"/>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15" name="月 214"/>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16" name="太陽 215"/>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17" name="月 216"/>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18" name="太陽 217"/>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19" name="月 218"/>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20" name="太陽 219"/>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21" name="月 220"/>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22" name="太陽 22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23" name="月 22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24" name="太陽 22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25" name="月 22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26" name="太陽 22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27" name="月 22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28" name="太陽 22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29" name="月 22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30" name="太陽 22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31" name="月 23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32" name="太陽 23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33" name="月 23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34" name="太陽 23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35" name="月 23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36" name="太陽 23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37" name="月 23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38" name="太陽 23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39" name="月 23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40" name="太陽 23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41" name="月 24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42" name="太陽 24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43" name="月 24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4" name="太陽 24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45" name="月 24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46" name="太陽 24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47" name="月 24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48" name="太陽 24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49" name="月 24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0" name="太陽 24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1" name="月 25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2" name="太陽 25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3" name="月 25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54" name="太陽 25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55" name="月 25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56" name="太陽 25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57" name="月 25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58" name="太陽 25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59" name="月 25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60" name="太陽 25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61" name="月 26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62" name="太陽 26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63" name="月 26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64" name="太陽 26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65" name="月 26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66" name="太陽 26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67" name="月 26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68" name="太陽 26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69" name="月 26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70" name="太陽 26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71" name="月 27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2" name="太陽 27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3" name="月 27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4" name="太陽 27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5" name="月 27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76" name="太陽 27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77" name="月 27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78" name="太陽 27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79" name="月 27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80" name="太陽 27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81" name="月 28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82" name="太陽 28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83" name="月 28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84" name="太陽 28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85" name="月 28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86" name="太陽 28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87" name="月 28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88" name="太陽 28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89" name="月 28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90" name="太陽 28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91" name="月 29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92" name="太陽 29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3" name="月 29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4" name="太陽 29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5" name="月 29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6" name="太陽 29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7" name="月 29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98" name="太陽 29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99" name="月 29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00" name="太陽 29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01" name="月 30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02" name="太陽 30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03" name="月 30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04" name="太陽 30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05" name="月 30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06" name="太陽 30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07" name="月 30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08" name="太陽 30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09" name="月 30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267679</xdr:colOff>
      <xdr:row>22</xdr:row>
      <xdr:rowOff>23653</xdr:rowOff>
    </xdr:from>
    <xdr:to>
      <xdr:col>7</xdr:col>
      <xdr:colOff>375890</xdr:colOff>
      <xdr:row>22</xdr:row>
      <xdr:rowOff>139714</xdr:rowOff>
    </xdr:to>
    <xdr:sp macro="" textlink="">
      <xdr:nvSpPr>
        <xdr:cNvPr id="2" name="太陽 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 name="月 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 name="太陽 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5" name="月 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6" name="太陽 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7" name="月 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8" name="太陽 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 name="月 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0" name="太陽 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1" name="月 1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2" name="太陽 1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3" name="月 1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 name="太陽 1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5" name="月 1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6" name="太陽 1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7" name="月 1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8" name="太陽 1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 name="月 1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0" name="太陽 1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1" name="月 2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2" name="太陽 2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3" name="月 2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 name="太陽 2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5" name="月 2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6" name="太陽 2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7" name="月 2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8" name="太陽 2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 name="月 2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0" name="太陽 2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1" name="月 3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2" name="太陽 3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 name="月 3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 name="太陽 3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5" name="月 3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6" name="太陽 3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7" name="月 3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8" name="太陽 3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 name="月 3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0" name="太陽 3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1" name="月 4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2" name="太陽 4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 name="月 4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 name="太陽 4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5" name="月 4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6" name="太陽 4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7" name="月 4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8" name="太陽 4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9" name="月 4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50" name="太陽 4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51" name="月 5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2" name="太陽 5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3" name="月 5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4" name="太陽 5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5" name="月 5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56" name="太陽 5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57" name="月 5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58" name="太陽 5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59" name="月 5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60" name="太陽 5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61" name="月 6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62" name="太陽 6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63" name="月 6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64" name="太陽 6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65" name="月 6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66" name="太陽 6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67" name="月 6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68" name="太陽 6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69" name="月 6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70" name="太陽 6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71" name="月 7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72" name="太陽 7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73" name="月 7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4" name="太陽 7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5" name="月 7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6" name="太陽 7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7" name="月 7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78" name="太陽 7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79" name="月 7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80" name="太陽 7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81" name="月 8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82" name="太陽 8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83" name="月 8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84" name="太陽 8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85" name="月 8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86" name="太陽 8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87" name="月 8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88" name="太陽 8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89" name="月 8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90" name="太陽 89"/>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91" name="月 90"/>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92" name="太陽 91"/>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93" name="月 92"/>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94" name="太陽 93"/>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95" name="月 94"/>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6" name="太陽 9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7" name="月 9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8" name="太陽 9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9" name="月 9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00" name="太陽 99"/>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01" name="月 100"/>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02" name="太陽 101"/>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03" name="月 102"/>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04" name="太陽 103"/>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05" name="月 104"/>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06" name="太陽 105"/>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07" name="月 106"/>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08" name="太陽 107"/>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09" name="月 108"/>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10" name="太陽 109"/>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11" name="月 110"/>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12" name="太陽 111"/>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13" name="月 112"/>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14" name="太陽 113"/>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15" name="月 114"/>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16" name="太陽 115"/>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17" name="月 116"/>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18" name="太陽 11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19" name="月 11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20" name="太陽 11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21" name="月 12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22" name="太陽 121"/>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23" name="月 122"/>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24" name="太陽 123"/>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25" name="月 124"/>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26" name="太陽 125"/>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27" name="月 126"/>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28" name="太陽 127"/>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29" name="月 128"/>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30" name="太陽 129"/>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31" name="月 130"/>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32" name="太陽 131"/>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33" name="月 132"/>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34" name="太陽 133"/>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35" name="月 134"/>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36" name="太陽 135"/>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37" name="月 136"/>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38" name="太陽 137"/>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39" name="月 138"/>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0" name="太陽 13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1" name="月 14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2" name="太陽 14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3" name="月 14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44" name="太陽 143"/>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45" name="月 144"/>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6" name="太陽 145"/>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47" name="月 146"/>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48" name="太陽 147"/>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49" name="月 148"/>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50" name="太陽 149"/>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51" name="月 150"/>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52" name="太陽 151"/>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53" name="月 152"/>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54" name="太陽 153"/>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55" name="月 154"/>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56" name="太陽 155"/>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57" name="月 156"/>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58" name="太陽 157"/>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59" name="月 158"/>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60" name="太陽 159"/>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61" name="月 160"/>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2" name="太陽 16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3" name="月 16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4" name="太陽 16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5" name="月 16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66" name="太陽 165"/>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67" name="月 166"/>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68" name="太陽 167"/>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69" name="月 168"/>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70" name="太陽 169"/>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71" name="月 170"/>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72" name="太陽 171"/>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73" name="月 172"/>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74" name="太陽 173"/>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75" name="月 174"/>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76" name="太陽 175"/>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77" name="月 176"/>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78" name="太陽 177"/>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79" name="月 178"/>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80" name="太陽 179"/>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81" name="月 180"/>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82" name="太陽 181"/>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83" name="月 182"/>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4" name="太陽 18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5" name="月 18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6" name="太陽 18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7" name="月 18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88" name="太陽 187"/>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89" name="月 188"/>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90" name="太陽 189"/>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91" name="月 190"/>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92" name="太陽 191"/>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93" name="月 192"/>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94" name="太陽 193"/>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5" name="月 194"/>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96" name="太陽 195"/>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97" name="月 196"/>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98" name="太陽 197"/>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99" name="月 198"/>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00" name="太陽 199"/>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01" name="月 200"/>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02" name="太陽 201"/>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03" name="月 202"/>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04" name="太陽 203"/>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05" name="月 204"/>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6" name="太陽 20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7" name="月 20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8" name="太陽 20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9" name="月 20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10" name="太陽 209"/>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11" name="月 210"/>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12" name="太陽 211"/>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13" name="月 212"/>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14" name="太陽 213"/>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15" name="月 214"/>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16" name="太陽 215"/>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17" name="月 216"/>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18" name="太陽 217"/>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19" name="月 218"/>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20" name="太陽 219"/>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21" name="月 220"/>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267679</xdr:colOff>
      <xdr:row>22</xdr:row>
      <xdr:rowOff>23653</xdr:rowOff>
    </xdr:from>
    <xdr:to>
      <xdr:col>7</xdr:col>
      <xdr:colOff>375890</xdr:colOff>
      <xdr:row>22</xdr:row>
      <xdr:rowOff>139714</xdr:rowOff>
    </xdr:to>
    <xdr:sp macro="" textlink="">
      <xdr:nvSpPr>
        <xdr:cNvPr id="2" name="太陽 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 name="月 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 name="太陽 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5" name="月 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6" name="太陽 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7" name="月 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8" name="太陽 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 name="月 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0" name="太陽 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1" name="月 1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2" name="太陽 1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3" name="月 1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 name="太陽 1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5" name="月 1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6" name="太陽 1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7" name="月 1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8" name="太陽 1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 name="月 1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0" name="太陽 1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1" name="月 2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2" name="太陽 2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3" name="月 2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 name="太陽 2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5" name="月 2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6" name="太陽 2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7" name="月 2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8" name="太陽 2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 name="月 2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0" name="太陽 2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1" name="月 3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2" name="太陽 3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 name="月 3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 name="太陽 3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5" name="月 3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6" name="太陽 3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7" name="月 3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8" name="太陽 3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 name="月 3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0" name="太陽 3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1" name="月 4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2" name="太陽 4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 name="月 4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 name="太陽 4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5" name="月 4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6" name="太陽 4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7" name="月 4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8" name="太陽 4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9" name="月 4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50" name="太陽 4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51" name="月 5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2" name="太陽 5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3" name="月 5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4" name="太陽 5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5" name="月 5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56" name="太陽 5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57" name="月 5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58" name="太陽 5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59" name="月 5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60" name="太陽 5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61" name="月 6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62" name="太陽 6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63" name="月 6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64" name="太陽 6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65" name="月 6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66" name="太陽 6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67" name="月 6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68" name="太陽 6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69" name="月 6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70" name="太陽 6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71" name="月 7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72" name="太陽 7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73" name="月 7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4" name="太陽 7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5" name="月 7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6" name="太陽 7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7" name="月 7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78" name="太陽 7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79" name="月 7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80" name="太陽 7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81" name="月 8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82" name="太陽 8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83" name="月 8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84" name="太陽 8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85" name="月 8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86" name="太陽 8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87" name="月 8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88" name="太陽 8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89" name="月 8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90" name="太陽 89"/>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91" name="月 90"/>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92" name="太陽 91"/>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93" name="月 92"/>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94" name="太陽 93"/>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95" name="月 94"/>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6" name="太陽 9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7" name="月 9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8" name="太陽 9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9" name="月 9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00" name="太陽 99"/>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01" name="月 100"/>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02" name="太陽 101"/>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03" name="月 102"/>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04" name="太陽 103"/>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05" name="月 104"/>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06" name="太陽 105"/>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07" name="月 106"/>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08" name="太陽 107"/>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09" name="月 108"/>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10" name="太陽 109"/>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11" name="月 110"/>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12" name="太陽 111"/>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13" name="月 112"/>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14" name="太陽 113"/>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15" name="月 114"/>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16" name="太陽 115"/>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17" name="月 116"/>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18" name="太陽 11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19" name="月 11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20" name="太陽 11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21" name="月 12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22" name="太陽 121"/>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23" name="月 122"/>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24" name="太陽 123"/>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25" name="月 124"/>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26" name="太陽 125"/>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27" name="月 126"/>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28" name="太陽 127"/>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29" name="月 128"/>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30" name="太陽 129"/>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31" name="月 130"/>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32" name="太陽 131"/>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33" name="月 132"/>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34" name="太陽 133"/>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35" name="月 134"/>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36" name="太陽 135"/>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37" name="月 136"/>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38" name="太陽 137"/>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39" name="月 138"/>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0" name="太陽 13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1" name="月 14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2" name="太陽 14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3" name="月 14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44" name="太陽 143"/>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45" name="月 144"/>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6" name="太陽 145"/>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47" name="月 146"/>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48" name="太陽 147"/>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49" name="月 148"/>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50" name="太陽 149"/>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51" name="月 150"/>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52" name="太陽 151"/>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53" name="月 152"/>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54" name="太陽 153"/>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55" name="月 154"/>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56" name="太陽 155"/>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57" name="月 156"/>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58" name="太陽 157"/>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59" name="月 158"/>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60" name="太陽 159"/>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61" name="月 160"/>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2" name="太陽 16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3" name="月 16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4" name="太陽 16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5" name="月 16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66" name="太陽 165"/>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67" name="月 166"/>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68" name="太陽 167"/>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69" name="月 168"/>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70" name="太陽 169"/>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71" name="月 170"/>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72" name="太陽 171"/>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73" name="月 172"/>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74" name="太陽 173"/>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75" name="月 174"/>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76" name="太陽 175"/>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77" name="月 176"/>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78" name="太陽 177"/>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79" name="月 178"/>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80" name="太陽 179"/>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81" name="月 180"/>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82" name="太陽 181"/>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83" name="月 182"/>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4" name="太陽 18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5" name="月 18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6" name="太陽 18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7" name="月 18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88" name="太陽 187"/>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89" name="月 188"/>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90" name="太陽 189"/>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91" name="月 190"/>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92" name="太陽 191"/>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93" name="月 192"/>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94" name="太陽 193"/>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5" name="月 194"/>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96" name="太陽 195"/>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97" name="月 196"/>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98" name="太陽 197"/>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99" name="月 198"/>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00" name="太陽 199"/>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01" name="月 200"/>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02" name="太陽 201"/>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03" name="月 202"/>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04" name="太陽 203"/>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05" name="月 204"/>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6" name="太陽 20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7" name="月 20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8" name="太陽 20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9" name="月 20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10" name="太陽 209"/>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11" name="月 210"/>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12" name="太陽 211"/>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13" name="月 212"/>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14" name="太陽 213"/>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15" name="月 214"/>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16" name="太陽 215"/>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17" name="月 216"/>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18" name="太陽 217"/>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19" name="月 218"/>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20" name="太陽 219"/>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21" name="月 220"/>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22" name="太陽 22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23" name="月 22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24" name="太陽 22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25" name="月 22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26" name="太陽 22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27" name="月 22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28" name="太陽 22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29" name="月 22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30" name="太陽 22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31" name="月 23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32" name="太陽 23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33" name="月 23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34" name="太陽 23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35" name="月 23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36" name="太陽 23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37" name="月 23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38" name="太陽 23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39" name="月 23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40" name="太陽 23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41" name="月 24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42" name="太陽 24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43" name="月 24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4" name="太陽 24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45" name="月 24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46" name="太陽 24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47" name="月 24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48" name="太陽 24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49" name="月 24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0" name="太陽 24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1" name="月 25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2" name="太陽 25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3" name="月 25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54" name="太陽 25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55" name="月 25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56" name="太陽 25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57" name="月 25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58" name="太陽 25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59" name="月 25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60" name="太陽 25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61" name="月 26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62" name="太陽 26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63" name="月 26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64" name="太陽 26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65" name="月 26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66" name="太陽 26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67" name="月 26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68" name="太陽 26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69" name="月 26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70" name="太陽 26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71" name="月 27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2" name="太陽 27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3" name="月 27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4" name="太陽 27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5" name="月 27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76" name="太陽 27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77" name="月 27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78" name="太陽 27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79" name="月 27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80" name="太陽 27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81" name="月 28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82" name="太陽 28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83" name="月 28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84" name="太陽 28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85" name="月 28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86" name="太陽 28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87" name="月 28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88" name="太陽 28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89" name="月 28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90" name="太陽 28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91" name="月 29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92" name="太陽 29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3" name="月 29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4" name="太陽 29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5" name="月 29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6" name="太陽 29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7" name="月 29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98" name="太陽 29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99" name="月 29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00" name="太陽 29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01" name="月 30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02" name="太陽 30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03" name="月 30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04" name="太陽 30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05" name="月 30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06" name="太陽 30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07" name="月 30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08" name="太陽 30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09" name="月 30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310" name="太陽 309"/>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11" name="月 310"/>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312" name="太陽 311"/>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313" name="月 312"/>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314" name="太陽 313"/>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315" name="月 314"/>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16" name="太陽 31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17" name="月 31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18" name="太陽 31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19" name="月 31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320" name="太陽 319"/>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321" name="月 320"/>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322" name="太陽 321"/>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323" name="月 322"/>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324" name="太陽 323"/>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325" name="月 324"/>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326" name="太陽 325"/>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327" name="月 326"/>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328" name="太陽 327"/>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329" name="月 328"/>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330" name="太陽 329"/>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331" name="月 330"/>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332" name="太陽 331"/>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333" name="月 332"/>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334" name="太陽 333"/>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335" name="月 334"/>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336" name="太陽 335"/>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337" name="月 336"/>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38" name="太陽 33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9" name="月 33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40" name="太陽 33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41" name="月 34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2" name="太陽 341"/>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43" name="月 342"/>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44" name="太陽 343"/>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45" name="月 344"/>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46" name="太陽 345"/>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47" name="月 346"/>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48" name="太陽 347"/>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49" name="月 348"/>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50" name="太陽 349"/>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51" name="月 350"/>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52" name="太陽 351"/>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53" name="月 352"/>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354" name="太陽 353"/>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55" name="月 354"/>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356" name="太陽 355"/>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357" name="月 356"/>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358" name="太陽 357"/>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359" name="月 358"/>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60" name="太陽 35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61" name="月 36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62" name="太陽 36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63" name="月 36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364" name="太陽 363"/>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365" name="月 364"/>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366" name="太陽 365"/>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367" name="月 366"/>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368" name="太陽 367"/>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369" name="月 368"/>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370" name="太陽 369"/>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371" name="月 370"/>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372" name="太陽 371"/>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373" name="月 372"/>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374" name="太陽 373"/>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375" name="月 374"/>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376" name="太陽 375"/>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377" name="月 376"/>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378" name="太陽 377"/>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379" name="月 378"/>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380" name="太陽 379"/>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381" name="月 380"/>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82" name="太陽 38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83" name="月 38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84" name="太陽 38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85" name="月 38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86" name="太陽 385"/>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87" name="月 386"/>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88" name="太陽 387"/>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89" name="月 388"/>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90" name="太陽 389"/>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1" name="月 390"/>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92" name="太陽 391"/>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93" name="月 392"/>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94" name="太陽 393"/>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95" name="月 394"/>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96" name="太陽 395"/>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97" name="月 396"/>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398" name="太陽 397"/>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99" name="月 398"/>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00" name="太陽 399"/>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01" name="月 400"/>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402" name="太陽 401"/>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403" name="月 402"/>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04" name="太陽 40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05" name="月 40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06" name="太陽 40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07" name="月 40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408" name="太陽 407"/>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409" name="月 408"/>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410" name="太陽 409"/>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411" name="月 410"/>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412" name="太陽 411"/>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413" name="月 412"/>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414" name="太陽 413"/>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415" name="月 414"/>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416" name="太陽 415"/>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417" name="月 416"/>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418" name="太陽 417"/>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419" name="月 418"/>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420" name="太陽 419"/>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421" name="月 420"/>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422" name="太陽 421"/>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423" name="月 422"/>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424" name="太陽 423"/>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425" name="月 424"/>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26" name="太陽 42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27" name="月 42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28" name="太陽 42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29" name="月 42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430" name="太陽 429"/>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431" name="月 430"/>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432" name="太陽 431"/>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433" name="月 432"/>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434" name="太陽 433"/>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435" name="月 434"/>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36" name="太陽 435"/>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37" name="月 436"/>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38" name="太陽 437"/>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9" name="月 438"/>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0" name="太陽 439"/>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41" name="月 440"/>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42" name="太陽 44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43" name="月 44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44" name="太陽 44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45" name="月 44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446" name="太陽 44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447" name="月 44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48" name="太陽 44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49" name="月 44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50" name="太陽 44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51" name="月 45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452" name="太陽 45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453" name="月 45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454" name="太陽 45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455" name="月 45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456" name="太陽 45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457" name="月 45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458" name="太陽 45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459" name="月 45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460" name="太陽 45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461" name="月 46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462" name="太陽 46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463" name="月 46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464" name="太陽 46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465" name="月 46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466" name="太陽 46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467" name="月 46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468" name="太陽 46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469" name="月 46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70" name="太陽 46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71" name="月 47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72" name="太陽 47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73" name="月 47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474" name="太陽 47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475" name="月 47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476" name="太陽 47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477" name="月 47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478" name="太陽 47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479" name="月 47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80" name="太陽 47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81" name="月 48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82" name="太陽 48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83" name="月 48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84" name="太陽 48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85" name="月 48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nas01\shogaifuku$\&#12501;&#12522;&#12540;&#12477;&#12501;&#12488;&#12288;&#65288;&#12456;&#12463;&#12475;&#12523;&amp;&#12450;&#12463;&#12475;&#12473;&#65289;\expita35k&#65288;&#36939;&#36865;&#23627;&#20253;&#31080;&#38598;&#65289;\expita35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1530/Desktop/&#22528;&#30033;&#12373;&#12435;&#12408;/&#128295;&#35430;&#20316;&#21697;/16_&#21220;&#21209;&#19968;&#35239;&#26032;&#27096;&#24335;_&#35469;&#30693;&#30151;&#23550;&#24540;&#22411;&#20849;&#21516;&#29983;&#27963;&#20171;&#35703;_10469_sanitiz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88;&#29983;&#27963;&#20171;&#35703;&#65289;&#12304;&#20107;&#21069;&#25552;&#20986;&#36039;&#26009;&#12305;&#32887;&#21729;&#37197;&#32622;&#31561;&#29366;&#27841;&#36039;&#2600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6_&#21220;&#21209;&#19968;&#35239;&#26032;&#27096;&#24335;_&#35469;&#30693;&#30151;&#23550;&#24540;&#22411;&#20849;&#21516;&#29983;&#27963;&#20171;&#35703;_10469_sanitized.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4&#30701;&#26399;&#20837;&#2515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esub_seik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帳票設定"/>
      <sheetName val="データー"/>
      <sheetName val="ﾁｪｰﾝｽﾄｱ"/>
      <sheetName val="郵パック"/>
      <sheetName val="宛名"/>
      <sheetName val="ペリカン便"/>
      <sheetName val="アロー便"/>
      <sheetName val="福通"/>
      <sheetName val="宅急便"/>
      <sheetName val="佐川急便"/>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一覧"/>
      <sheetName val="【共通】"/>
      <sheetName val="P1"/>
      <sheetName val="P2-1"/>
      <sheetName val="P2-2"/>
      <sheetName val="P2-3"/>
      <sheetName val="選択肢"/>
      <sheetName val="P3"/>
      <sheetName val="P4"/>
      <sheetName val="P5"/>
      <sheetName val="P6"/>
      <sheetName val="P7"/>
      <sheetName val="P8"/>
    </sheetNames>
    <sheetDataSet>
      <sheetData sheetId="0"/>
      <sheetData sheetId="1">
        <row r="5">
          <cell r="C5"/>
        </row>
      </sheetData>
      <sheetData sheetId="2"/>
      <sheetData sheetId="3"/>
      <sheetData sheetId="4"/>
      <sheetData sheetId="5"/>
      <sheetData sheetId="6">
        <row r="1">
          <cell r="A1" t="str">
            <v>！申請するサービス類型を選択してください</v>
          </cell>
        </row>
      </sheetData>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5"/>
      <sheetName val="P6"/>
      <sheetName val="P7"/>
    </sheetNames>
    <sheetDataSet>
      <sheetData sheetId="0" refreshError="1"/>
      <sheetData sheetId="1" refreshError="1"/>
      <sheetData sheetId="2">
        <row r="4">
          <cell r="AT4">
            <v>1</v>
          </cell>
          <cell r="AU4" t="str">
            <v>月</v>
          </cell>
        </row>
        <row r="5">
          <cell r="AT5">
            <v>2</v>
          </cell>
          <cell r="AU5" t="str">
            <v>火</v>
          </cell>
        </row>
        <row r="6">
          <cell r="AT6">
            <v>3</v>
          </cell>
          <cell r="AU6" t="str">
            <v>水</v>
          </cell>
        </row>
        <row r="7">
          <cell r="AT7">
            <v>4</v>
          </cell>
          <cell r="AU7" t="str">
            <v>木</v>
          </cell>
        </row>
        <row r="8">
          <cell r="AT8">
            <v>5</v>
          </cell>
          <cell r="AU8" t="str">
            <v>金</v>
          </cell>
        </row>
        <row r="9">
          <cell r="AT9">
            <v>6</v>
          </cell>
          <cell r="AU9" t="str">
            <v>土</v>
          </cell>
        </row>
        <row r="10">
          <cell r="AT10">
            <v>7</v>
          </cell>
          <cell r="AU10" t="str">
            <v>日</v>
          </cell>
        </row>
      </sheetData>
      <sheetData sheetId="3"/>
      <sheetData sheetId="4"/>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一覧"/>
      <sheetName val="選択肢"/>
      <sheetName val="【共通】"/>
      <sheetName val="P1"/>
      <sheetName val="P2-1"/>
      <sheetName val="P2-2"/>
      <sheetName val="P2-3"/>
      <sheetName val="選択肢 (2)"/>
      <sheetName val="P3"/>
      <sheetName val="P4"/>
      <sheetName val="P5"/>
      <sheetName val="P6"/>
      <sheetName val="P7"/>
      <sheetName val="P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7"/>
  <sheetViews>
    <sheetView tabSelected="1" view="pageBreakPreview" zoomScaleNormal="100" zoomScaleSheetLayoutView="100" workbookViewId="0">
      <selection activeCell="A21" sqref="A21:D21"/>
    </sheetView>
  </sheetViews>
  <sheetFormatPr defaultRowHeight="14.25" x14ac:dyDescent="0.15"/>
  <cols>
    <col min="1" max="1" width="5.125" style="8" customWidth="1"/>
    <col min="2" max="2" width="86.875" style="8" customWidth="1"/>
    <col min="3" max="3" width="7.625" style="33" customWidth="1"/>
    <col min="4" max="4" width="7.25" style="8" customWidth="1"/>
    <col min="5" max="16384" width="9" style="8"/>
  </cols>
  <sheetData>
    <row r="1" spans="1:5" ht="21" customHeight="1" x14ac:dyDescent="0.15">
      <c r="A1" s="338" t="s">
        <v>184</v>
      </c>
      <c r="B1" s="338"/>
      <c r="C1" s="329"/>
      <c r="D1" s="329"/>
      <c r="E1" s="7"/>
    </row>
    <row r="2" spans="1:5" ht="19.5" customHeight="1" thickBot="1" x14ac:dyDescent="0.2">
      <c r="A2" s="339"/>
      <c r="B2" s="339"/>
      <c r="C2" s="9"/>
      <c r="D2" s="10"/>
      <c r="E2" s="7"/>
    </row>
    <row r="3" spans="1:5" ht="20.25" customHeight="1" x14ac:dyDescent="0.15">
      <c r="A3" s="98">
        <v>1</v>
      </c>
      <c r="B3" s="97" t="s">
        <v>8</v>
      </c>
      <c r="C3" s="95"/>
      <c r="D3" s="96"/>
    </row>
    <row r="4" spans="1:5" s="12" customFormat="1" ht="60" customHeight="1" x14ac:dyDescent="0.15">
      <c r="A4" s="330" t="s">
        <v>9</v>
      </c>
      <c r="B4" s="331"/>
      <c r="C4" s="331"/>
      <c r="D4" s="332"/>
    </row>
    <row r="5" spans="1:5" ht="21.75" customHeight="1" x14ac:dyDescent="0.15">
      <c r="A5" s="13"/>
      <c r="B5" s="14"/>
      <c r="C5" s="333" t="s">
        <v>10</v>
      </c>
      <c r="D5" s="334"/>
    </row>
    <row r="6" spans="1:5" ht="21.75" customHeight="1" x14ac:dyDescent="0.15">
      <c r="A6" s="13" t="s">
        <v>11</v>
      </c>
      <c r="B6" s="15" t="s">
        <v>12</v>
      </c>
      <c r="C6" s="16" t="s">
        <v>13</v>
      </c>
      <c r="D6" s="17" t="s">
        <v>14</v>
      </c>
    </row>
    <row r="7" spans="1:5" ht="21.75" customHeight="1" x14ac:dyDescent="0.15">
      <c r="A7" s="13"/>
      <c r="B7" s="15" t="s">
        <v>15</v>
      </c>
      <c r="C7" s="18"/>
      <c r="D7" s="19"/>
    </row>
    <row r="8" spans="1:5" ht="21.75" customHeight="1" x14ac:dyDescent="0.15">
      <c r="A8" s="13"/>
      <c r="B8" s="15" t="s">
        <v>464</v>
      </c>
      <c r="C8" s="18"/>
      <c r="D8" s="19"/>
    </row>
    <row r="9" spans="1:5" ht="21.75" customHeight="1" x14ac:dyDescent="0.15">
      <c r="A9" s="13"/>
      <c r="B9" s="15" t="s">
        <v>465</v>
      </c>
      <c r="C9" s="18"/>
      <c r="D9" s="19"/>
    </row>
    <row r="10" spans="1:5" ht="21.75" customHeight="1" x14ac:dyDescent="0.15">
      <c r="A10" s="13"/>
      <c r="B10" s="15" t="s">
        <v>466</v>
      </c>
      <c r="C10" s="18"/>
      <c r="D10" s="19"/>
    </row>
    <row r="11" spans="1:5" ht="21.75" customHeight="1" x14ac:dyDescent="0.15">
      <c r="A11" s="13"/>
      <c r="B11" s="15" t="s">
        <v>467</v>
      </c>
      <c r="C11" s="18"/>
      <c r="D11" s="19"/>
    </row>
    <row r="12" spans="1:5" ht="21.75" customHeight="1" x14ac:dyDescent="0.15">
      <c r="A12" s="13"/>
      <c r="B12" s="15" t="s">
        <v>468</v>
      </c>
      <c r="C12" s="18"/>
      <c r="D12" s="19"/>
    </row>
    <row r="13" spans="1:5" ht="21.75" customHeight="1" x14ac:dyDescent="0.15">
      <c r="A13" s="13"/>
      <c r="B13" s="15" t="s">
        <v>469</v>
      </c>
      <c r="C13" s="18"/>
      <c r="D13" s="19"/>
    </row>
    <row r="14" spans="1:5" ht="21.75" customHeight="1" x14ac:dyDescent="0.15">
      <c r="A14" s="13"/>
      <c r="B14" s="15" t="s">
        <v>470</v>
      </c>
      <c r="C14" s="18"/>
      <c r="D14" s="19"/>
    </row>
    <row r="15" spans="1:5" ht="21.75" customHeight="1" x14ac:dyDescent="0.15">
      <c r="A15" s="13"/>
      <c r="B15" s="15" t="s">
        <v>472</v>
      </c>
      <c r="C15" s="18"/>
      <c r="D15" s="19"/>
    </row>
    <row r="16" spans="1:5" ht="21.75" customHeight="1" x14ac:dyDescent="0.15">
      <c r="A16" s="13"/>
      <c r="B16" s="15" t="s">
        <v>471</v>
      </c>
      <c r="C16" s="18"/>
      <c r="D16" s="19"/>
    </row>
    <row r="17" spans="1:5" ht="21.75" customHeight="1" x14ac:dyDescent="0.15">
      <c r="A17" s="13" t="s">
        <v>16</v>
      </c>
      <c r="B17" s="15" t="s">
        <v>17</v>
      </c>
      <c r="C17" s="18"/>
      <c r="D17" s="19"/>
    </row>
    <row r="18" spans="1:5" ht="21.75" customHeight="1" thickBot="1" x14ac:dyDescent="0.2">
      <c r="A18" s="20" t="s">
        <v>18</v>
      </c>
      <c r="B18" s="21" t="s">
        <v>19</v>
      </c>
      <c r="C18" s="22"/>
      <c r="D18" s="23"/>
    </row>
    <row r="19" spans="1:5" ht="12" customHeight="1" thickBot="1" x14ac:dyDescent="0.2">
      <c r="A19" s="24"/>
      <c r="B19" s="25"/>
      <c r="C19" s="11"/>
      <c r="D19" s="7"/>
    </row>
    <row r="20" spans="1:5" ht="21.75" customHeight="1" x14ac:dyDescent="0.15">
      <c r="A20" s="138">
        <v>2</v>
      </c>
      <c r="B20" s="139" t="s">
        <v>20</v>
      </c>
      <c r="C20" s="140"/>
      <c r="D20" s="141"/>
    </row>
    <row r="21" spans="1:5" s="12" customFormat="1" ht="150" customHeight="1" x14ac:dyDescent="0.15">
      <c r="A21" s="335" t="s">
        <v>21</v>
      </c>
      <c r="B21" s="336"/>
      <c r="C21" s="336"/>
      <c r="D21" s="337"/>
    </row>
    <row r="22" spans="1:5" ht="21.75" customHeight="1" x14ac:dyDescent="0.15">
      <c r="A22" s="13"/>
      <c r="B22" s="14"/>
      <c r="C22" s="333" t="s">
        <v>10</v>
      </c>
      <c r="D22" s="334"/>
    </row>
    <row r="23" spans="1:5" s="130" customFormat="1" ht="18" customHeight="1" x14ac:dyDescent="0.15">
      <c r="A23" s="13" t="s">
        <v>194</v>
      </c>
      <c r="B23" s="112" t="s">
        <v>195</v>
      </c>
      <c r="C23" s="27" t="s">
        <v>13</v>
      </c>
      <c r="D23" s="28" t="s">
        <v>14</v>
      </c>
      <c r="E23" s="107"/>
    </row>
    <row r="24" spans="1:5" s="135" customFormat="1" ht="22.5" customHeight="1" x14ac:dyDescent="0.15">
      <c r="A24" s="131" t="s">
        <v>196</v>
      </c>
      <c r="B24" s="132" t="s">
        <v>197</v>
      </c>
      <c r="C24" s="111"/>
      <c r="D24" s="133"/>
      <c r="E24" s="134"/>
    </row>
    <row r="25" spans="1:5" s="135" customFormat="1" ht="22.5" customHeight="1" x14ac:dyDescent="0.15">
      <c r="A25" s="131" t="s">
        <v>198</v>
      </c>
      <c r="B25" s="132" t="s">
        <v>199</v>
      </c>
      <c r="C25" s="111"/>
      <c r="D25" s="133"/>
      <c r="E25" s="134"/>
    </row>
    <row r="26" spans="1:5" s="107" customFormat="1" ht="18" customHeight="1" x14ac:dyDescent="0.15">
      <c r="A26" s="13" t="s">
        <v>200</v>
      </c>
      <c r="B26" s="327" t="s">
        <v>201</v>
      </c>
      <c r="C26" s="327"/>
      <c r="D26" s="328"/>
    </row>
    <row r="27" spans="1:5" s="12" customFormat="1" ht="22.5" customHeight="1" x14ac:dyDescent="0.15">
      <c r="A27" s="29" t="s">
        <v>22</v>
      </c>
      <c r="B27" s="26" t="s">
        <v>23</v>
      </c>
      <c r="C27" s="30"/>
      <c r="D27" s="31"/>
    </row>
    <row r="28" spans="1:5" s="12" customFormat="1" ht="22.5" customHeight="1" x14ac:dyDescent="0.15">
      <c r="A28" s="29" t="s">
        <v>24</v>
      </c>
      <c r="B28" s="26" t="s">
        <v>25</v>
      </c>
      <c r="C28" s="30"/>
      <c r="D28" s="31"/>
    </row>
    <row r="29" spans="1:5" s="12" customFormat="1" ht="22.5" customHeight="1" x14ac:dyDescent="0.15">
      <c r="A29" s="29" t="s">
        <v>26</v>
      </c>
      <c r="B29" s="26" t="s">
        <v>27</v>
      </c>
      <c r="C29" s="30"/>
      <c r="D29" s="31"/>
    </row>
    <row r="30" spans="1:5" s="12" customFormat="1" ht="22.5" customHeight="1" x14ac:dyDescent="0.15">
      <c r="A30" s="29" t="s">
        <v>28</v>
      </c>
      <c r="B30" s="26" t="s">
        <v>29</v>
      </c>
      <c r="C30" s="30"/>
      <c r="D30" s="31"/>
    </row>
    <row r="31" spans="1:5" s="12" customFormat="1" ht="22.5" customHeight="1" x14ac:dyDescent="0.15">
      <c r="A31" s="29" t="s">
        <v>30</v>
      </c>
      <c r="B31" s="26" t="s">
        <v>31</v>
      </c>
      <c r="C31" s="30"/>
      <c r="D31" s="31"/>
    </row>
    <row r="32" spans="1:5" s="12" customFormat="1" ht="22.5" customHeight="1" x14ac:dyDescent="0.15">
      <c r="A32" s="29" t="s">
        <v>32</v>
      </c>
      <c r="B32" s="26" t="s">
        <v>33</v>
      </c>
      <c r="C32" s="30"/>
      <c r="D32" s="31"/>
    </row>
    <row r="33" spans="1:4" s="12" customFormat="1" ht="22.5" customHeight="1" x14ac:dyDescent="0.15">
      <c r="A33" s="29" t="s">
        <v>34</v>
      </c>
      <c r="B33" s="26" t="s">
        <v>35</v>
      </c>
      <c r="C33" s="30"/>
      <c r="D33" s="31"/>
    </row>
    <row r="34" spans="1:4" s="12" customFormat="1" ht="22.5" customHeight="1" x14ac:dyDescent="0.15">
      <c r="A34" s="29" t="s">
        <v>36</v>
      </c>
      <c r="B34" s="26" t="s">
        <v>37</v>
      </c>
      <c r="C34" s="30"/>
      <c r="D34" s="31"/>
    </row>
    <row r="35" spans="1:4" s="12" customFormat="1" ht="18" customHeight="1" x14ac:dyDescent="0.15">
      <c r="A35" s="32" t="s">
        <v>18</v>
      </c>
      <c r="B35" s="327" t="s">
        <v>38</v>
      </c>
      <c r="C35" s="327"/>
      <c r="D35" s="328"/>
    </row>
    <row r="36" spans="1:4" s="12" customFormat="1" ht="23.25" customHeight="1" x14ac:dyDescent="0.15">
      <c r="A36" s="29" t="s">
        <v>22</v>
      </c>
      <c r="B36" s="26" t="s">
        <v>39</v>
      </c>
      <c r="C36" s="30"/>
      <c r="D36" s="31"/>
    </row>
    <row r="37" spans="1:4" s="12" customFormat="1" ht="22.5" customHeight="1" x14ac:dyDescent="0.15">
      <c r="A37" s="32" t="s">
        <v>53</v>
      </c>
      <c r="B37" s="327" t="s">
        <v>40</v>
      </c>
      <c r="C37" s="327"/>
      <c r="D37" s="328"/>
    </row>
    <row r="38" spans="1:4" s="12" customFormat="1" ht="22.5" customHeight="1" x14ac:dyDescent="0.15">
      <c r="A38" s="29" t="s">
        <v>22</v>
      </c>
      <c r="B38" s="26" t="s">
        <v>41</v>
      </c>
      <c r="C38" s="30"/>
      <c r="D38" s="31"/>
    </row>
    <row r="39" spans="1:4" s="12" customFormat="1" ht="22.5" customHeight="1" x14ac:dyDescent="0.15">
      <c r="A39" s="29" t="s">
        <v>24</v>
      </c>
      <c r="B39" s="26" t="s">
        <v>183</v>
      </c>
      <c r="C39" s="30"/>
      <c r="D39" s="31"/>
    </row>
    <row r="40" spans="1:4" s="12" customFormat="1" ht="22.5" customHeight="1" x14ac:dyDescent="0.15">
      <c r="A40" s="29" t="s">
        <v>26</v>
      </c>
      <c r="B40" s="26" t="s">
        <v>167</v>
      </c>
      <c r="C40" s="30"/>
      <c r="D40" s="31"/>
    </row>
    <row r="41" spans="1:4" s="12" customFormat="1" ht="22.5" customHeight="1" x14ac:dyDescent="0.15">
      <c r="A41" s="29" t="s">
        <v>28</v>
      </c>
      <c r="B41" s="26" t="s">
        <v>42</v>
      </c>
      <c r="C41" s="30"/>
      <c r="D41" s="31"/>
    </row>
    <row r="42" spans="1:4" s="12" customFormat="1" ht="22.5" customHeight="1" x14ac:dyDescent="0.15">
      <c r="A42" s="29" t="s">
        <v>30</v>
      </c>
      <c r="B42" s="26" t="s">
        <v>168</v>
      </c>
      <c r="C42" s="30"/>
      <c r="D42" s="31"/>
    </row>
    <row r="43" spans="1:4" s="12" customFormat="1" ht="22.5" customHeight="1" x14ac:dyDescent="0.15">
      <c r="A43" s="29" t="s">
        <v>32</v>
      </c>
      <c r="B43" s="103" t="s">
        <v>169</v>
      </c>
      <c r="C43" s="30"/>
      <c r="D43" s="31"/>
    </row>
    <row r="44" spans="1:4" s="99" customFormat="1" ht="22.5" customHeight="1" x14ac:dyDescent="0.15">
      <c r="A44" s="104" t="s">
        <v>34</v>
      </c>
      <c r="B44" s="103" t="s">
        <v>170</v>
      </c>
      <c r="C44" s="101"/>
      <c r="D44" s="100"/>
    </row>
    <row r="45" spans="1:4" s="99" customFormat="1" ht="22.5" customHeight="1" x14ac:dyDescent="0.15">
      <c r="A45" s="104" t="s">
        <v>36</v>
      </c>
      <c r="B45" s="103" t="s">
        <v>171</v>
      </c>
      <c r="C45" s="101"/>
      <c r="D45" s="100"/>
    </row>
    <row r="46" spans="1:4" s="99" customFormat="1" ht="22.5" customHeight="1" x14ac:dyDescent="0.15">
      <c r="A46" s="104" t="s">
        <v>44</v>
      </c>
      <c r="B46" s="26" t="s">
        <v>45</v>
      </c>
      <c r="C46" s="101"/>
      <c r="D46" s="100"/>
    </row>
    <row r="47" spans="1:4" s="12" customFormat="1" ht="22.5" customHeight="1" x14ac:dyDescent="0.15">
      <c r="A47" s="104" t="s">
        <v>46</v>
      </c>
      <c r="B47" s="26" t="s">
        <v>47</v>
      </c>
      <c r="C47" s="30"/>
      <c r="D47" s="31"/>
    </row>
    <row r="48" spans="1:4" s="12" customFormat="1" ht="22.5" customHeight="1" x14ac:dyDescent="0.15">
      <c r="A48" s="104" t="s">
        <v>48</v>
      </c>
      <c r="B48" s="108" t="s">
        <v>172</v>
      </c>
      <c r="C48" s="30"/>
      <c r="D48" s="31"/>
    </row>
    <row r="49" spans="1:4" s="102" customFormat="1" ht="22.5" customHeight="1" x14ac:dyDescent="0.15">
      <c r="A49" s="104" t="s">
        <v>49</v>
      </c>
      <c r="B49" s="26" t="s">
        <v>163</v>
      </c>
      <c r="C49" s="106"/>
      <c r="D49" s="105"/>
    </row>
    <row r="50" spans="1:4" s="12" customFormat="1" ht="22.5" customHeight="1" x14ac:dyDescent="0.15">
      <c r="A50" s="104" t="s">
        <v>166</v>
      </c>
      <c r="B50" s="26" t="s">
        <v>50</v>
      </c>
      <c r="C50" s="30"/>
      <c r="D50" s="31"/>
    </row>
    <row r="51" spans="1:4" s="12" customFormat="1" ht="22.5" customHeight="1" x14ac:dyDescent="0.15">
      <c r="A51" s="104" t="s">
        <v>174</v>
      </c>
      <c r="B51" s="26" t="s">
        <v>51</v>
      </c>
      <c r="C51" s="30"/>
      <c r="D51" s="31"/>
    </row>
    <row r="52" spans="1:4" s="12" customFormat="1" ht="22.5" customHeight="1" x14ac:dyDescent="0.15">
      <c r="A52" s="29" t="s">
        <v>175</v>
      </c>
      <c r="B52" s="112" t="s">
        <v>173</v>
      </c>
      <c r="C52" s="30"/>
      <c r="D52" s="31"/>
    </row>
    <row r="53" spans="1:4" s="107" customFormat="1" ht="22.5" customHeight="1" x14ac:dyDescent="0.15">
      <c r="A53" s="109" t="s">
        <v>176</v>
      </c>
      <c r="B53" s="26" t="s">
        <v>52</v>
      </c>
      <c r="C53" s="111"/>
      <c r="D53" s="110"/>
    </row>
    <row r="54" spans="1:4" s="12" customFormat="1" ht="22.5" customHeight="1" x14ac:dyDescent="0.15">
      <c r="A54" s="29" t="s">
        <v>177</v>
      </c>
      <c r="B54" s="26" t="s">
        <v>164</v>
      </c>
      <c r="C54" s="30"/>
      <c r="D54" s="31"/>
    </row>
    <row r="55" spans="1:4" s="12" customFormat="1" ht="22.5" customHeight="1" x14ac:dyDescent="0.15">
      <c r="A55" s="32" t="s">
        <v>202</v>
      </c>
      <c r="B55" s="327" t="s">
        <v>54</v>
      </c>
      <c r="C55" s="327"/>
      <c r="D55" s="328"/>
    </row>
    <row r="56" spans="1:4" s="12" customFormat="1" ht="22.5" customHeight="1" x14ac:dyDescent="0.15">
      <c r="A56" s="29" t="s">
        <v>22</v>
      </c>
      <c r="B56" s="26" t="s">
        <v>55</v>
      </c>
      <c r="C56" s="30"/>
      <c r="D56" s="31"/>
    </row>
    <row r="57" spans="1:4" s="12" customFormat="1" ht="22.5" customHeight="1" x14ac:dyDescent="0.15">
      <c r="A57" s="29" t="s">
        <v>24</v>
      </c>
      <c r="B57" s="26" t="s">
        <v>56</v>
      </c>
      <c r="C57" s="30"/>
      <c r="D57" s="31"/>
    </row>
    <row r="58" spans="1:4" s="12" customFormat="1" ht="22.5" customHeight="1" x14ac:dyDescent="0.15">
      <c r="A58" s="29" t="s">
        <v>26</v>
      </c>
      <c r="B58" s="26" t="s">
        <v>57</v>
      </c>
      <c r="C58" s="30"/>
      <c r="D58" s="31"/>
    </row>
    <row r="59" spans="1:4" s="12" customFormat="1" ht="22.5" customHeight="1" x14ac:dyDescent="0.15">
      <c r="A59" s="29" t="s">
        <v>28</v>
      </c>
      <c r="B59" s="26" t="s">
        <v>58</v>
      </c>
      <c r="C59" s="30"/>
      <c r="D59" s="31"/>
    </row>
    <row r="60" spans="1:4" s="12" customFormat="1" ht="22.5" customHeight="1" x14ac:dyDescent="0.15">
      <c r="A60" s="29" t="s">
        <v>30</v>
      </c>
      <c r="B60" s="26" t="s">
        <v>59</v>
      </c>
      <c r="C60" s="30"/>
      <c r="D60" s="31"/>
    </row>
    <row r="61" spans="1:4" s="12" customFormat="1" ht="22.5" customHeight="1" x14ac:dyDescent="0.15">
      <c r="A61" s="29" t="s">
        <v>32</v>
      </c>
      <c r="B61" s="26" t="s">
        <v>60</v>
      </c>
      <c r="C61" s="30"/>
      <c r="D61" s="31"/>
    </row>
    <row r="62" spans="1:4" s="12" customFormat="1" ht="22.5" customHeight="1" x14ac:dyDescent="0.15">
      <c r="A62" s="29" t="s">
        <v>34</v>
      </c>
      <c r="B62" s="26" t="s">
        <v>61</v>
      </c>
      <c r="C62" s="30"/>
      <c r="D62" s="31"/>
    </row>
    <row r="63" spans="1:4" s="12" customFormat="1" ht="22.5" customHeight="1" x14ac:dyDescent="0.15">
      <c r="A63" s="29" t="s">
        <v>36</v>
      </c>
      <c r="B63" s="26" t="s">
        <v>62</v>
      </c>
      <c r="C63" s="30"/>
      <c r="D63" s="31"/>
    </row>
    <row r="64" spans="1:4" s="12" customFormat="1" ht="22.5" customHeight="1" x14ac:dyDescent="0.15">
      <c r="A64" s="29" t="s">
        <v>44</v>
      </c>
      <c r="B64" s="26" t="s">
        <v>165</v>
      </c>
      <c r="C64" s="30"/>
      <c r="D64" s="31"/>
    </row>
    <row r="65" spans="1:4" s="12" customFormat="1" ht="22.5" customHeight="1" x14ac:dyDescent="0.15">
      <c r="A65" s="29" t="s">
        <v>46</v>
      </c>
      <c r="B65" s="26" t="s">
        <v>63</v>
      </c>
      <c r="C65" s="30"/>
      <c r="D65" s="31"/>
    </row>
    <row r="66" spans="1:4" s="12" customFormat="1" ht="22.5" customHeight="1" x14ac:dyDescent="0.15">
      <c r="A66" s="29" t="s">
        <v>48</v>
      </c>
      <c r="B66" s="26" t="s">
        <v>43</v>
      </c>
      <c r="C66" s="30"/>
      <c r="D66" s="31"/>
    </row>
    <row r="67" spans="1:4" s="12" customFormat="1" ht="22.5" customHeight="1" x14ac:dyDescent="0.15">
      <c r="A67" s="29" t="s">
        <v>49</v>
      </c>
      <c r="B67" s="26" t="s">
        <v>64</v>
      </c>
      <c r="C67" s="30"/>
      <c r="D67" s="31"/>
    </row>
  </sheetData>
  <sheetProtection selectLockedCells="1"/>
  <mergeCells count="10">
    <mergeCell ref="B35:D35"/>
    <mergeCell ref="B37:D37"/>
    <mergeCell ref="B55:D55"/>
    <mergeCell ref="C1:D1"/>
    <mergeCell ref="A4:D4"/>
    <mergeCell ref="C5:D5"/>
    <mergeCell ref="A21:D21"/>
    <mergeCell ref="C22:D22"/>
    <mergeCell ref="A1:B2"/>
    <mergeCell ref="B26:D26"/>
  </mergeCells>
  <phoneticPr fontId="4"/>
  <dataValidations count="1">
    <dataValidation type="list" allowBlank="1" showInputMessage="1" showErrorMessage="1" sqref="C56:C67 C27:C34 C36 C38:C54 C24:C25 C7:C16 C17:C18">
      <formula1>"○"</formula1>
    </dataValidation>
  </dataValidations>
  <pageMargins left="0.7" right="0.7" top="0.75" bottom="0.75" header="0.3" footer="0.3"/>
  <pageSetup paperSize="9" scale="83" fitToHeight="0" orientation="portrait" r:id="rId1"/>
  <rowBreaks count="2" manualBreakCount="2">
    <brk id="19" max="16383" man="1"/>
    <brk id="54"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
  <sheetViews>
    <sheetView view="pageBreakPreview" zoomScaleNormal="100" zoomScaleSheetLayoutView="100" workbookViewId="0">
      <selection activeCell="A21" sqref="A21:D21"/>
    </sheetView>
  </sheetViews>
  <sheetFormatPr defaultRowHeight="13.5" x14ac:dyDescent="0.15"/>
  <cols>
    <col min="1" max="1" width="1.625" style="1" customWidth="1"/>
    <col min="2" max="5" width="13.625" style="1" customWidth="1"/>
    <col min="6" max="6" width="15.625" style="1" customWidth="1"/>
    <col min="7" max="7" width="10.625" style="1" customWidth="1"/>
    <col min="8" max="11" width="13.625" style="1" customWidth="1"/>
    <col min="12" max="12" width="15.625" style="1" customWidth="1"/>
    <col min="13" max="13" width="1.625" style="1" customWidth="1"/>
    <col min="14" max="14" width="9" style="1"/>
    <col min="15" max="16" width="0" style="1" hidden="1" customWidth="1"/>
    <col min="17" max="16384" width="9" style="1"/>
  </cols>
  <sheetData>
    <row r="1" spans="2:16" ht="19.5" customHeight="1" x14ac:dyDescent="0.15">
      <c r="B1" s="3" t="s">
        <v>460</v>
      </c>
      <c r="C1" s="3"/>
      <c r="D1" s="3"/>
      <c r="E1" s="2"/>
      <c r="F1" s="5"/>
      <c r="G1" s="2"/>
      <c r="H1" s="5"/>
      <c r="I1" s="5"/>
      <c r="J1" s="5"/>
      <c r="K1" s="5"/>
    </row>
    <row r="2" spans="2:16" ht="9" customHeight="1" x14ac:dyDescent="0.15">
      <c r="C2" s="4"/>
      <c r="D2" s="4"/>
      <c r="E2" s="4"/>
      <c r="F2" s="5"/>
      <c r="G2" s="4"/>
      <c r="I2" s="5"/>
      <c r="J2" s="5"/>
      <c r="K2" s="5"/>
    </row>
    <row r="3" spans="2:16" s="83" customFormat="1" ht="30" customHeight="1" x14ac:dyDescent="0.15">
      <c r="B3" s="4" t="s">
        <v>136</v>
      </c>
      <c r="H3" s="4" t="s">
        <v>137</v>
      </c>
    </row>
    <row r="4" spans="2:16" s="84" customFormat="1" ht="45" customHeight="1" x14ac:dyDescent="0.15">
      <c r="B4" s="468" t="s">
        <v>140</v>
      </c>
      <c r="C4" s="468"/>
      <c r="D4" s="468"/>
      <c r="E4" s="468"/>
      <c r="F4" s="88"/>
      <c r="H4" s="467" t="s">
        <v>144</v>
      </c>
      <c r="I4" s="467"/>
      <c r="J4" s="467"/>
      <c r="K4" s="467"/>
      <c r="L4" s="88"/>
      <c r="O4" s="84" t="s">
        <v>150</v>
      </c>
      <c r="P4" s="84" t="s">
        <v>153</v>
      </c>
    </row>
    <row r="5" spans="2:16" s="84" customFormat="1" ht="45" customHeight="1" x14ac:dyDescent="0.15">
      <c r="B5" s="469" t="s">
        <v>141</v>
      </c>
      <c r="C5" s="469"/>
      <c r="D5" s="469"/>
      <c r="E5" s="469"/>
      <c r="F5" s="88"/>
      <c r="H5" s="468" t="s">
        <v>145</v>
      </c>
      <c r="I5" s="468"/>
      <c r="J5" s="468"/>
      <c r="K5" s="468"/>
      <c r="L5" s="88"/>
      <c r="O5" s="84" t="s">
        <v>151</v>
      </c>
      <c r="P5" s="84" t="s">
        <v>154</v>
      </c>
    </row>
    <row r="6" spans="2:16" s="84" customFormat="1" ht="45" customHeight="1" x14ac:dyDescent="0.15">
      <c r="B6" s="469" t="s">
        <v>142</v>
      </c>
      <c r="C6" s="469"/>
      <c r="D6" s="469"/>
      <c r="E6" s="469"/>
      <c r="F6" s="88"/>
      <c r="H6" s="469" t="s">
        <v>146</v>
      </c>
      <c r="I6" s="469"/>
      <c r="J6" s="469"/>
      <c r="K6" s="469"/>
      <c r="L6" s="88"/>
      <c r="O6" s="84" t="s">
        <v>152</v>
      </c>
      <c r="P6" s="84" t="s">
        <v>155</v>
      </c>
    </row>
    <row r="7" spans="2:16" s="84" customFormat="1" ht="45" customHeight="1" x14ac:dyDescent="0.15">
      <c r="B7" s="469" t="s">
        <v>143</v>
      </c>
      <c r="C7" s="469"/>
      <c r="D7" s="469"/>
      <c r="E7" s="469"/>
      <c r="F7" s="88"/>
      <c r="H7" s="469" t="s">
        <v>147</v>
      </c>
      <c r="I7" s="469"/>
      <c r="J7" s="469"/>
      <c r="K7" s="469"/>
      <c r="L7" s="88"/>
      <c r="P7" s="83" t="s">
        <v>159</v>
      </c>
    </row>
    <row r="8" spans="2:16" s="85" customFormat="1" ht="30" customHeight="1" x14ac:dyDescent="0.15"/>
    <row r="9" spans="2:16" ht="30" customHeight="1" x14ac:dyDescent="0.15">
      <c r="B9" s="4" t="s">
        <v>138</v>
      </c>
      <c r="C9" s="2"/>
      <c r="D9" s="2"/>
      <c r="E9" s="2"/>
      <c r="F9" s="5"/>
      <c r="G9" s="2"/>
      <c r="H9" s="4" t="s">
        <v>139</v>
      </c>
      <c r="I9" s="5"/>
      <c r="J9" s="5"/>
      <c r="K9" s="5"/>
    </row>
    <row r="10" spans="2:16" ht="45" customHeight="1" x14ac:dyDescent="0.15">
      <c r="B10" s="468" t="s">
        <v>148</v>
      </c>
      <c r="C10" s="468"/>
      <c r="D10" s="468"/>
      <c r="E10" s="468"/>
      <c r="F10" s="86"/>
      <c r="G10" s="4"/>
      <c r="H10" s="467" t="s">
        <v>160</v>
      </c>
      <c r="I10" s="467"/>
      <c r="J10" s="467"/>
      <c r="K10" s="467"/>
      <c r="L10" s="87"/>
      <c r="O10" s="1" t="s">
        <v>156</v>
      </c>
    </row>
    <row r="11" spans="2:16" ht="45" customHeight="1" x14ac:dyDescent="0.15">
      <c r="B11" s="467" t="s">
        <v>162</v>
      </c>
      <c r="C11" s="467"/>
      <c r="D11" s="467"/>
      <c r="E11" s="467"/>
      <c r="F11" s="87"/>
      <c r="H11" s="468" t="s">
        <v>180</v>
      </c>
      <c r="I11" s="468"/>
      <c r="J11" s="468"/>
      <c r="K11" s="468"/>
      <c r="L11" s="89"/>
      <c r="O11" s="1" t="s">
        <v>157</v>
      </c>
    </row>
    <row r="12" spans="2:16" ht="45" customHeight="1" x14ac:dyDescent="0.15">
      <c r="B12" s="468" t="s">
        <v>149</v>
      </c>
      <c r="C12" s="468"/>
      <c r="D12" s="468"/>
      <c r="E12" s="468"/>
      <c r="F12" s="88"/>
      <c r="H12" s="468" t="s">
        <v>181</v>
      </c>
      <c r="I12" s="468"/>
      <c r="J12" s="468"/>
      <c r="K12" s="468"/>
      <c r="L12" s="88"/>
      <c r="O12" s="1" t="s">
        <v>158</v>
      </c>
    </row>
    <row r="13" spans="2:16" ht="45" customHeight="1" x14ac:dyDescent="0.15">
      <c r="B13" s="468" t="s">
        <v>161</v>
      </c>
      <c r="C13" s="468"/>
      <c r="D13" s="468"/>
      <c r="E13" s="468"/>
      <c r="F13" s="87"/>
      <c r="H13" s="468" t="s">
        <v>182</v>
      </c>
      <c r="I13" s="468"/>
      <c r="J13" s="468"/>
      <c r="K13" s="468"/>
      <c r="L13" s="87"/>
    </row>
    <row r="14" spans="2:16" ht="30" customHeight="1" x14ac:dyDescent="0.15"/>
    <row r="15" spans="2:16" ht="30" customHeight="1" x14ac:dyDescent="0.15"/>
    <row r="16" spans="2:16"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sheetData>
  <sheetProtection insertRows="0" deleteRows="0" selectLockedCells="1"/>
  <mergeCells count="16">
    <mergeCell ref="H4:K4"/>
    <mergeCell ref="H5:K5"/>
    <mergeCell ref="H6:K6"/>
    <mergeCell ref="H7:K7"/>
    <mergeCell ref="B4:E4"/>
    <mergeCell ref="B5:E5"/>
    <mergeCell ref="B6:E6"/>
    <mergeCell ref="B7:E7"/>
    <mergeCell ref="H10:K10"/>
    <mergeCell ref="H12:K12"/>
    <mergeCell ref="H13:K13"/>
    <mergeCell ref="H11:K11"/>
    <mergeCell ref="B10:E10"/>
    <mergeCell ref="B11:E11"/>
    <mergeCell ref="B12:E12"/>
    <mergeCell ref="B13:E13"/>
  </mergeCells>
  <phoneticPr fontId="4"/>
  <dataValidations count="4">
    <dataValidation type="list" allowBlank="1" showInputMessage="1" showErrorMessage="1" sqref="F4:F5 L12 F12 L5">
      <formula1>$O$4:$O$6</formula1>
    </dataValidation>
    <dataValidation type="list" allowBlank="1" showInputMessage="1" showErrorMessage="1" sqref="F6:F7 L6:L7">
      <formula1>$P$4:$P$6</formula1>
    </dataValidation>
    <dataValidation type="list" allowBlank="1" showInputMessage="1" showErrorMessage="1" sqref="L4">
      <formula1>$P$4:$P$7</formula1>
    </dataValidation>
    <dataValidation type="list" allowBlank="1" showInputMessage="1" showErrorMessage="1" sqref="F10">
      <formula1>$O$10:$O$12</formula1>
    </dataValidation>
  </dataValidations>
  <printOptions horizontalCentered="1"/>
  <pageMargins left="0.39370078740157483" right="0.39370078740157483" top="0.59055118110236227" bottom="0.39370078740157483" header="0.31496062992125984" footer="0.31496062992125984"/>
  <pageSetup paperSize="9" scale="92" fitToHeight="0" orientation="landscape" verticalDpi="300" r:id="rId1"/>
  <headerFooter alignWithMargins="0">
    <oddFooter>&amp;CP5</oddFooter>
  </headerFooter>
  <rowBreaks count="2" manualBreakCount="2">
    <brk id="18" max="16383" man="1"/>
    <brk id="1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9"/>
  <sheetViews>
    <sheetView view="pageBreakPreview" zoomScaleNormal="100" zoomScaleSheetLayoutView="100" workbookViewId="0">
      <selection activeCell="A21" sqref="A21:D21"/>
    </sheetView>
  </sheetViews>
  <sheetFormatPr defaultRowHeight="13.5" x14ac:dyDescent="0.15"/>
  <cols>
    <col min="1" max="1" width="1.625" style="65" customWidth="1"/>
    <col min="2" max="2" width="27.625" style="65" customWidth="1"/>
    <col min="3" max="3" width="10.625" style="65" customWidth="1"/>
    <col min="4" max="4" width="13.625" style="65" customWidth="1"/>
    <col min="5" max="5" width="33.5" style="65" customWidth="1"/>
    <col min="6" max="6" width="1.625" style="65" customWidth="1"/>
    <col min="7" max="16384" width="9" style="65"/>
  </cols>
  <sheetData>
    <row r="1" spans="2:6" x14ac:dyDescent="0.15">
      <c r="F1" s="66"/>
    </row>
    <row r="2" spans="2:6" ht="33" customHeight="1" x14ac:dyDescent="0.15">
      <c r="B2" s="470" t="s">
        <v>105</v>
      </c>
      <c r="C2" s="471"/>
      <c r="D2" s="471"/>
      <c r="E2" s="472"/>
      <c r="F2" s="66"/>
    </row>
    <row r="3" spans="2:6" s="68" customFormat="1" ht="12.75" customHeight="1" x14ac:dyDescent="0.15">
      <c r="B3" s="67"/>
      <c r="C3" s="67"/>
      <c r="D3" s="67"/>
      <c r="E3" s="67"/>
      <c r="F3" s="66"/>
    </row>
    <row r="4" spans="2:6" ht="21" customHeight="1" x14ac:dyDescent="0.15">
      <c r="B4" s="473" t="s">
        <v>120</v>
      </c>
      <c r="C4" s="473"/>
      <c r="D4" s="473"/>
      <c r="E4" s="473"/>
      <c r="F4" s="66"/>
    </row>
    <row r="5" spans="2:6" ht="13.5" customHeight="1" x14ac:dyDescent="0.15">
      <c r="B5" s="69"/>
      <c r="C5" s="69"/>
      <c r="D5" s="69"/>
      <c r="E5" s="69"/>
      <c r="F5" s="69"/>
    </row>
    <row r="6" spans="2:6" ht="24.95" customHeight="1" x14ac:dyDescent="0.15">
      <c r="D6" s="70" t="s">
        <v>106</v>
      </c>
      <c r="E6" s="71">
        <f>【共通】!C5</f>
        <v>0</v>
      </c>
      <c r="F6" s="72"/>
    </row>
    <row r="7" spans="2:6" ht="24.95" customHeight="1" x14ac:dyDescent="0.15">
      <c r="D7" s="70" t="s">
        <v>107</v>
      </c>
      <c r="E7" s="128" t="s">
        <v>93</v>
      </c>
      <c r="F7" s="72"/>
    </row>
    <row r="8" spans="2:6" x14ac:dyDescent="0.15">
      <c r="F8" s="72"/>
    </row>
    <row r="9" spans="2:6" ht="26.25" customHeight="1" x14ac:dyDescent="0.15">
      <c r="B9" s="73" t="s">
        <v>108</v>
      </c>
      <c r="C9" s="74" t="s">
        <v>109</v>
      </c>
      <c r="D9" s="478" t="s">
        <v>110</v>
      </c>
      <c r="E9" s="479"/>
      <c r="F9" s="72"/>
    </row>
    <row r="10" spans="2:6" ht="60" customHeight="1" x14ac:dyDescent="0.15">
      <c r="B10" s="75" t="s">
        <v>111</v>
      </c>
      <c r="C10" s="63"/>
      <c r="D10" s="474"/>
      <c r="E10" s="475"/>
      <c r="F10" s="72"/>
    </row>
    <row r="11" spans="2:6" ht="60" customHeight="1" x14ac:dyDescent="0.15">
      <c r="B11" s="75" t="s">
        <v>112</v>
      </c>
      <c r="C11" s="63"/>
      <c r="D11" s="476"/>
      <c r="E11" s="475"/>
      <c r="F11" s="72"/>
    </row>
    <row r="12" spans="2:6" ht="60" customHeight="1" x14ac:dyDescent="0.15">
      <c r="B12" s="75" t="s">
        <v>113</v>
      </c>
      <c r="C12" s="63"/>
      <c r="D12" s="476"/>
      <c r="E12" s="475"/>
      <c r="F12" s="72"/>
    </row>
    <row r="13" spans="2:6" ht="60" customHeight="1" x14ac:dyDescent="0.15">
      <c r="B13" s="75" t="s">
        <v>114</v>
      </c>
      <c r="C13" s="63"/>
      <c r="D13" s="476"/>
      <c r="E13" s="475"/>
      <c r="F13" s="72"/>
    </row>
    <row r="14" spans="2:6" ht="60" customHeight="1" x14ac:dyDescent="0.15">
      <c r="B14" s="75" t="s">
        <v>115</v>
      </c>
      <c r="C14" s="63"/>
      <c r="D14" s="476"/>
      <c r="E14" s="475"/>
      <c r="F14" s="72"/>
    </row>
    <row r="15" spans="2:6" ht="60" customHeight="1" x14ac:dyDescent="0.15">
      <c r="B15" s="75" t="s">
        <v>116</v>
      </c>
      <c r="C15" s="63"/>
      <c r="D15" s="476"/>
      <c r="E15" s="475"/>
      <c r="F15" s="72"/>
    </row>
    <row r="16" spans="2:6" ht="60" customHeight="1" x14ac:dyDescent="0.15">
      <c r="B16" s="75" t="s">
        <v>117</v>
      </c>
      <c r="C16" s="63"/>
      <c r="D16" s="476"/>
      <c r="E16" s="475"/>
      <c r="F16" s="72"/>
    </row>
    <row r="17" spans="2:6" ht="60" customHeight="1" x14ac:dyDescent="0.15">
      <c r="B17" s="76" t="s">
        <v>118</v>
      </c>
      <c r="C17" s="64"/>
      <c r="D17" s="480"/>
      <c r="E17" s="481"/>
      <c r="F17" s="72"/>
    </row>
    <row r="18" spans="2:6" ht="34.5" customHeight="1" x14ac:dyDescent="0.15">
      <c r="B18" s="477" t="s">
        <v>119</v>
      </c>
      <c r="C18" s="477"/>
      <c r="D18" s="477"/>
      <c r="E18" s="477"/>
      <c r="F18" s="72"/>
    </row>
    <row r="19" spans="2:6" x14ac:dyDescent="0.15">
      <c r="F19" s="72"/>
    </row>
  </sheetData>
  <sheetProtection selectLockedCells="1"/>
  <mergeCells count="12">
    <mergeCell ref="B2:E2"/>
    <mergeCell ref="B4:E4"/>
    <mergeCell ref="D10:E10"/>
    <mergeCell ref="D11:E11"/>
    <mergeCell ref="B18:E18"/>
    <mergeCell ref="D9:E9"/>
    <mergeCell ref="D12:E12"/>
    <mergeCell ref="D13:E13"/>
    <mergeCell ref="D14:E14"/>
    <mergeCell ref="D15:E15"/>
    <mergeCell ref="D16:E16"/>
    <mergeCell ref="D17:E17"/>
  </mergeCells>
  <phoneticPr fontId="4"/>
  <dataValidations count="1">
    <dataValidation type="list" allowBlank="1" showInputMessage="1" showErrorMessage="1" sqref="C10:C17">
      <formula1>"適合,不適合,該当なし"</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&amp;CP6</oddFooter>
  </headerFooter>
  <rowBreaks count="2" manualBreakCount="2">
    <brk id="18" max="16383" man="1"/>
    <brk id="1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view="pageBreakPreview" zoomScale="44" zoomScaleNormal="100" zoomScaleSheetLayoutView="44" workbookViewId="0">
      <selection activeCell="A12" sqref="A12:D22"/>
    </sheetView>
  </sheetViews>
  <sheetFormatPr defaultRowHeight="13.5" x14ac:dyDescent="0.15"/>
  <cols>
    <col min="1" max="1" width="5.875" customWidth="1"/>
    <col min="2" max="2" width="8.5" customWidth="1"/>
    <col min="3" max="3" width="28" customWidth="1"/>
    <col min="4" max="4" width="18.5" customWidth="1"/>
    <col min="5" max="5" width="10.5" customWidth="1"/>
    <col min="6" max="6" width="11.375" customWidth="1"/>
    <col min="7" max="7" width="14.625" customWidth="1"/>
    <col min="8" max="8" width="16.875" customWidth="1"/>
  </cols>
  <sheetData>
    <row r="1" spans="1:13" ht="33" customHeight="1" x14ac:dyDescent="0.15">
      <c r="A1" s="482" t="s">
        <v>463</v>
      </c>
      <c r="B1" s="482"/>
      <c r="C1" s="482"/>
      <c r="D1" s="482"/>
      <c r="E1" s="482"/>
      <c r="F1" s="482"/>
      <c r="G1" s="482"/>
      <c r="H1" s="482"/>
    </row>
    <row r="2" spans="1:13" ht="45.75" customHeight="1" x14ac:dyDescent="0.15">
      <c r="A2" s="483" t="s">
        <v>299</v>
      </c>
      <c r="B2" s="483"/>
      <c r="C2" s="483"/>
      <c r="D2" s="483"/>
      <c r="E2" s="483"/>
      <c r="F2" s="483"/>
      <c r="G2" s="483"/>
      <c r="H2" s="483"/>
    </row>
    <row r="3" spans="1:13" ht="21.75" customHeight="1" x14ac:dyDescent="0.15">
      <c r="A3" s="183" t="s">
        <v>300</v>
      </c>
      <c r="B3" s="184"/>
      <c r="C3" s="184"/>
      <c r="D3" s="184"/>
      <c r="E3" s="184"/>
      <c r="F3" s="184"/>
      <c r="G3" s="184"/>
      <c r="H3" s="184"/>
    </row>
    <row r="4" spans="1:13" ht="18" customHeight="1" x14ac:dyDescent="0.15">
      <c r="A4" s="484" t="s">
        <v>461</v>
      </c>
      <c r="B4" s="484"/>
      <c r="C4" s="185"/>
      <c r="D4" s="186" t="s">
        <v>462</v>
      </c>
      <c r="E4" s="485"/>
      <c r="F4" s="485"/>
      <c r="G4" s="485"/>
      <c r="H4" s="485"/>
      <c r="J4" t="s">
        <v>75</v>
      </c>
      <c r="K4" t="s">
        <v>301</v>
      </c>
      <c r="L4" t="s">
        <v>302</v>
      </c>
      <c r="M4" t="s">
        <v>303</v>
      </c>
    </row>
    <row r="5" spans="1:13" ht="18" customHeight="1" x14ac:dyDescent="0.15">
      <c r="A5" s="484" t="s">
        <v>304</v>
      </c>
      <c r="B5" s="484"/>
      <c r="C5" s="187"/>
      <c r="D5" s="186" t="s">
        <v>305</v>
      </c>
      <c r="E5" s="485"/>
      <c r="F5" s="485"/>
      <c r="G5" s="485"/>
      <c r="H5" s="485"/>
      <c r="J5" t="s">
        <v>306</v>
      </c>
      <c r="K5" t="s">
        <v>307</v>
      </c>
      <c r="L5" t="s">
        <v>308</v>
      </c>
      <c r="M5" t="s">
        <v>309</v>
      </c>
    </row>
    <row r="6" spans="1:13" ht="18" customHeight="1" x14ac:dyDescent="0.15">
      <c r="A6" s="484" t="s">
        <v>310</v>
      </c>
      <c r="B6" s="484"/>
      <c r="C6" s="188"/>
      <c r="D6" s="186" t="s">
        <v>311</v>
      </c>
      <c r="E6" s="485" t="s">
        <v>312</v>
      </c>
      <c r="F6" s="485"/>
      <c r="G6" s="485"/>
      <c r="H6" s="485"/>
      <c r="J6" t="s">
        <v>313</v>
      </c>
    </row>
    <row r="7" spans="1:13" ht="34.5" customHeight="1" x14ac:dyDescent="0.15">
      <c r="A7" s="484" t="s">
        <v>314</v>
      </c>
      <c r="B7" s="484"/>
      <c r="C7" s="492" t="s">
        <v>315</v>
      </c>
      <c r="D7" s="493"/>
      <c r="E7" s="493"/>
      <c r="F7" s="493"/>
      <c r="G7" s="493"/>
      <c r="H7" s="494"/>
    </row>
    <row r="8" spans="1:13" ht="18" customHeight="1" x14ac:dyDescent="0.15"/>
    <row r="9" spans="1:13" ht="18" customHeight="1" x14ac:dyDescent="0.15">
      <c r="A9" s="189" t="s">
        <v>316</v>
      </c>
      <c r="B9" s="189" t="s">
        <v>317</v>
      </c>
      <c r="C9" s="495" t="s">
        <v>318</v>
      </c>
      <c r="D9" s="496"/>
      <c r="E9" s="497" t="s">
        <v>319</v>
      </c>
      <c r="F9" s="498"/>
      <c r="G9" s="190" t="s">
        <v>320</v>
      </c>
      <c r="H9" s="189" t="s">
        <v>321</v>
      </c>
    </row>
    <row r="10" spans="1:13" ht="24" customHeight="1" x14ac:dyDescent="0.15">
      <c r="A10" s="499" t="s">
        <v>322</v>
      </c>
      <c r="B10" s="501" t="s">
        <v>323</v>
      </c>
      <c r="C10" s="502" t="s">
        <v>324</v>
      </c>
      <c r="D10" s="503"/>
      <c r="E10" s="191" t="s">
        <v>325</v>
      </c>
      <c r="F10" s="192"/>
      <c r="G10" s="501"/>
      <c r="H10" s="486" t="s">
        <v>326</v>
      </c>
    </row>
    <row r="11" spans="1:13" ht="24" customHeight="1" x14ac:dyDescent="0.15">
      <c r="A11" s="500"/>
      <c r="B11" s="491"/>
      <c r="C11" s="504"/>
      <c r="D11" s="505"/>
      <c r="E11" s="193" t="s">
        <v>327</v>
      </c>
      <c r="F11" s="194"/>
      <c r="G11" s="491"/>
      <c r="H11" s="488"/>
    </row>
    <row r="12" spans="1:13" ht="24" customHeight="1" x14ac:dyDescent="0.15">
      <c r="A12" s="499" t="s">
        <v>328</v>
      </c>
      <c r="B12" s="195"/>
      <c r="C12" s="526" t="s">
        <v>329</v>
      </c>
      <c r="D12" s="527"/>
      <c r="E12" s="502"/>
      <c r="F12" s="524"/>
      <c r="G12" s="196"/>
      <c r="H12" s="486" t="s">
        <v>330</v>
      </c>
    </row>
    <row r="13" spans="1:13" ht="24" customHeight="1" x14ac:dyDescent="0.15">
      <c r="A13" s="525"/>
      <c r="B13" s="489" t="s">
        <v>323</v>
      </c>
      <c r="C13" s="197" t="s">
        <v>331</v>
      </c>
      <c r="D13" s="198"/>
      <c r="E13" s="506"/>
      <c r="F13" s="507"/>
      <c r="G13" s="196"/>
      <c r="H13" s="487"/>
    </row>
    <row r="14" spans="1:13" ht="24" customHeight="1" x14ac:dyDescent="0.15">
      <c r="A14" s="525"/>
      <c r="B14" s="490"/>
      <c r="C14" s="508" t="s">
        <v>332</v>
      </c>
      <c r="D14" s="509"/>
      <c r="E14" s="510"/>
      <c r="F14" s="511"/>
      <c r="G14" s="199"/>
      <c r="H14" s="487"/>
    </row>
    <row r="15" spans="1:13" ht="24" customHeight="1" x14ac:dyDescent="0.15">
      <c r="A15" s="525"/>
      <c r="B15" s="490"/>
      <c r="C15" s="200"/>
      <c r="D15" s="201"/>
      <c r="E15" s="202" t="s">
        <v>333</v>
      </c>
      <c r="F15" s="203"/>
      <c r="G15" s="204"/>
      <c r="H15" s="487"/>
    </row>
    <row r="16" spans="1:13" ht="24" customHeight="1" x14ac:dyDescent="0.15">
      <c r="A16" s="525"/>
      <c r="B16" s="490"/>
      <c r="C16" s="512" t="s">
        <v>334</v>
      </c>
      <c r="D16" s="513"/>
      <c r="E16" s="516"/>
      <c r="F16" s="517"/>
      <c r="G16" s="205"/>
      <c r="H16" s="487"/>
    </row>
    <row r="17" spans="1:8" ht="24" customHeight="1" x14ac:dyDescent="0.15">
      <c r="A17" s="525"/>
      <c r="B17" s="491"/>
      <c r="C17" s="514"/>
      <c r="D17" s="515"/>
      <c r="E17" s="202" t="s">
        <v>333</v>
      </c>
      <c r="F17" s="203"/>
      <c r="G17" s="205"/>
      <c r="H17" s="488"/>
    </row>
    <row r="18" spans="1:8" ht="24" customHeight="1" x14ac:dyDescent="0.15">
      <c r="A18" s="525"/>
      <c r="B18" s="501" t="s">
        <v>335</v>
      </c>
      <c r="C18" s="522" t="s">
        <v>336</v>
      </c>
      <c r="D18" s="523"/>
      <c r="E18" s="502"/>
      <c r="F18" s="524"/>
      <c r="G18" s="206"/>
      <c r="H18" s="486" t="s">
        <v>337</v>
      </c>
    </row>
    <row r="19" spans="1:8" ht="24" customHeight="1" x14ac:dyDescent="0.15">
      <c r="A19" s="525"/>
      <c r="B19" s="490"/>
      <c r="C19" s="512" t="s">
        <v>338</v>
      </c>
      <c r="D19" s="513"/>
      <c r="E19" s="510"/>
      <c r="F19" s="511"/>
      <c r="G19" s="207"/>
      <c r="H19" s="487"/>
    </row>
    <row r="20" spans="1:8" ht="24" customHeight="1" x14ac:dyDescent="0.15">
      <c r="A20" s="525"/>
      <c r="B20" s="491"/>
      <c r="C20" s="514"/>
      <c r="D20" s="515"/>
      <c r="E20" s="202" t="s">
        <v>333</v>
      </c>
      <c r="F20" s="203"/>
      <c r="G20" s="208"/>
      <c r="H20" s="488"/>
    </row>
    <row r="21" spans="1:8" ht="24" customHeight="1" x14ac:dyDescent="0.15">
      <c r="A21" s="525"/>
      <c r="B21" s="490" t="s">
        <v>339</v>
      </c>
      <c r="C21" s="518" t="s">
        <v>340</v>
      </c>
      <c r="D21" s="519"/>
      <c r="E21" s="209"/>
      <c r="F21" s="210"/>
      <c r="G21" s="211"/>
      <c r="H21" s="486" t="s">
        <v>341</v>
      </c>
    </row>
    <row r="22" spans="1:8" ht="24" customHeight="1" x14ac:dyDescent="0.15">
      <c r="A22" s="500"/>
      <c r="B22" s="491"/>
      <c r="C22" s="520" t="s">
        <v>342</v>
      </c>
      <c r="D22" s="521"/>
      <c r="E22" s="193" t="s">
        <v>343</v>
      </c>
      <c r="F22" s="212"/>
      <c r="G22" s="213"/>
      <c r="H22" s="488"/>
    </row>
    <row r="23" spans="1:8" ht="46.5" customHeight="1" x14ac:dyDescent="0.15">
      <c r="A23" s="499" t="s">
        <v>344</v>
      </c>
      <c r="B23" s="501" t="s">
        <v>323</v>
      </c>
      <c r="C23" s="528" t="s">
        <v>345</v>
      </c>
      <c r="D23" s="529"/>
      <c r="E23" s="209"/>
      <c r="F23" s="214"/>
      <c r="G23" s="206"/>
      <c r="H23" s="486" t="s">
        <v>346</v>
      </c>
    </row>
    <row r="24" spans="1:8" ht="24" customHeight="1" x14ac:dyDescent="0.15">
      <c r="A24" s="525"/>
      <c r="B24" s="490"/>
      <c r="C24" s="512" t="s">
        <v>347</v>
      </c>
      <c r="D24" s="513"/>
      <c r="E24" s="215" t="s">
        <v>348</v>
      </c>
      <c r="F24" s="216"/>
      <c r="G24" s="217"/>
      <c r="H24" s="487"/>
    </row>
    <row r="25" spans="1:8" ht="24" customHeight="1" x14ac:dyDescent="0.15">
      <c r="A25" s="500"/>
      <c r="B25" s="491"/>
      <c r="C25" s="514"/>
      <c r="D25" s="515"/>
      <c r="E25" s="218" t="s">
        <v>349</v>
      </c>
      <c r="F25" s="219"/>
      <c r="G25" s="208"/>
      <c r="H25" s="488"/>
    </row>
    <row r="26" spans="1:8" ht="24" customHeight="1" x14ac:dyDescent="0.15">
      <c r="A26" s="499" t="s">
        <v>350</v>
      </c>
      <c r="B26" s="501" t="s">
        <v>323</v>
      </c>
      <c r="C26" s="502" t="s">
        <v>351</v>
      </c>
      <c r="D26" s="503"/>
      <c r="E26" s="215" t="s">
        <v>348</v>
      </c>
      <c r="F26" s="216"/>
      <c r="G26" s="196"/>
      <c r="H26" s="220"/>
    </row>
    <row r="27" spans="1:8" ht="24" customHeight="1" x14ac:dyDescent="0.15">
      <c r="A27" s="500"/>
      <c r="B27" s="491"/>
      <c r="C27" s="504"/>
      <c r="D27" s="505"/>
      <c r="E27" s="218" t="s">
        <v>349</v>
      </c>
      <c r="F27" s="219"/>
      <c r="G27" s="196"/>
      <c r="H27" s="220"/>
    </row>
    <row r="28" spans="1:8" ht="37.5" customHeight="1" x14ac:dyDescent="0.15">
      <c r="A28" s="525" t="s">
        <v>352</v>
      </c>
      <c r="B28" s="501" t="s">
        <v>323</v>
      </c>
      <c r="C28" s="528" t="s">
        <v>353</v>
      </c>
      <c r="D28" s="529"/>
      <c r="E28" s="502"/>
      <c r="F28" s="524"/>
      <c r="G28" s="206"/>
      <c r="H28" s="486" t="s">
        <v>354</v>
      </c>
    </row>
    <row r="29" spans="1:8" ht="24" customHeight="1" x14ac:dyDescent="0.15">
      <c r="A29" s="525"/>
      <c r="B29" s="490"/>
      <c r="C29" s="530" t="s">
        <v>355</v>
      </c>
      <c r="D29" s="531"/>
      <c r="E29" s="532"/>
      <c r="F29" s="533"/>
      <c r="G29" s="221"/>
      <c r="H29" s="487"/>
    </row>
    <row r="30" spans="1:8" ht="24" customHeight="1" x14ac:dyDescent="0.15">
      <c r="A30" s="525"/>
      <c r="B30" s="490"/>
      <c r="C30" s="530" t="s">
        <v>356</v>
      </c>
      <c r="D30" s="531"/>
      <c r="E30" s="510"/>
      <c r="F30" s="511"/>
      <c r="G30" s="221"/>
      <c r="H30" s="487"/>
    </row>
    <row r="31" spans="1:8" ht="24" customHeight="1" x14ac:dyDescent="0.15">
      <c r="A31" s="525"/>
      <c r="B31" s="490"/>
      <c r="C31" s="530" t="s">
        <v>357</v>
      </c>
      <c r="D31" s="531"/>
      <c r="E31" s="510"/>
      <c r="F31" s="511"/>
      <c r="G31" s="221"/>
      <c r="H31" s="487"/>
    </row>
    <row r="32" spans="1:8" ht="24" customHeight="1" x14ac:dyDescent="0.15">
      <c r="A32" s="525"/>
      <c r="B32" s="490"/>
      <c r="C32" s="530" t="s">
        <v>358</v>
      </c>
      <c r="D32" s="531"/>
      <c r="E32" s="510"/>
      <c r="F32" s="511"/>
      <c r="G32" s="221"/>
      <c r="H32" s="487"/>
    </row>
    <row r="33" spans="1:8" ht="24" customHeight="1" x14ac:dyDescent="0.15">
      <c r="A33" s="525"/>
      <c r="B33" s="490"/>
      <c r="C33" s="512" t="s">
        <v>359</v>
      </c>
      <c r="D33" s="513"/>
      <c r="E33" s="510"/>
      <c r="F33" s="511"/>
      <c r="G33" s="222"/>
      <c r="H33" s="487"/>
    </row>
    <row r="34" spans="1:8" ht="24" customHeight="1" x14ac:dyDescent="0.15">
      <c r="A34" s="525"/>
      <c r="B34" s="490"/>
      <c r="C34" s="537"/>
      <c r="D34" s="538"/>
      <c r="E34" s="223" t="s">
        <v>360</v>
      </c>
      <c r="F34" s="224"/>
      <c r="G34" s="225"/>
      <c r="H34" s="487"/>
    </row>
    <row r="35" spans="1:8" ht="24" customHeight="1" x14ac:dyDescent="0.15">
      <c r="A35" s="525"/>
      <c r="B35" s="490"/>
      <c r="C35" s="530" t="s">
        <v>361</v>
      </c>
      <c r="D35" s="531"/>
      <c r="E35" s="510"/>
      <c r="F35" s="511"/>
      <c r="G35" s="221"/>
      <c r="H35" s="487"/>
    </row>
    <row r="36" spans="1:8" ht="107.25" customHeight="1" x14ac:dyDescent="0.15">
      <c r="A36" s="500"/>
      <c r="B36" s="491"/>
      <c r="C36" s="520" t="s">
        <v>362</v>
      </c>
      <c r="D36" s="534"/>
      <c r="E36" s="535"/>
      <c r="F36" s="536"/>
      <c r="G36" s="226"/>
      <c r="H36" s="488"/>
    </row>
    <row r="37" spans="1:8" x14ac:dyDescent="0.15">
      <c r="A37" s="227"/>
    </row>
  </sheetData>
  <mergeCells count="64">
    <mergeCell ref="E32:F32"/>
    <mergeCell ref="C33:D34"/>
    <mergeCell ref="E33:F33"/>
    <mergeCell ref="C35:D35"/>
    <mergeCell ref="E35:F35"/>
    <mergeCell ref="H23:H25"/>
    <mergeCell ref="C24:D25"/>
    <mergeCell ref="A28:A36"/>
    <mergeCell ref="B28:B36"/>
    <mergeCell ref="C28:D28"/>
    <mergeCell ref="E28:F28"/>
    <mergeCell ref="H28:H36"/>
    <mergeCell ref="C29:D29"/>
    <mergeCell ref="E29:F29"/>
    <mergeCell ref="C30:D30"/>
    <mergeCell ref="E30:F30"/>
    <mergeCell ref="C31:D31"/>
    <mergeCell ref="C36:D36"/>
    <mergeCell ref="E36:F36"/>
    <mergeCell ref="E31:F31"/>
    <mergeCell ref="C32:D32"/>
    <mergeCell ref="H18:H20"/>
    <mergeCell ref="C19:D20"/>
    <mergeCell ref="E19:F19"/>
    <mergeCell ref="B21:B22"/>
    <mergeCell ref="C21:D21"/>
    <mergeCell ref="H21:H22"/>
    <mergeCell ref="C22:D22"/>
    <mergeCell ref="B18:B20"/>
    <mergeCell ref="C18:D18"/>
    <mergeCell ref="E18:F18"/>
    <mergeCell ref="C16:D17"/>
    <mergeCell ref="E16:F16"/>
    <mergeCell ref="A26:A27"/>
    <mergeCell ref="B26:B27"/>
    <mergeCell ref="C26:D27"/>
    <mergeCell ref="A12:A22"/>
    <mergeCell ref="C12:D12"/>
    <mergeCell ref="E12:F12"/>
    <mergeCell ref="A23:A25"/>
    <mergeCell ref="B23:B25"/>
    <mergeCell ref="C23:D23"/>
    <mergeCell ref="H12:H17"/>
    <mergeCell ref="B13:B17"/>
    <mergeCell ref="A6:B6"/>
    <mergeCell ref="E6:H6"/>
    <mergeCell ref="A7:B7"/>
    <mergeCell ref="C7:H7"/>
    <mergeCell ref="C9:D9"/>
    <mergeCell ref="E9:F9"/>
    <mergeCell ref="A10:A11"/>
    <mergeCell ref="B10:B11"/>
    <mergeCell ref="C10:D11"/>
    <mergeCell ref="G10:G11"/>
    <mergeCell ref="H10:H11"/>
    <mergeCell ref="E13:F13"/>
    <mergeCell ref="C14:D14"/>
    <mergeCell ref="E14:F14"/>
    <mergeCell ref="A1:H1"/>
    <mergeCell ref="A2:H2"/>
    <mergeCell ref="A4:B4"/>
    <mergeCell ref="E4:H4"/>
    <mergeCell ref="A5:B5"/>
    <mergeCell ref="E5:H5"/>
  </mergeCells>
  <phoneticPr fontId="4"/>
  <dataValidations count="4">
    <dataValidation type="list" allowBlank="1" showInputMessage="1" showErrorMessage="1" sqref="E35:F35 E30:F33 E14:F14 E16:F16 E19:F19">
      <formula1>$K$4:$K$5</formula1>
    </dataValidation>
    <dataValidation type="list" allowBlank="1" showInputMessage="1" showErrorMessage="1" sqref="E29:F29">
      <formula1>$L$4:$L$5</formula1>
    </dataValidation>
    <dataValidation type="list" allowBlank="1" showInputMessage="1" showErrorMessage="1" sqref="F24 F26">
      <formula1>$M$4:$M$5</formula1>
    </dataValidation>
    <dataValidation type="list" allowBlank="1" showInputMessage="1" showErrorMessage="1" sqref="F11">
      <formula1>$J$4:$J$6</formula1>
    </dataValidation>
  </dataValidations>
  <pageMargins left="0.47244094488188981" right="0.47244094488188981" top="0.70866141732283472" bottom="0.78740157480314965" header="0.51181102362204722" footer="0.51181102362204722"/>
  <pageSetup paperSize="9" scale="80" fitToWidth="0" orientation="portrait" horizontalDpi="300" verticalDpi="300" r:id="rId1"/>
  <headerFooter alignWithMargins="0">
    <oddFooter>&amp;CP7</oddFooter>
  </headerFooter>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4"/>
  <sheetViews>
    <sheetView view="pageBreakPreview" zoomScaleNormal="100" zoomScaleSheetLayoutView="100" workbookViewId="0">
      <selection activeCell="A21" sqref="A21:D21"/>
    </sheetView>
  </sheetViews>
  <sheetFormatPr defaultRowHeight="13.5" x14ac:dyDescent="0.15"/>
  <cols>
    <col min="1" max="1" width="1.625" style="34" customWidth="1"/>
    <col min="2" max="2" width="20.625" style="34" customWidth="1"/>
    <col min="3" max="3" width="9" style="34"/>
    <col min="4" max="5" width="12.625" style="34" customWidth="1"/>
    <col min="6" max="6" width="8.625" style="113" customWidth="1"/>
    <col min="7" max="7" width="4.125" style="113" customWidth="1"/>
    <col min="8" max="8" width="8.625" style="34" customWidth="1"/>
    <col min="9" max="9" width="4.125" style="34" customWidth="1"/>
    <col min="10" max="10" width="16.75" style="34" customWidth="1"/>
    <col min="11" max="20" width="4.375" style="34" customWidth="1"/>
    <col min="21" max="21" width="1.625" style="34" customWidth="1"/>
    <col min="22" max="22" width="4" style="34" customWidth="1"/>
    <col min="23" max="23" width="9" style="34" hidden="1" customWidth="1"/>
    <col min="24" max="16384" width="9" style="34"/>
  </cols>
  <sheetData>
    <row r="1" spans="2:23" ht="29.25" customHeight="1" x14ac:dyDescent="0.15">
      <c r="M1" s="346" t="s">
        <v>65</v>
      </c>
      <c r="N1" s="347"/>
      <c r="O1" s="347"/>
      <c r="P1" s="348"/>
      <c r="Q1" s="348"/>
      <c r="R1" s="348"/>
      <c r="S1" s="348"/>
      <c r="T1" s="348"/>
    </row>
    <row r="2" spans="2:23" ht="9.9499999999999993" customHeight="1" x14ac:dyDescent="0.15">
      <c r="M2" s="35"/>
      <c r="N2" s="36"/>
      <c r="O2" s="36"/>
      <c r="P2" s="36"/>
      <c r="Q2" s="36"/>
      <c r="R2" s="36"/>
      <c r="S2" s="36"/>
      <c r="T2" s="36"/>
    </row>
    <row r="3" spans="2:23" ht="30" customHeight="1" x14ac:dyDescent="0.15">
      <c r="B3" s="349" t="s">
        <v>66</v>
      </c>
      <c r="C3" s="349"/>
      <c r="D3" s="349"/>
      <c r="E3" s="349"/>
      <c r="F3" s="349"/>
      <c r="G3" s="349"/>
      <c r="H3" s="349"/>
      <c r="I3" s="349"/>
      <c r="J3" s="349"/>
      <c r="K3" s="349"/>
      <c r="L3" s="349"/>
      <c r="M3" s="349"/>
      <c r="N3" s="349"/>
      <c r="O3" s="349"/>
      <c r="P3" s="349"/>
      <c r="Q3" s="349"/>
      <c r="R3" s="349"/>
      <c r="S3" s="349"/>
      <c r="T3" s="349"/>
    </row>
    <row r="4" spans="2:23" x14ac:dyDescent="0.15">
      <c r="J4" s="85"/>
      <c r="K4" s="85"/>
      <c r="L4" s="350" t="s">
        <v>67</v>
      </c>
      <c r="M4" s="350"/>
      <c r="N4" s="90" t="str">
        <f>IF(N9="","",IF(P9=1,N9-1,N9))</f>
        <v/>
      </c>
      <c r="O4" s="91" t="s">
        <v>7</v>
      </c>
      <c r="P4" s="92" t="str">
        <f>IF(P9="","",MONTH(EOMONTH(DATE(SUM(2018+N9),P9,R9),-1)))</f>
        <v/>
      </c>
      <c r="Q4" s="91" t="s">
        <v>4</v>
      </c>
      <c r="R4" s="92" t="str">
        <f>IF(P4="","",20)</f>
        <v/>
      </c>
      <c r="S4" s="93" t="s">
        <v>68</v>
      </c>
      <c r="T4" s="94"/>
    </row>
    <row r="5" spans="2:23" ht="35.25" customHeight="1" x14ac:dyDescent="0.15">
      <c r="B5" s="27" t="s">
        <v>69</v>
      </c>
      <c r="C5" s="351"/>
      <c r="D5" s="352"/>
      <c r="E5" s="352"/>
      <c r="F5" s="352"/>
      <c r="G5" s="352"/>
      <c r="H5" s="352"/>
      <c r="I5" s="353"/>
      <c r="J5" s="41" t="s">
        <v>70</v>
      </c>
      <c r="K5" s="41">
        <v>2</v>
      </c>
      <c r="L5" s="41">
        <v>2</v>
      </c>
      <c r="M5" s="114"/>
      <c r="N5" s="114"/>
      <c r="O5" s="114"/>
      <c r="P5" s="114"/>
      <c r="Q5" s="114"/>
      <c r="R5" s="114"/>
      <c r="S5" s="114"/>
      <c r="T5" s="114"/>
    </row>
    <row r="6" spans="2:23" ht="24.95" customHeight="1" x14ac:dyDescent="0.15">
      <c r="B6" s="340" t="s">
        <v>71</v>
      </c>
      <c r="C6" s="342" t="s">
        <v>72</v>
      </c>
      <c r="D6" s="343"/>
      <c r="E6" s="42"/>
      <c r="F6" s="115"/>
      <c r="G6" s="115"/>
      <c r="H6" s="42"/>
      <c r="I6" s="42"/>
      <c r="J6" s="42"/>
      <c r="K6" s="42"/>
      <c r="L6" s="42"/>
      <c r="M6" s="42"/>
      <c r="N6" s="43"/>
      <c r="O6" s="36" t="s">
        <v>73</v>
      </c>
      <c r="P6" s="116"/>
      <c r="Q6" s="36" t="s">
        <v>74</v>
      </c>
      <c r="R6" s="116"/>
      <c r="S6" s="36" t="s">
        <v>74</v>
      </c>
      <c r="T6" s="117"/>
    </row>
    <row r="7" spans="2:23" ht="24.95" customHeight="1" x14ac:dyDescent="0.15">
      <c r="B7" s="341"/>
      <c r="C7" s="44" t="s">
        <v>75</v>
      </c>
      <c r="D7" s="344"/>
      <c r="E7" s="344"/>
      <c r="F7" s="344"/>
      <c r="G7" s="344"/>
      <c r="H7" s="344"/>
      <c r="I7" s="344"/>
      <c r="J7" s="344"/>
      <c r="K7" s="344"/>
      <c r="L7" s="344"/>
      <c r="M7" s="344"/>
      <c r="N7" s="345"/>
      <c r="O7" s="45" t="s">
        <v>76</v>
      </c>
      <c r="P7" s="118"/>
      <c r="Q7" s="45" t="s">
        <v>74</v>
      </c>
      <c r="R7" s="118"/>
      <c r="S7" s="45" t="s">
        <v>74</v>
      </c>
      <c r="T7" s="119"/>
    </row>
    <row r="8" spans="2:23" ht="35.1" customHeight="1" x14ac:dyDescent="0.15">
      <c r="B8" s="78" t="s">
        <v>77</v>
      </c>
      <c r="C8" s="365"/>
      <c r="D8" s="366"/>
      <c r="E8" s="366"/>
      <c r="F8" s="366"/>
      <c r="G8" s="366"/>
      <c r="H8" s="366"/>
      <c r="I8" s="367"/>
      <c r="J8" s="79" t="s">
        <v>125</v>
      </c>
      <c r="K8" s="368"/>
      <c r="L8" s="369"/>
      <c r="M8" s="369"/>
      <c r="N8" s="369"/>
      <c r="O8" s="369"/>
      <c r="P8" s="369"/>
      <c r="Q8" s="369"/>
      <c r="R8" s="369"/>
      <c r="S8" s="369"/>
      <c r="T8" s="370"/>
    </row>
    <row r="9" spans="2:23" ht="33" customHeight="1" x14ac:dyDescent="0.15">
      <c r="B9" s="41" t="s">
        <v>126</v>
      </c>
      <c r="C9" s="348"/>
      <c r="D9" s="348"/>
      <c r="E9" s="348"/>
      <c r="F9" s="348"/>
      <c r="G9" s="348"/>
      <c r="H9" s="348"/>
      <c r="I9" s="348"/>
      <c r="J9" s="41" t="s">
        <v>127</v>
      </c>
      <c r="K9" s="47"/>
      <c r="L9" s="371" t="s">
        <v>81</v>
      </c>
      <c r="M9" s="371"/>
      <c r="N9" s="121"/>
      <c r="O9" s="48" t="s">
        <v>7</v>
      </c>
      <c r="P9" s="122"/>
      <c r="Q9" s="48" t="s">
        <v>4</v>
      </c>
      <c r="R9" s="81"/>
      <c r="S9" s="48" t="s">
        <v>80</v>
      </c>
      <c r="T9" s="50"/>
    </row>
    <row r="10" spans="2:23" ht="33" customHeight="1" x14ac:dyDescent="0.15">
      <c r="B10" s="340" t="s">
        <v>179</v>
      </c>
      <c r="C10" s="355" t="s">
        <v>6</v>
      </c>
      <c r="D10" s="356"/>
      <c r="E10" s="357"/>
      <c r="F10" s="355" t="s">
        <v>178</v>
      </c>
      <c r="G10" s="357"/>
      <c r="H10" s="355" t="s">
        <v>78</v>
      </c>
      <c r="I10" s="357"/>
      <c r="J10" s="340" t="s">
        <v>128</v>
      </c>
      <c r="K10" s="358"/>
      <c r="L10" s="359"/>
      <c r="M10" s="359"/>
      <c r="N10" s="359"/>
      <c r="O10" s="359"/>
      <c r="P10" s="359"/>
      <c r="Q10" s="359"/>
      <c r="R10" s="359"/>
      <c r="S10" s="359"/>
      <c r="T10" s="360"/>
    </row>
    <row r="11" spans="2:23" ht="33" customHeight="1" x14ac:dyDescent="0.15">
      <c r="B11" s="354"/>
      <c r="C11" s="361"/>
      <c r="D11" s="362"/>
      <c r="E11" s="363"/>
      <c r="F11" s="127"/>
      <c r="G11" s="120" t="s">
        <v>5</v>
      </c>
      <c r="H11" s="127"/>
      <c r="I11" s="46" t="s">
        <v>5</v>
      </c>
      <c r="J11" s="354"/>
      <c r="K11" s="47"/>
      <c r="L11" s="364"/>
      <c r="M11" s="364"/>
      <c r="N11" s="121"/>
      <c r="O11" s="48" t="s">
        <v>7</v>
      </c>
      <c r="P11" s="122"/>
      <c r="Q11" s="48" t="s">
        <v>4</v>
      </c>
      <c r="R11" s="49">
        <v>1</v>
      </c>
      <c r="S11" s="48" t="s">
        <v>80</v>
      </c>
      <c r="T11" s="50"/>
      <c r="U11" s="51"/>
      <c r="V11" s="51"/>
      <c r="W11" s="34" t="s">
        <v>79</v>
      </c>
    </row>
    <row r="12" spans="2:23" ht="33" customHeight="1" x14ac:dyDescent="0.15">
      <c r="B12" s="354"/>
      <c r="C12" s="361"/>
      <c r="D12" s="362"/>
      <c r="E12" s="363"/>
      <c r="F12" s="127"/>
      <c r="G12" s="120" t="s">
        <v>5</v>
      </c>
      <c r="H12" s="127"/>
      <c r="I12" s="46" t="s">
        <v>5</v>
      </c>
      <c r="J12" s="354"/>
      <c r="K12" s="47"/>
      <c r="L12" s="364"/>
      <c r="M12" s="364"/>
      <c r="N12" s="121"/>
      <c r="O12" s="48" t="s">
        <v>7</v>
      </c>
      <c r="P12" s="122"/>
      <c r="Q12" s="48" t="s">
        <v>4</v>
      </c>
      <c r="R12" s="49">
        <v>1</v>
      </c>
      <c r="S12" s="48" t="s">
        <v>80</v>
      </c>
      <c r="T12" s="50"/>
      <c r="U12" s="51"/>
      <c r="V12" s="51"/>
      <c r="W12" s="34" t="s">
        <v>81</v>
      </c>
    </row>
    <row r="13" spans="2:23" ht="33" customHeight="1" x14ac:dyDescent="0.15">
      <c r="B13" s="354"/>
      <c r="C13" s="361"/>
      <c r="D13" s="362"/>
      <c r="E13" s="363"/>
      <c r="F13" s="127"/>
      <c r="G13" s="120" t="s">
        <v>5</v>
      </c>
      <c r="H13" s="127"/>
      <c r="I13" s="46" t="s">
        <v>5</v>
      </c>
      <c r="J13" s="354"/>
      <c r="K13" s="47"/>
      <c r="L13" s="364"/>
      <c r="M13" s="364"/>
      <c r="N13" s="121"/>
      <c r="O13" s="48" t="s">
        <v>7</v>
      </c>
      <c r="P13" s="122"/>
      <c r="Q13" s="48" t="s">
        <v>4</v>
      </c>
      <c r="R13" s="49">
        <v>1</v>
      </c>
      <c r="S13" s="48" t="s">
        <v>80</v>
      </c>
      <c r="T13" s="50"/>
      <c r="U13" s="51"/>
      <c r="V13" s="51"/>
    </row>
    <row r="14" spans="2:23" ht="33" customHeight="1" x14ac:dyDescent="0.15">
      <c r="B14" s="354"/>
      <c r="C14" s="361"/>
      <c r="D14" s="362"/>
      <c r="E14" s="363"/>
      <c r="F14" s="127"/>
      <c r="G14" s="120" t="s">
        <v>5</v>
      </c>
      <c r="H14" s="127"/>
      <c r="I14" s="46" t="s">
        <v>5</v>
      </c>
      <c r="J14" s="354"/>
      <c r="K14" s="47"/>
      <c r="L14" s="364"/>
      <c r="M14" s="364"/>
      <c r="N14" s="121"/>
      <c r="O14" s="48" t="s">
        <v>7</v>
      </c>
      <c r="P14" s="122"/>
      <c r="Q14" s="48" t="s">
        <v>4</v>
      </c>
      <c r="R14" s="49">
        <v>1</v>
      </c>
      <c r="S14" s="48" t="s">
        <v>80</v>
      </c>
      <c r="T14" s="50"/>
      <c r="U14" s="51"/>
      <c r="V14" s="51"/>
    </row>
    <row r="15" spans="2:23" ht="33" customHeight="1" x14ac:dyDescent="0.15">
      <c r="B15" s="354"/>
      <c r="C15" s="361"/>
      <c r="D15" s="362"/>
      <c r="E15" s="363"/>
      <c r="F15" s="127"/>
      <c r="G15" s="120" t="s">
        <v>5</v>
      </c>
      <c r="H15" s="127"/>
      <c r="I15" s="46" t="s">
        <v>5</v>
      </c>
      <c r="J15" s="354"/>
      <c r="K15" s="47"/>
      <c r="L15" s="364"/>
      <c r="M15" s="364"/>
      <c r="N15" s="121"/>
      <c r="O15" s="48" t="s">
        <v>7</v>
      </c>
      <c r="P15" s="122"/>
      <c r="Q15" s="48" t="s">
        <v>4</v>
      </c>
      <c r="R15" s="49">
        <v>1</v>
      </c>
      <c r="S15" s="48" t="s">
        <v>80</v>
      </c>
      <c r="T15" s="50"/>
      <c r="U15" s="51"/>
      <c r="V15" s="51"/>
    </row>
    <row r="16" spans="2:23" ht="33" customHeight="1" x14ac:dyDescent="0.15">
      <c r="B16" s="341"/>
      <c r="C16" s="361"/>
      <c r="D16" s="362"/>
      <c r="E16" s="363"/>
      <c r="F16" s="127"/>
      <c r="G16" s="120" t="s">
        <v>5</v>
      </c>
      <c r="H16" s="127"/>
      <c r="I16" s="46" t="s">
        <v>5</v>
      </c>
      <c r="J16" s="341"/>
      <c r="K16" s="47"/>
      <c r="L16" s="364"/>
      <c r="M16" s="364"/>
      <c r="N16" s="121"/>
      <c r="O16" s="48" t="s">
        <v>7</v>
      </c>
      <c r="P16" s="122"/>
      <c r="Q16" s="48" t="s">
        <v>4</v>
      </c>
      <c r="R16" s="49">
        <v>1</v>
      </c>
      <c r="S16" s="48" t="s">
        <v>80</v>
      </c>
      <c r="T16" s="50"/>
      <c r="U16" s="51"/>
      <c r="V16" s="51"/>
    </row>
    <row r="17" spans="1:22" ht="33" customHeight="1" x14ac:dyDescent="0.15">
      <c r="B17" s="41" t="s">
        <v>82</v>
      </c>
      <c r="C17" s="372"/>
      <c r="D17" s="372"/>
      <c r="E17" s="372"/>
      <c r="F17" s="372"/>
      <c r="G17" s="372"/>
      <c r="H17" s="372"/>
      <c r="I17" s="372"/>
      <c r="J17" s="27" t="s">
        <v>83</v>
      </c>
      <c r="K17" s="372"/>
      <c r="L17" s="372"/>
      <c r="M17" s="372"/>
      <c r="N17" s="372"/>
      <c r="O17" s="372"/>
      <c r="P17" s="372"/>
      <c r="Q17" s="372"/>
      <c r="R17" s="372"/>
      <c r="S17" s="372"/>
      <c r="T17" s="372"/>
      <c r="U17" s="51"/>
      <c r="V17" s="51"/>
    </row>
    <row r="18" spans="1:22" ht="20.100000000000001" customHeight="1" x14ac:dyDescent="0.15">
      <c r="B18" s="52" t="s">
        <v>121</v>
      </c>
      <c r="C18" s="53"/>
      <c r="D18" s="53"/>
      <c r="E18" s="53"/>
      <c r="F18" s="123"/>
      <c r="G18" s="123"/>
      <c r="H18" s="53"/>
      <c r="I18" s="53"/>
      <c r="J18" s="53"/>
      <c r="K18" s="53"/>
      <c r="L18" s="62"/>
      <c r="M18" s="53"/>
      <c r="N18" s="53"/>
      <c r="O18" s="53"/>
      <c r="P18" s="53"/>
      <c r="Q18" s="53"/>
      <c r="R18" s="53"/>
      <c r="S18" s="53"/>
      <c r="T18" s="53"/>
      <c r="U18" s="53"/>
      <c r="V18" s="53"/>
    </row>
    <row r="19" spans="1:22" ht="20.100000000000001" customHeight="1" x14ac:dyDescent="0.15">
      <c r="B19" s="124"/>
      <c r="C19" s="55" t="s">
        <v>122</v>
      </c>
      <c r="D19" s="53"/>
      <c r="E19" s="53"/>
      <c r="F19" s="123"/>
      <c r="G19" s="123"/>
      <c r="H19" s="53"/>
      <c r="I19" s="53"/>
      <c r="J19" s="393" t="s">
        <v>123</v>
      </c>
      <c r="K19" s="393"/>
      <c r="L19" s="393"/>
      <c r="M19" s="393"/>
      <c r="N19" s="393"/>
      <c r="O19" s="53"/>
      <c r="P19" s="53"/>
      <c r="Q19" s="53"/>
      <c r="T19" s="53"/>
      <c r="U19" s="53"/>
      <c r="V19" s="53"/>
    </row>
    <row r="20" spans="1:22" ht="5.0999999999999996" customHeight="1" x14ac:dyDescent="0.15">
      <c r="B20" s="55"/>
      <c r="C20" s="55"/>
      <c r="D20" s="53"/>
      <c r="E20" s="53"/>
      <c r="F20" s="123"/>
      <c r="G20" s="123"/>
      <c r="H20" s="53"/>
      <c r="I20" s="53"/>
      <c r="J20" s="393"/>
      <c r="K20" s="393"/>
      <c r="L20" s="393"/>
      <c r="M20" s="393"/>
      <c r="N20" s="393"/>
      <c r="O20" s="53"/>
      <c r="P20" s="53"/>
      <c r="Q20" s="53"/>
      <c r="T20" s="53"/>
      <c r="U20" s="53"/>
      <c r="V20" s="53"/>
    </row>
    <row r="21" spans="1:22" ht="20.100000000000001" customHeight="1" x14ac:dyDescent="0.15">
      <c r="B21" s="80"/>
      <c r="C21" s="55" t="s">
        <v>124</v>
      </c>
      <c r="D21" s="55"/>
      <c r="E21" s="53"/>
      <c r="F21" s="123"/>
      <c r="G21" s="123"/>
      <c r="H21" s="53"/>
      <c r="I21" s="53"/>
      <c r="J21" s="393"/>
      <c r="K21" s="393"/>
      <c r="L21" s="393"/>
      <c r="M21" s="393"/>
      <c r="N21" s="393"/>
      <c r="O21" s="53"/>
      <c r="P21" s="53"/>
      <c r="Q21" s="53"/>
      <c r="T21" s="53"/>
      <c r="U21" s="53"/>
      <c r="V21" s="53"/>
    </row>
    <row r="22" spans="1:22" ht="5.0999999999999996" customHeight="1" x14ac:dyDescent="0.15">
      <c r="B22" s="55"/>
      <c r="C22" s="55"/>
      <c r="D22" s="55"/>
      <c r="E22" s="53"/>
      <c r="F22" s="123"/>
      <c r="G22" s="123"/>
      <c r="H22" s="53"/>
      <c r="I22" s="53"/>
      <c r="J22" s="54"/>
      <c r="K22" s="53"/>
      <c r="L22" s="53"/>
      <c r="M22" s="53"/>
      <c r="N22" s="53"/>
      <c r="O22" s="53"/>
      <c r="P22" s="53"/>
      <c r="Q22" s="53"/>
      <c r="R22" s="53"/>
      <c r="S22" s="53"/>
      <c r="T22" s="53"/>
    </row>
    <row r="24" spans="1:22" ht="18" customHeight="1" x14ac:dyDescent="0.15">
      <c r="A24" s="56" t="s">
        <v>84</v>
      </c>
      <c r="K24" s="57" t="s">
        <v>85</v>
      </c>
      <c r="L24" s="373" t="s">
        <v>81</v>
      </c>
      <c r="M24" s="373"/>
      <c r="N24" s="37"/>
      <c r="O24" s="38" t="s">
        <v>7</v>
      </c>
      <c r="P24" s="39"/>
      <c r="Q24" s="38" t="s">
        <v>4</v>
      </c>
      <c r="R24" s="39"/>
      <c r="S24" s="40" t="s">
        <v>86</v>
      </c>
    </row>
    <row r="25" spans="1:22" ht="38.25" customHeight="1" x14ac:dyDescent="0.15">
      <c r="A25" s="383" t="s">
        <v>87</v>
      </c>
      <c r="B25" s="383"/>
      <c r="C25" s="383"/>
      <c r="D25" s="383"/>
      <c r="E25" s="347" t="s">
        <v>88</v>
      </c>
      <c r="F25" s="347"/>
      <c r="G25" s="347"/>
      <c r="H25" s="347"/>
      <c r="I25" s="347"/>
      <c r="J25" s="347"/>
      <c r="K25" s="347" t="s">
        <v>89</v>
      </c>
      <c r="L25" s="347"/>
      <c r="M25" s="347"/>
      <c r="N25" s="347"/>
      <c r="O25" s="347"/>
      <c r="P25" s="347"/>
      <c r="Q25" s="347"/>
      <c r="R25" s="347"/>
      <c r="S25" s="347"/>
      <c r="T25" s="347"/>
    </row>
    <row r="26" spans="1:22" ht="129.75" customHeight="1" x14ac:dyDescent="0.15">
      <c r="A26" s="374"/>
      <c r="B26" s="375"/>
      <c r="C26" s="375"/>
      <c r="D26" s="376"/>
      <c r="E26" s="384"/>
      <c r="F26" s="385"/>
      <c r="G26" s="385"/>
      <c r="H26" s="385"/>
      <c r="I26" s="385"/>
      <c r="J26" s="386"/>
      <c r="K26" s="384"/>
      <c r="L26" s="385"/>
      <c r="M26" s="385"/>
      <c r="N26" s="385"/>
      <c r="O26" s="385"/>
      <c r="P26" s="385"/>
      <c r="Q26" s="385"/>
      <c r="R26" s="385"/>
      <c r="S26" s="385"/>
      <c r="T26" s="386"/>
    </row>
    <row r="27" spans="1:22" x14ac:dyDescent="0.15">
      <c r="A27" s="377"/>
      <c r="B27" s="378"/>
      <c r="C27" s="378"/>
      <c r="D27" s="379"/>
      <c r="E27" s="387"/>
      <c r="F27" s="388"/>
      <c r="G27" s="388"/>
      <c r="H27" s="388"/>
      <c r="I27" s="388"/>
      <c r="J27" s="389"/>
      <c r="K27" s="387"/>
      <c r="L27" s="388"/>
      <c r="M27" s="388"/>
      <c r="N27" s="388"/>
      <c r="O27" s="388"/>
      <c r="P27" s="388"/>
      <c r="Q27" s="388"/>
      <c r="R27" s="388"/>
      <c r="S27" s="388"/>
      <c r="T27" s="389"/>
    </row>
    <row r="28" spans="1:22" x14ac:dyDescent="0.15">
      <c r="A28" s="377"/>
      <c r="B28" s="378"/>
      <c r="C28" s="378"/>
      <c r="D28" s="379"/>
      <c r="E28" s="387"/>
      <c r="F28" s="388"/>
      <c r="G28" s="388"/>
      <c r="H28" s="388"/>
      <c r="I28" s="388"/>
      <c r="J28" s="389"/>
      <c r="K28" s="387"/>
      <c r="L28" s="388"/>
      <c r="M28" s="388"/>
      <c r="N28" s="388"/>
      <c r="O28" s="388"/>
      <c r="P28" s="388"/>
      <c r="Q28" s="388"/>
      <c r="R28" s="388"/>
      <c r="S28" s="388"/>
      <c r="T28" s="389"/>
    </row>
    <row r="29" spans="1:22" ht="13.5" customHeight="1" x14ac:dyDescent="0.15">
      <c r="A29" s="377"/>
      <c r="B29" s="378"/>
      <c r="C29" s="378"/>
      <c r="D29" s="379"/>
      <c r="E29" s="387"/>
      <c r="F29" s="388"/>
      <c r="G29" s="388"/>
      <c r="H29" s="388"/>
      <c r="I29" s="388"/>
      <c r="J29" s="389"/>
      <c r="K29" s="387"/>
      <c r="L29" s="388"/>
      <c r="M29" s="388"/>
      <c r="N29" s="388"/>
      <c r="O29" s="388"/>
      <c r="P29" s="388"/>
      <c r="Q29" s="388"/>
      <c r="R29" s="388"/>
      <c r="S29" s="388"/>
      <c r="T29" s="389"/>
    </row>
    <row r="30" spans="1:22" x14ac:dyDescent="0.15">
      <c r="A30" s="377"/>
      <c r="B30" s="378"/>
      <c r="C30" s="378"/>
      <c r="D30" s="379"/>
      <c r="E30" s="387"/>
      <c r="F30" s="388"/>
      <c r="G30" s="388"/>
      <c r="H30" s="388"/>
      <c r="I30" s="388"/>
      <c r="J30" s="389"/>
      <c r="K30" s="387"/>
      <c r="L30" s="388"/>
      <c r="M30" s="388"/>
      <c r="N30" s="388"/>
      <c r="O30" s="388"/>
      <c r="P30" s="388"/>
      <c r="Q30" s="388"/>
      <c r="R30" s="388"/>
      <c r="S30" s="388"/>
      <c r="T30" s="389"/>
    </row>
    <row r="31" spans="1:22" x14ac:dyDescent="0.15">
      <c r="A31" s="380"/>
      <c r="B31" s="381"/>
      <c r="C31" s="381"/>
      <c r="D31" s="382"/>
      <c r="E31" s="390"/>
      <c r="F31" s="391"/>
      <c r="G31" s="391"/>
      <c r="H31" s="391"/>
      <c r="I31" s="391"/>
      <c r="J31" s="392"/>
      <c r="K31" s="390"/>
      <c r="L31" s="391"/>
      <c r="M31" s="391"/>
      <c r="N31" s="391"/>
      <c r="O31" s="391"/>
      <c r="P31" s="391"/>
      <c r="Q31" s="391"/>
      <c r="R31" s="391"/>
      <c r="S31" s="391"/>
      <c r="T31" s="392"/>
    </row>
    <row r="32" spans="1:22" x14ac:dyDescent="0.15">
      <c r="A32" s="58"/>
      <c r="B32" s="58"/>
      <c r="C32" s="58"/>
      <c r="D32" s="58"/>
      <c r="E32" s="58"/>
      <c r="F32" s="125"/>
      <c r="G32" s="125"/>
      <c r="H32" s="58"/>
      <c r="I32" s="58"/>
      <c r="J32" s="58"/>
      <c r="K32" s="58"/>
      <c r="L32" s="58"/>
      <c r="M32" s="58"/>
      <c r="N32" s="58"/>
      <c r="O32" s="58"/>
      <c r="P32" s="58"/>
      <c r="Q32" s="58"/>
      <c r="R32" s="58"/>
      <c r="S32" s="58"/>
      <c r="T32" s="58"/>
    </row>
    <row r="33" spans="1:20" ht="18" customHeight="1" x14ac:dyDescent="0.15">
      <c r="A33" s="59" t="s">
        <v>90</v>
      </c>
      <c r="B33" s="59"/>
      <c r="C33" s="59"/>
      <c r="D33" s="59"/>
      <c r="E33" s="58"/>
      <c r="F33" s="125"/>
      <c r="G33" s="125"/>
      <c r="H33" s="58"/>
      <c r="I33" s="58"/>
      <c r="J33" s="58"/>
      <c r="K33" s="58"/>
      <c r="L33" s="58"/>
      <c r="M33" s="58"/>
      <c r="N33" s="58"/>
      <c r="O33" s="58"/>
      <c r="P33" s="58"/>
      <c r="Q33" s="58"/>
      <c r="R33" s="58"/>
      <c r="S33" s="58"/>
      <c r="T33" s="58"/>
    </row>
    <row r="34" spans="1:20" x14ac:dyDescent="0.15">
      <c r="A34" s="374"/>
      <c r="B34" s="375"/>
      <c r="C34" s="375"/>
      <c r="D34" s="375"/>
      <c r="E34" s="375"/>
      <c r="F34" s="375"/>
      <c r="G34" s="375"/>
      <c r="H34" s="375"/>
      <c r="I34" s="375"/>
      <c r="J34" s="375"/>
      <c r="K34" s="375"/>
      <c r="L34" s="375"/>
      <c r="M34" s="375"/>
      <c r="N34" s="375"/>
      <c r="O34" s="375"/>
      <c r="P34" s="375"/>
      <c r="Q34" s="375"/>
      <c r="R34" s="375"/>
      <c r="S34" s="375"/>
      <c r="T34" s="376"/>
    </row>
    <row r="35" spans="1:20" x14ac:dyDescent="0.15">
      <c r="A35" s="377"/>
      <c r="B35" s="378"/>
      <c r="C35" s="378"/>
      <c r="D35" s="378"/>
      <c r="E35" s="378"/>
      <c r="F35" s="378"/>
      <c r="G35" s="378"/>
      <c r="H35" s="378"/>
      <c r="I35" s="378"/>
      <c r="J35" s="378"/>
      <c r="K35" s="378"/>
      <c r="L35" s="378"/>
      <c r="M35" s="378"/>
      <c r="N35" s="378"/>
      <c r="O35" s="378"/>
      <c r="P35" s="378"/>
      <c r="Q35" s="378"/>
      <c r="R35" s="378"/>
      <c r="S35" s="378"/>
      <c r="T35" s="379"/>
    </row>
    <row r="36" spans="1:20" x14ac:dyDescent="0.15">
      <c r="A36" s="377"/>
      <c r="B36" s="378"/>
      <c r="C36" s="378"/>
      <c r="D36" s="378"/>
      <c r="E36" s="378"/>
      <c r="F36" s="378"/>
      <c r="G36" s="378"/>
      <c r="H36" s="378"/>
      <c r="I36" s="378"/>
      <c r="J36" s="378"/>
      <c r="K36" s="378"/>
      <c r="L36" s="378"/>
      <c r="M36" s="378"/>
      <c r="N36" s="378"/>
      <c r="O36" s="378"/>
      <c r="P36" s="378"/>
      <c r="Q36" s="378"/>
      <c r="R36" s="378"/>
      <c r="S36" s="378"/>
      <c r="T36" s="379"/>
    </row>
    <row r="37" spans="1:20" x14ac:dyDescent="0.15">
      <c r="A37" s="377"/>
      <c r="B37" s="378"/>
      <c r="C37" s="378"/>
      <c r="D37" s="378"/>
      <c r="E37" s="378"/>
      <c r="F37" s="378"/>
      <c r="G37" s="378"/>
      <c r="H37" s="378"/>
      <c r="I37" s="378"/>
      <c r="J37" s="378"/>
      <c r="K37" s="378"/>
      <c r="L37" s="378"/>
      <c r="M37" s="378"/>
      <c r="N37" s="378"/>
      <c r="O37" s="378"/>
      <c r="P37" s="378"/>
      <c r="Q37" s="378"/>
      <c r="R37" s="378"/>
      <c r="S37" s="378"/>
      <c r="T37" s="379"/>
    </row>
    <row r="38" spans="1:20" x14ac:dyDescent="0.15">
      <c r="A38" s="377"/>
      <c r="B38" s="378"/>
      <c r="C38" s="378"/>
      <c r="D38" s="378"/>
      <c r="E38" s="378"/>
      <c r="F38" s="378"/>
      <c r="G38" s="378"/>
      <c r="H38" s="378"/>
      <c r="I38" s="378"/>
      <c r="J38" s="378"/>
      <c r="K38" s="378"/>
      <c r="L38" s="378"/>
      <c r="M38" s="378"/>
      <c r="N38" s="378"/>
      <c r="O38" s="378"/>
      <c r="P38" s="378"/>
      <c r="Q38" s="378"/>
      <c r="R38" s="378"/>
      <c r="S38" s="378"/>
      <c r="T38" s="379"/>
    </row>
    <row r="39" spans="1:20" ht="13.5" customHeight="1" x14ac:dyDescent="0.15">
      <c r="A39" s="377"/>
      <c r="B39" s="378"/>
      <c r="C39" s="378"/>
      <c r="D39" s="378"/>
      <c r="E39" s="378"/>
      <c r="F39" s="378"/>
      <c r="G39" s="378"/>
      <c r="H39" s="378"/>
      <c r="I39" s="378"/>
      <c r="J39" s="378"/>
      <c r="K39" s="378"/>
      <c r="L39" s="378"/>
      <c r="M39" s="378"/>
      <c r="N39" s="378"/>
      <c r="O39" s="378"/>
      <c r="P39" s="378"/>
      <c r="Q39" s="378"/>
      <c r="R39" s="378"/>
      <c r="S39" s="378"/>
      <c r="T39" s="379"/>
    </row>
    <row r="40" spans="1:20" x14ac:dyDescent="0.15">
      <c r="A40" s="377"/>
      <c r="B40" s="378"/>
      <c r="C40" s="378"/>
      <c r="D40" s="378"/>
      <c r="E40" s="378"/>
      <c r="F40" s="378"/>
      <c r="G40" s="378"/>
      <c r="H40" s="378"/>
      <c r="I40" s="378"/>
      <c r="J40" s="378"/>
      <c r="K40" s="378"/>
      <c r="L40" s="378"/>
      <c r="M40" s="378"/>
      <c r="N40" s="378"/>
      <c r="O40" s="378"/>
      <c r="P40" s="378"/>
      <c r="Q40" s="378"/>
      <c r="R40" s="378"/>
      <c r="S40" s="378"/>
      <c r="T40" s="379"/>
    </row>
    <row r="41" spans="1:20" x14ac:dyDescent="0.15">
      <c r="A41" s="377"/>
      <c r="B41" s="378"/>
      <c r="C41" s="378"/>
      <c r="D41" s="378"/>
      <c r="E41" s="378"/>
      <c r="F41" s="378"/>
      <c r="G41" s="378"/>
      <c r="H41" s="378"/>
      <c r="I41" s="378"/>
      <c r="J41" s="378"/>
      <c r="K41" s="378"/>
      <c r="L41" s="378"/>
      <c r="M41" s="378"/>
      <c r="N41" s="378"/>
      <c r="O41" s="378"/>
      <c r="P41" s="378"/>
      <c r="Q41" s="378"/>
      <c r="R41" s="378"/>
      <c r="S41" s="378"/>
      <c r="T41" s="379"/>
    </row>
    <row r="42" spans="1:20" x14ac:dyDescent="0.15">
      <c r="A42" s="377"/>
      <c r="B42" s="378"/>
      <c r="C42" s="378"/>
      <c r="D42" s="378"/>
      <c r="E42" s="378"/>
      <c r="F42" s="378"/>
      <c r="G42" s="378"/>
      <c r="H42" s="378"/>
      <c r="I42" s="378"/>
      <c r="J42" s="378"/>
      <c r="K42" s="378"/>
      <c r="L42" s="378"/>
      <c r="M42" s="378"/>
      <c r="N42" s="378"/>
      <c r="O42" s="378"/>
      <c r="P42" s="378"/>
      <c r="Q42" s="378"/>
      <c r="R42" s="378"/>
      <c r="S42" s="378"/>
      <c r="T42" s="379"/>
    </row>
    <row r="43" spans="1:20" x14ac:dyDescent="0.15">
      <c r="A43" s="377"/>
      <c r="B43" s="378"/>
      <c r="C43" s="378"/>
      <c r="D43" s="378"/>
      <c r="E43" s="378"/>
      <c r="F43" s="378"/>
      <c r="G43" s="378"/>
      <c r="H43" s="378"/>
      <c r="I43" s="378"/>
      <c r="J43" s="378"/>
      <c r="K43" s="378"/>
      <c r="L43" s="378"/>
      <c r="M43" s="378"/>
      <c r="N43" s="378"/>
      <c r="O43" s="378"/>
      <c r="P43" s="378"/>
      <c r="Q43" s="378"/>
      <c r="R43" s="378"/>
      <c r="S43" s="378"/>
      <c r="T43" s="379"/>
    </row>
    <row r="44" spans="1:20" x14ac:dyDescent="0.15">
      <c r="A44" s="377"/>
      <c r="B44" s="378"/>
      <c r="C44" s="378"/>
      <c r="D44" s="378"/>
      <c r="E44" s="378"/>
      <c r="F44" s="378"/>
      <c r="G44" s="378"/>
      <c r="H44" s="378"/>
      <c r="I44" s="378"/>
      <c r="J44" s="378"/>
      <c r="K44" s="378"/>
      <c r="L44" s="378"/>
      <c r="M44" s="378"/>
      <c r="N44" s="378"/>
      <c r="O44" s="378"/>
      <c r="P44" s="378"/>
      <c r="Q44" s="378"/>
      <c r="R44" s="378"/>
      <c r="S44" s="378"/>
      <c r="T44" s="379"/>
    </row>
    <row r="45" spans="1:20" x14ac:dyDescent="0.15">
      <c r="A45" s="377"/>
      <c r="B45" s="378"/>
      <c r="C45" s="378"/>
      <c r="D45" s="378"/>
      <c r="E45" s="378"/>
      <c r="F45" s="378"/>
      <c r="G45" s="378"/>
      <c r="H45" s="378"/>
      <c r="I45" s="378"/>
      <c r="J45" s="378"/>
      <c r="K45" s="378"/>
      <c r="L45" s="378"/>
      <c r="M45" s="378"/>
      <c r="N45" s="378"/>
      <c r="O45" s="378"/>
      <c r="P45" s="378"/>
      <c r="Q45" s="378"/>
      <c r="R45" s="378"/>
      <c r="S45" s="378"/>
      <c r="T45" s="379"/>
    </row>
    <row r="46" spans="1:20" x14ac:dyDescent="0.15">
      <c r="A46" s="377"/>
      <c r="B46" s="378"/>
      <c r="C46" s="378"/>
      <c r="D46" s="378"/>
      <c r="E46" s="378"/>
      <c r="F46" s="378"/>
      <c r="G46" s="378"/>
      <c r="H46" s="378"/>
      <c r="I46" s="378"/>
      <c r="J46" s="378"/>
      <c r="K46" s="378"/>
      <c r="L46" s="378"/>
      <c r="M46" s="378"/>
      <c r="N46" s="378"/>
      <c r="O46" s="378"/>
      <c r="P46" s="378"/>
      <c r="Q46" s="378"/>
      <c r="R46" s="378"/>
      <c r="S46" s="378"/>
      <c r="T46" s="379"/>
    </row>
    <row r="47" spans="1:20" x14ac:dyDescent="0.15">
      <c r="A47" s="380"/>
      <c r="B47" s="381"/>
      <c r="C47" s="381"/>
      <c r="D47" s="381"/>
      <c r="E47" s="381"/>
      <c r="F47" s="381"/>
      <c r="G47" s="381"/>
      <c r="H47" s="381"/>
      <c r="I47" s="381"/>
      <c r="J47" s="381"/>
      <c r="K47" s="381"/>
      <c r="L47" s="381"/>
      <c r="M47" s="381"/>
      <c r="N47" s="381"/>
      <c r="O47" s="381"/>
      <c r="P47" s="381"/>
      <c r="Q47" s="381"/>
      <c r="R47" s="381"/>
      <c r="S47" s="381"/>
      <c r="T47" s="382"/>
    </row>
    <row r="48" spans="1:20" x14ac:dyDescent="0.15">
      <c r="A48" s="60"/>
      <c r="B48" s="61"/>
      <c r="C48" s="61"/>
      <c r="D48" s="61"/>
      <c r="E48" s="61"/>
      <c r="F48" s="126"/>
      <c r="G48" s="126"/>
      <c r="H48" s="61"/>
      <c r="I48" s="61"/>
      <c r="J48" s="61"/>
      <c r="K48" s="61"/>
      <c r="L48" s="61"/>
      <c r="M48" s="61"/>
      <c r="N48" s="61"/>
      <c r="O48" s="61"/>
      <c r="P48" s="61"/>
      <c r="Q48" s="61"/>
      <c r="R48" s="61"/>
      <c r="S48" s="61"/>
      <c r="T48" s="61"/>
    </row>
    <row r="49" spans="1:20" x14ac:dyDescent="0.15">
      <c r="A49" s="60"/>
      <c r="B49" s="61"/>
      <c r="C49" s="61"/>
      <c r="D49" s="61"/>
      <c r="E49" s="61"/>
      <c r="F49" s="126"/>
      <c r="G49" s="126"/>
      <c r="H49" s="61"/>
      <c r="I49" s="61"/>
      <c r="J49" s="61"/>
      <c r="K49" s="61"/>
      <c r="L49" s="61"/>
      <c r="M49" s="61"/>
      <c r="N49" s="61"/>
      <c r="O49" s="61"/>
      <c r="P49" s="61"/>
      <c r="Q49" s="61"/>
      <c r="R49" s="61"/>
      <c r="S49" s="61"/>
      <c r="T49" s="61"/>
    </row>
    <row r="112" spans="3:3" x14ac:dyDescent="0.15">
      <c r="C112" s="34" t="s">
        <v>0</v>
      </c>
    </row>
    <row r="113" spans="3:3" x14ac:dyDescent="0.15">
      <c r="C113" s="34" t="s">
        <v>1</v>
      </c>
    </row>
    <row r="114" spans="3:3" x14ac:dyDescent="0.15">
      <c r="C114" s="34" t="s">
        <v>2</v>
      </c>
    </row>
    <row r="115" spans="3:3" x14ac:dyDescent="0.15">
      <c r="C115" s="34" t="s">
        <v>3</v>
      </c>
    </row>
    <row r="116" spans="3:3" x14ac:dyDescent="0.15">
      <c r="C116" s="34" t="s">
        <v>91</v>
      </c>
    </row>
    <row r="117" spans="3:3" x14ac:dyDescent="0.15">
      <c r="C117" s="34" t="s">
        <v>92</v>
      </c>
    </row>
    <row r="118" spans="3:3" x14ac:dyDescent="0.15">
      <c r="C118" s="34" t="s">
        <v>185</v>
      </c>
    </row>
    <row r="119" spans="3:3" s="113" customFormat="1" x14ac:dyDescent="0.15">
      <c r="C119" s="113" t="s">
        <v>186</v>
      </c>
    </row>
    <row r="120" spans="3:3" s="113" customFormat="1" x14ac:dyDescent="0.15">
      <c r="C120" s="113" t="s">
        <v>187</v>
      </c>
    </row>
    <row r="121" spans="3:3" x14ac:dyDescent="0.15">
      <c r="C121" s="34" t="s">
        <v>94</v>
      </c>
    </row>
    <row r="122" spans="3:3" x14ac:dyDescent="0.15">
      <c r="C122" s="34" t="s">
        <v>95</v>
      </c>
    </row>
    <row r="123" spans="3:3" x14ac:dyDescent="0.15">
      <c r="C123" s="34" t="s">
        <v>130</v>
      </c>
    </row>
    <row r="124" spans="3:3" x14ac:dyDescent="0.15">
      <c r="C124" s="34" t="s">
        <v>96</v>
      </c>
    </row>
    <row r="125" spans="3:3" x14ac:dyDescent="0.15">
      <c r="C125" s="34" t="s">
        <v>97</v>
      </c>
    </row>
    <row r="126" spans="3:3" x14ac:dyDescent="0.15">
      <c r="C126" s="34" t="s">
        <v>98</v>
      </c>
    </row>
    <row r="127" spans="3:3" x14ac:dyDescent="0.15">
      <c r="C127" s="34" t="s">
        <v>132</v>
      </c>
    </row>
    <row r="128" spans="3:3" x14ac:dyDescent="0.15">
      <c r="C128" s="34" t="s">
        <v>131</v>
      </c>
    </row>
    <row r="129" spans="3:3" x14ac:dyDescent="0.15">
      <c r="C129" s="34" t="s">
        <v>99</v>
      </c>
    </row>
    <row r="130" spans="3:3" x14ac:dyDescent="0.15">
      <c r="C130" s="34" t="s">
        <v>100</v>
      </c>
    </row>
    <row r="131" spans="3:3" x14ac:dyDescent="0.15">
      <c r="C131" s="34" t="s">
        <v>101</v>
      </c>
    </row>
    <row r="132" spans="3:3" x14ac:dyDescent="0.15">
      <c r="C132" s="34" t="s">
        <v>102</v>
      </c>
    </row>
    <row r="133" spans="3:3" x14ac:dyDescent="0.15">
      <c r="C133" s="34" t="s">
        <v>103</v>
      </c>
    </row>
    <row r="134" spans="3:3" x14ac:dyDescent="0.15">
      <c r="C134" s="34" t="s">
        <v>104</v>
      </c>
    </row>
  </sheetData>
  <sheetProtection selectLockedCells="1"/>
  <mergeCells count="41">
    <mergeCell ref="C17:I17"/>
    <mergeCell ref="K17:T17"/>
    <mergeCell ref="L24:M24"/>
    <mergeCell ref="A34:T47"/>
    <mergeCell ref="A25:D25"/>
    <mergeCell ref="E25:J25"/>
    <mergeCell ref="K25:T25"/>
    <mergeCell ref="A26:D31"/>
    <mergeCell ref="E26:J31"/>
    <mergeCell ref="K26:T31"/>
    <mergeCell ref="J19:N21"/>
    <mergeCell ref="C8:I8"/>
    <mergeCell ref="C9:I9"/>
    <mergeCell ref="K8:T8"/>
    <mergeCell ref="L9:M9"/>
    <mergeCell ref="C11:E11"/>
    <mergeCell ref="L11:M11"/>
    <mergeCell ref="F10:G10"/>
    <mergeCell ref="B10:B16"/>
    <mergeCell ref="C10:E10"/>
    <mergeCell ref="H10:I10"/>
    <mergeCell ref="J10:J16"/>
    <mergeCell ref="K10:T10"/>
    <mergeCell ref="C14:E14"/>
    <mergeCell ref="L14:M14"/>
    <mergeCell ref="C12:E12"/>
    <mergeCell ref="L12:M12"/>
    <mergeCell ref="L13:M13"/>
    <mergeCell ref="C15:E15"/>
    <mergeCell ref="L15:M15"/>
    <mergeCell ref="C16:E16"/>
    <mergeCell ref="L16:M16"/>
    <mergeCell ref="C13:E13"/>
    <mergeCell ref="B6:B7"/>
    <mergeCell ref="C6:D6"/>
    <mergeCell ref="D7:N7"/>
    <mergeCell ref="M1:O1"/>
    <mergeCell ref="P1:T1"/>
    <mergeCell ref="B3:T3"/>
    <mergeCell ref="L4:M4"/>
    <mergeCell ref="C5:I5"/>
  </mergeCells>
  <phoneticPr fontId="4"/>
  <dataValidations count="2">
    <dataValidation type="list" allowBlank="1" showInputMessage="1" showErrorMessage="1" sqref="L24:M24 L11:M16">
      <formula1>$W$11:$W$12</formula1>
    </dataValidation>
    <dataValidation type="list" allowBlank="1" showInputMessage="1" showErrorMessage="1" sqref="C11:E16">
      <formula1>$C$112:$C$134</formula1>
    </dataValidation>
  </dataValidations>
  <printOptions horizontalCentered="1"/>
  <pageMargins left="0.39370078740157483" right="0.39370078740157483" top="0.59055118110236227" bottom="0.39370078740157483" header="0.31496062992125984" footer="0.31496062992125984"/>
  <pageSetup paperSize="9" scale="98" fitToHeight="0" orientation="landscape" r:id="rId1"/>
  <headerFooter>
    <oddFooter>&amp;C共通</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61"/>
  <sheetViews>
    <sheetView view="pageBreakPreview" zoomScaleNormal="90" zoomScaleSheetLayoutView="100" workbookViewId="0">
      <selection activeCell="D33" sqref="D33"/>
    </sheetView>
  </sheetViews>
  <sheetFormatPr defaultRowHeight="15" customHeight="1" x14ac:dyDescent="0.15"/>
  <cols>
    <col min="1" max="1" width="0.875" style="229" customWidth="1"/>
    <col min="2" max="2" width="5.625" style="228" customWidth="1"/>
    <col min="3" max="3" width="1.625" style="228" customWidth="1"/>
    <col min="4" max="4" width="7.625" style="229" customWidth="1"/>
    <col min="5" max="5" width="1.875" style="230" customWidth="1"/>
    <col min="6" max="6" width="7.625" style="229" customWidth="1"/>
    <col min="7" max="7" width="1.625" style="229" customWidth="1"/>
    <col min="8" max="8" width="8.625" style="228" customWidth="1"/>
    <col min="9" max="9" width="1.625" style="229" customWidth="1"/>
    <col min="10" max="10" width="7.625" style="229" customWidth="1"/>
    <col min="11" max="11" width="1.875" style="229" customWidth="1"/>
    <col min="12" max="12" width="7.625" style="229" customWidth="1"/>
    <col min="13" max="13" width="1.625" style="229" customWidth="1"/>
    <col min="14" max="14" width="8.125" style="229" hidden="1" customWidth="1"/>
    <col min="15" max="15" width="1.875" style="230" hidden="1" customWidth="1"/>
    <col min="16" max="16" width="8.125" style="229" hidden="1" customWidth="1"/>
    <col min="17" max="17" width="2.625" style="229" hidden="1" customWidth="1"/>
    <col min="18" max="18" width="7.625" style="229" customWidth="1"/>
    <col min="19" max="19" width="1.875" style="229" customWidth="1"/>
    <col min="20" max="20" width="7.625" style="229" customWidth="1"/>
    <col min="21" max="21" width="1.625" style="229" customWidth="1"/>
    <col min="22" max="22" width="8.625" style="229" customWidth="1"/>
    <col min="23" max="23" width="1.625" style="229" customWidth="1"/>
    <col min="24" max="24" width="7.625" style="229" customWidth="1"/>
    <col min="25" max="25" width="2.625" style="229" customWidth="1"/>
    <col min="26" max="26" width="7.625" style="229" customWidth="1"/>
    <col min="27" max="27" width="1.875" style="230" customWidth="1"/>
    <col min="28" max="28" width="7.625" style="229" customWidth="1"/>
    <col min="29" max="29" width="1.625" style="229" customWidth="1"/>
    <col min="30" max="30" width="8.625" style="229" customWidth="1"/>
    <col min="31" max="31" width="1.625" style="229" customWidth="1"/>
    <col min="32" max="32" width="7.625" style="229" customWidth="1"/>
    <col min="33" max="33" width="2.625" style="229" customWidth="1"/>
    <col min="34" max="34" width="7.625" style="229" customWidth="1"/>
    <col min="35" max="35" width="1.875" style="230" customWidth="1"/>
    <col min="36" max="36" width="7.625" style="229" customWidth="1"/>
    <col min="37" max="37" width="1.625" style="229" customWidth="1"/>
    <col min="38" max="38" width="8.625" style="229" customWidth="1"/>
    <col min="39" max="39" width="1.625" style="229" customWidth="1"/>
    <col min="40" max="40" width="7.625" style="229" customWidth="1"/>
    <col min="41" max="41" width="2.625" style="229" customWidth="1"/>
    <col min="42" max="43" width="9" style="229"/>
    <col min="44" max="44" width="5.625" style="229" customWidth="1"/>
    <col min="45" max="16384" width="9" style="229"/>
  </cols>
  <sheetData>
    <row r="1" spans="2:44" ht="15" customHeight="1" x14ac:dyDescent="0.15">
      <c r="B1" s="559" t="s">
        <v>558</v>
      </c>
      <c r="C1" s="559"/>
      <c r="D1" s="559"/>
      <c r="E1" s="559"/>
      <c r="F1" s="559"/>
      <c r="G1" s="559"/>
      <c r="H1" s="559"/>
      <c r="I1" s="559"/>
      <c r="J1" s="559"/>
      <c r="K1" s="559"/>
      <c r="L1" s="559"/>
      <c r="M1" s="560"/>
      <c r="O1" s="228"/>
      <c r="V1" s="561"/>
      <c r="W1" s="561"/>
      <c r="X1" s="561"/>
    </row>
    <row r="2" spans="2:44" ht="15" customHeight="1" x14ac:dyDescent="0.15">
      <c r="B2" s="562" t="s">
        <v>559</v>
      </c>
      <c r="C2" s="562"/>
      <c r="D2" s="562"/>
      <c r="E2" s="563" t="s">
        <v>560</v>
      </c>
      <c r="M2" s="560"/>
      <c r="O2" s="228"/>
      <c r="V2" s="561"/>
      <c r="W2" s="561"/>
      <c r="X2" s="561"/>
    </row>
    <row r="3" spans="2:44" ht="7.5" customHeight="1" x14ac:dyDescent="0.15">
      <c r="B3" s="564"/>
      <c r="C3" s="564"/>
      <c r="D3" s="564"/>
      <c r="E3" s="563"/>
      <c r="M3" s="560"/>
      <c r="O3" s="228"/>
      <c r="V3" s="228"/>
      <c r="W3" s="228"/>
      <c r="X3" s="228"/>
    </row>
    <row r="4" spans="2:44" ht="7.5" customHeight="1" x14ac:dyDescent="0.15">
      <c r="B4" s="564"/>
      <c r="C4" s="565"/>
      <c r="D4" s="565"/>
      <c r="E4" s="566"/>
      <c r="F4" s="567"/>
      <c r="G4" s="567"/>
      <c r="I4" s="568"/>
      <c r="J4" s="568"/>
      <c r="K4" s="569"/>
      <c r="L4" s="570"/>
      <c r="M4" s="570"/>
      <c r="O4" s="228"/>
      <c r="V4" s="228"/>
      <c r="W4" s="228"/>
      <c r="X4" s="228"/>
    </row>
    <row r="5" spans="2:44" ht="15" customHeight="1" x14ac:dyDescent="0.15">
      <c r="B5" s="564"/>
      <c r="C5" s="565"/>
      <c r="D5" s="571" t="s">
        <v>364</v>
      </c>
      <c r="E5" s="571"/>
      <c r="F5" s="571"/>
      <c r="G5" s="567"/>
      <c r="I5" s="568"/>
      <c r="J5" s="572" t="s">
        <v>561</v>
      </c>
      <c r="K5" s="572"/>
      <c r="L5" s="572"/>
      <c r="M5" s="570"/>
      <c r="O5" s="228"/>
      <c r="V5" s="228"/>
      <c r="W5" s="228"/>
      <c r="X5" s="228"/>
    </row>
    <row r="6" spans="2:44" ht="15" customHeight="1" x14ac:dyDescent="0.15">
      <c r="B6" s="564"/>
      <c r="C6" s="565"/>
      <c r="D6" s="573" t="s">
        <v>374</v>
      </c>
      <c r="E6" s="574"/>
      <c r="F6" s="573" t="s">
        <v>375</v>
      </c>
      <c r="G6" s="567"/>
      <c r="H6" s="575" t="s">
        <v>562</v>
      </c>
      <c r="I6" s="568"/>
      <c r="J6" s="576" t="s">
        <v>374</v>
      </c>
      <c r="K6" s="577"/>
      <c r="L6" s="576" t="s">
        <v>375</v>
      </c>
      <c r="M6" s="570"/>
      <c r="O6" s="228"/>
      <c r="V6" s="228"/>
      <c r="W6" s="228"/>
      <c r="X6" s="228"/>
    </row>
    <row r="7" spans="2:44" ht="15" customHeight="1" x14ac:dyDescent="0.15">
      <c r="B7" s="564"/>
      <c r="C7" s="565"/>
      <c r="D7" s="578"/>
      <c r="E7" s="579" t="s">
        <v>378</v>
      </c>
      <c r="F7" s="578"/>
      <c r="G7" s="567"/>
      <c r="I7" s="568"/>
      <c r="J7" s="580">
        <f>F7</f>
        <v>0</v>
      </c>
      <c r="K7" s="581" t="s">
        <v>378</v>
      </c>
      <c r="L7" s="580">
        <f>D7</f>
        <v>0</v>
      </c>
      <c r="M7" s="570"/>
      <c r="O7" s="228"/>
      <c r="V7" s="228"/>
      <c r="W7" s="228"/>
      <c r="X7" s="228"/>
    </row>
    <row r="8" spans="2:44" ht="7.5" customHeight="1" x14ac:dyDescent="0.15">
      <c r="B8" s="564"/>
      <c r="C8" s="565"/>
      <c r="D8" s="582"/>
      <c r="E8" s="583"/>
      <c r="F8" s="582"/>
      <c r="G8" s="567"/>
      <c r="I8" s="568"/>
      <c r="J8" s="584"/>
      <c r="K8" s="585"/>
      <c r="L8" s="584"/>
      <c r="M8" s="570"/>
      <c r="O8" s="228"/>
      <c r="V8" s="228"/>
      <c r="W8" s="228"/>
      <c r="X8" s="228"/>
    </row>
    <row r="9" spans="2:44" ht="7.5" customHeight="1" x14ac:dyDescent="0.15">
      <c r="F9" s="231"/>
    </row>
    <row r="10" spans="2:44" ht="15" customHeight="1" x14ac:dyDescent="0.15">
      <c r="D10" s="394" t="s">
        <v>363</v>
      </c>
      <c r="E10" s="394"/>
      <c r="F10" s="394"/>
      <c r="G10" s="394"/>
      <c r="H10" s="394"/>
      <c r="I10" s="394"/>
      <c r="J10" s="394"/>
      <c r="K10" s="394"/>
      <c r="L10" s="394"/>
      <c r="N10" s="394" t="s">
        <v>364</v>
      </c>
      <c r="O10" s="394"/>
      <c r="P10" s="394"/>
      <c r="R10" s="394" t="s">
        <v>365</v>
      </c>
      <c r="S10" s="394"/>
      <c r="T10" s="394"/>
      <c r="U10" s="394"/>
      <c r="V10" s="394"/>
      <c r="W10" s="394"/>
      <c r="X10" s="394"/>
      <c r="Z10" s="394" t="s">
        <v>366</v>
      </c>
      <c r="AA10" s="394"/>
      <c r="AB10" s="394"/>
      <c r="AC10" s="394"/>
      <c r="AD10" s="394"/>
      <c r="AE10" s="394"/>
      <c r="AF10" s="394"/>
      <c r="AH10" s="394" t="s">
        <v>367</v>
      </c>
      <c r="AI10" s="394"/>
      <c r="AJ10" s="394"/>
      <c r="AK10" s="394"/>
      <c r="AL10" s="394"/>
      <c r="AM10" s="394"/>
      <c r="AN10" s="394"/>
      <c r="AP10" s="232" t="s">
        <v>368</v>
      </c>
      <c r="AQ10" s="232" t="s">
        <v>368</v>
      </c>
    </row>
    <row r="11" spans="2:44" s="235" customFormat="1" ht="15" customHeight="1" x14ac:dyDescent="0.15">
      <c r="B11" s="232" t="s">
        <v>369</v>
      </c>
      <c r="C11" s="232"/>
      <c r="D11" s="232" t="s">
        <v>370</v>
      </c>
      <c r="E11" s="232"/>
      <c r="F11" s="232" t="s">
        <v>371</v>
      </c>
      <c r="G11" s="395" t="s">
        <v>372</v>
      </c>
      <c r="H11" s="395"/>
      <c r="I11" s="395"/>
      <c r="J11" s="233" t="s">
        <v>373</v>
      </c>
      <c r="K11" s="234"/>
      <c r="L11" s="232" t="s">
        <v>363</v>
      </c>
      <c r="N11" s="232" t="s">
        <v>374</v>
      </c>
      <c r="P11" s="232" t="s">
        <v>375</v>
      </c>
      <c r="R11" s="232" t="s">
        <v>374</v>
      </c>
      <c r="T11" s="232" t="s">
        <v>375</v>
      </c>
      <c r="U11" s="395" t="s">
        <v>372</v>
      </c>
      <c r="V11" s="395"/>
      <c r="W11" s="395"/>
      <c r="X11" s="232" t="s">
        <v>363</v>
      </c>
      <c r="Z11" s="232" t="s">
        <v>374</v>
      </c>
      <c r="AB11" s="232" t="s">
        <v>375</v>
      </c>
      <c r="AC11" s="395" t="s">
        <v>372</v>
      </c>
      <c r="AD11" s="395"/>
      <c r="AE11" s="395"/>
      <c r="AF11" s="232" t="s">
        <v>363</v>
      </c>
      <c r="AH11" s="232" t="s">
        <v>374</v>
      </c>
      <c r="AJ11" s="232" t="s">
        <v>375</v>
      </c>
      <c r="AK11" s="395" t="s">
        <v>372</v>
      </c>
      <c r="AL11" s="395"/>
      <c r="AM11" s="395"/>
      <c r="AN11" s="232" t="s">
        <v>363</v>
      </c>
      <c r="AP11" s="236" t="s">
        <v>376</v>
      </c>
      <c r="AQ11" s="236" t="s">
        <v>376</v>
      </c>
    </row>
    <row r="12" spans="2:44" ht="16.5" customHeight="1" x14ac:dyDescent="0.15">
      <c r="B12" s="242"/>
      <c r="C12" s="237" t="s">
        <v>377</v>
      </c>
      <c r="D12" s="240"/>
      <c r="E12" s="238" t="s">
        <v>378</v>
      </c>
      <c r="F12" s="240"/>
      <c r="G12" s="239" t="s">
        <v>379</v>
      </c>
      <c r="H12" s="240"/>
      <c r="I12" s="241" t="s">
        <v>380</v>
      </c>
      <c r="J12" s="242"/>
      <c r="L12" s="243">
        <f>IF(OR(D12="",F12=""),0,(IF(D12&gt;F12,1,0)-D12+F12-H12)*24)</f>
        <v>0</v>
      </c>
      <c r="N12" s="244" t="str">
        <f>IF(D12="","",$D$7)</f>
        <v/>
      </c>
      <c r="O12" s="238" t="s">
        <v>378</v>
      </c>
      <c r="P12" s="244" t="str">
        <f>IF(N12="","",$F$7)</f>
        <v/>
      </c>
      <c r="R12" s="244" t="str">
        <f>IF(OR(D12="",D12&lt;N12,P12&lt;=D12),"",D12)</f>
        <v/>
      </c>
      <c r="S12" s="238" t="s">
        <v>378</v>
      </c>
      <c r="T12" s="244" t="str">
        <f>IF(R12="","",IF(D12&lt;F12,IF(F12&lt;=P12,F12,P12),P12))</f>
        <v/>
      </c>
      <c r="U12" s="239" t="s">
        <v>379</v>
      </c>
      <c r="V12" s="245"/>
      <c r="W12" s="241" t="s">
        <v>380</v>
      </c>
      <c r="X12" s="243">
        <f>IF(R12="",0,(T12-R12-V12)*24)</f>
        <v>0</v>
      </c>
      <c r="Z12" s="244" t="str">
        <f>IF(OR(D12="",AND(D12&lt;F12,N12&lt;=D12,D12&lt;=P12,N12&lt;=F12,F12&lt;=P12),J12="宿直"),"",IF(D12&lt;F12,IF(AND(D12&lt;P12,P12&lt;F12),P12,D12),IF(D12&lt;P12,P12,D12)))</f>
        <v/>
      </c>
      <c r="AA12" s="238" t="s">
        <v>378</v>
      </c>
      <c r="AB12" s="244" t="str">
        <f>IF(Z12="","",IF(D12&lt;F12,IF(P12&lt;F12,F12,IF(F12&lt;N12,F12,N12)),IF(F12&lt;N12,F12,N12)))</f>
        <v/>
      </c>
      <c r="AC12" s="239" t="s">
        <v>379</v>
      </c>
      <c r="AD12" s="245"/>
      <c r="AE12" s="241" t="s">
        <v>380</v>
      </c>
      <c r="AF12" s="243">
        <f>IF(Z12="",0,(IF(Z12&gt;AB12,1,0)-Z12+AB12-AD12)*24)</f>
        <v>0</v>
      </c>
      <c r="AH12" s="244" t="str">
        <f>IF(OR(AND(D12&lt;F12,D12&lt;N12),AND(D12&gt;F12,F12&gt;N12)),N12,"")</f>
        <v/>
      </c>
      <c r="AI12" s="238" t="s">
        <v>378</v>
      </c>
      <c r="AJ12" s="244" t="str">
        <f t="shared" ref="AJ12:AJ55" si="0">IF(AH12="","",F12)</f>
        <v/>
      </c>
      <c r="AK12" s="239" t="s">
        <v>379</v>
      </c>
      <c r="AL12" s="245"/>
      <c r="AM12" s="241" t="s">
        <v>380</v>
      </c>
      <c r="AN12" s="243">
        <f>IF(AH12="",0,(IF(AH12&gt;AJ12,1,0)-AH12+AJ12-AL12)*24)</f>
        <v>0</v>
      </c>
      <c r="AP12" s="243">
        <f>X12+AN12</f>
        <v>0</v>
      </c>
      <c r="AQ12" s="243">
        <f>IF(X12&lt;6,X12,IF(X12&lt;8,X12+0.75,X12+1))+IF(AN12&lt;6,AN12,IF(AN12&lt;8,AN12+0.75,AN12+1))</f>
        <v>0</v>
      </c>
      <c r="AR12" s="246"/>
    </row>
    <row r="13" spans="2:44" ht="16.5" customHeight="1" x14ac:dyDescent="0.15">
      <c r="B13" s="242"/>
      <c r="C13" s="237" t="s">
        <v>377</v>
      </c>
      <c r="D13" s="240"/>
      <c r="E13" s="238" t="s">
        <v>378</v>
      </c>
      <c r="F13" s="240"/>
      <c r="G13" s="239" t="s">
        <v>379</v>
      </c>
      <c r="H13" s="240"/>
      <c r="I13" s="241" t="s">
        <v>380</v>
      </c>
      <c r="J13" s="242"/>
      <c r="L13" s="243">
        <f>IF(OR(D13="",F13=""),0,(IF(D13&gt;F13,1,0)-D13+F13-H13)*24)</f>
        <v>0</v>
      </c>
      <c r="N13" s="244" t="str">
        <f t="shared" ref="N13:N55" si="1">IF(D13="","",$D$7)</f>
        <v/>
      </c>
      <c r="O13" s="238" t="s">
        <v>378</v>
      </c>
      <c r="P13" s="244" t="str">
        <f t="shared" ref="P13:P55" si="2">IF(N13="","",$F$7)</f>
        <v/>
      </c>
      <c r="R13" s="244" t="str">
        <f t="shared" ref="R13:R55" si="3">IF(OR(D13="",D13&lt;N13,P13&lt;=D13),"",D13)</f>
        <v/>
      </c>
      <c r="S13" s="238" t="s">
        <v>378</v>
      </c>
      <c r="T13" s="244" t="str">
        <f t="shared" ref="T13:T55" si="4">IF(R13="","",IF(D13&lt;F13,IF(F13&lt;=P13,F13,P13),P13))</f>
        <v/>
      </c>
      <c r="U13" s="239" t="s">
        <v>379</v>
      </c>
      <c r="V13" s="245"/>
      <c r="W13" s="241" t="s">
        <v>380</v>
      </c>
      <c r="X13" s="243">
        <f t="shared" ref="X13:X55" si="5">IF(R13="",0,(T13-R13-V13)*24)</f>
        <v>0</v>
      </c>
      <c r="Z13" s="244" t="str">
        <f t="shared" ref="Z13:Z55" si="6">IF(OR(D13="",AND(D13&lt;F13,N13&lt;=D13,D13&lt;=P13,N13&lt;=F13,F13&lt;=P13),J13="宿直"),"",IF(D13&lt;F13,IF(AND(D13&lt;P13,P13&lt;F13),P13,D13),IF(D13&lt;P13,P13,D13)))</f>
        <v/>
      </c>
      <c r="AA13" s="238" t="s">
        <v>378</v>
      </c>
      <c r="AB13" s="244" t="str">
        <f t="shared" ref="AB13:AB55" si="7">IF(Z13="","",IF(D13&lt;F13,IF(P13&lt;F13,F13,IF(F13&lt;N13,F13,N13)),IF(F13&lt;N13,F13,N13)))</f>
        <v/>
      </c>
      <c r="AC13" s="239" t="s">
        <v>379</v>
      </c>
      <c r="AD13" s="245"/>
      <c r="AE13" s="241" t="s">
        <v>380</v>
      </c>
      <c r="AF13" s="243">
        <f t="shared" ref="AF13:AF55" si="8">IF(Z13="",0,(IF(Z13&gt;AB13,1,0)-Z13+AB13-AD13)*24)</f>
        <v>0</v>
      </c>
      <c r="AH13" s="244" t="str">
        <f t="shared" ref="AH13:AH55" si="9">IF(OR(AND(D13&lt;F13,D13&lt;N13),AND(D13&gt;F13,F13&gt;N13)),N13,"")</f>
        <v/>
      </c>
      <c r="AI13" s="238" t="s">
        <v>378</v>
      </c>
      <c r="AJ13" s="244" t="str">
        <f t="shared" si="0"/>
        <v/>
      </c>
      <c r="AK13" s="239" t="s">
        <v>379</v>
      </c>
      <c r="AL13" s="245"/>
      <c r="AM13" s="241" t="s">
        <v>380</v>
      </c>
      <c r="AN13" s="243">
        <f t="shared" ref="AN13:AN55" si="10">IF(AH13="",0,(IF(AH13&gt;AJ13,1,0)-AH13+AJ13-AL13)*24)</f>
        <v>0</v>
      </c>
      <c r="AP13" s="243">
        <f t="shared" ref="AP13:AP55" si="11">X13+AN13</f>
        <v>0</v>
      </c>
      <c r="AQ13" s="243">
        <f t="shared" ref="AQ13:AQ55" si="12">IF(X13&lt;6,X13,IF(X13&lt;8,X13+0.75,X13+1))+IF(AN13&lt;6,AN13,IF(AN13&lt;8,AN13+0.75,AN13+1))</f>
        <v>0</v>
      </c>
      <c r="AR13" s="246"/>
    </row>
    <row r="14" spans="2:44" ht="16.5" customHeight="1" x14ac:dyDescent="0.15">
      <c r="B14" s="242"/>
      <c r="C14" s="237" t="s">
        <v>377</v>
      </c>
      <c r="D14" s="240"/>
      <c r="E14" s="238" t="s">
        <v>378</v>
      </c>
      <c r="F14" s="240"/>
      <c r="G14" s="239" t="s">
        <v>379</v>
      </c>
      <c r="H14" s="240"/>
      <c r="I14" s="241" t="s">
        <v>380</v>
      </c>
      <c r="J14" s="242"/>
      <c r="L14" s="243">
        <f t="shared" ref="L14:L55" si="13">IF(OR(D14="",F14=""),0,(IF(D14&gt;F14,1,0)-D14+F14-H14)*24)</f>
        <v>0</v>
      </c>
      <c r="N14" s="244" t="str">
        <f t="shared" si="1"/>
        <v/>
      </c>
      <c r="O14" s="238" t="s">
        <v>378</v>
      </c>
      <c r="P14" s="244" t="str">
        <f t="shared" si="2"/>
        <v/>
      </c>
      <c r="R14" s="244" t="str">
        <f t="shared" si="3"/>
        <v/>
      </c>
      <c r="S14" s="238" t="s">
        <v>378</v>
      </c>
      <c r="T14" s="244" t="str">
        <f t="shared" si="4"/>
        <v/>
      </c>
      <c r="U14" s="239" t="s">
        <v>379</v>
      </c>
      <c r="V14" s="245"/>
      <c r="W14" s="241" t="s">
        <v>380</v>
      </c>
      <c r="X14" s="243">
        <f t="shared" si="5"/>
        <v>0</v>
      </c>
      <c r="Z14" s="244" t="str">
        <f t="shared" si="6"/>
        <v/>
      </c>
      <c r="AA14" s="238" t="s">
        <v>378</v>
      </c>
      <c r="AB14" s="244" t="str">
        <f t="shared" si="7"/>
        <v/>
      </c>
      <c r="AC14" s="239" t="s">
        <v>379</v>
      </c>
      <c r="AD14" s="245"/>
      <c r="AE14" s="241" t="s">
        <v>380</v>
      </c>
      <c r="AF14" s="243">
        <f t="shared" si="8"/>
        <v>0</v>
      </c>
      <c r="AH14" s="244" t="str">
        <f t="shared" si="9"/>
        <v/>
      </c>
      <c r="AI14" s="238" t="s">
        <v>378</v>
      </c>
      <c r="AJ14" s="244" t="str">
        <f t="shared" si="0"/>
        <v/>
      </c>
      <c r="AK14" s="239" t="s">
        <v>379</v>
      </c>
      <c r="AL14" s="245"/>
      <c r="AM14" s="241" t="s">
        <v>380</v>
      </c>
      <c r="AN14" s="243">
        <f t="shared" si="10"/>
        <v>0</v>
      </c>
      <c r="AP14" s="243">
        <f t="shared" si="11"/>
        <v>0</v>
      </c>
      <c r="AQ14" s="243">
        <f t="shared" si="12"/>
        <v>0</v>
      </c>
      <c r="AR14" s="246"/>
    </row>
    <row r="15" spans="2:44" ht="16.5" customHeight="1" x14ac:dyDescent="0.15">
      <c r="B15" s="242"/>
      <c r="C15" s="237" t="s">
        <v>377</v>
      </c>
      <c r="D15" s="240"/>
      <c r="E15" s="238" t="s">
        <v>378</v>
      </c>
      <c r="F15" s="240"/>
      <c r="G15" s="239" t="s">
        <v>379</v>
      </c>
      <c r="H15" s="240"/>
      <c r="I15" s="241" t="s">
        <v>380</v>
      </c>
      <c r="J15" s="242"/>
      <c r="L15" s="243">
        <f>IF(OR(D15="",F15=""),0,(IF(D15&gt;F15,1,0)-D15+F15-H15)*24)</f>
        <v>0</v>
      </c>
      <c r="N15" s="244" t="str">
        <f t="shared" si="1"/>
        <v/>
      </c>
      <c r="O15" s="238" t="s">
        <v>378</v>
      </c>
      <c r="P15" s="244" t="str">
        <f t="shared" si="2"/>
        <v/>
      </c>
      <c r="R15" s="244" t="str">
        <f t="shared" si="3"/>
        <v/>
      </c>
      <c r="S15" s="238" t="s">
        <v>378</v>
      </c>
      <c r="T15" s="244" t="str">
        <f t="shared" si="4"/>
        <v/>
      </c>
      <c r="U15" s="239" t="s">
        <v>379</v>
      </c>
      <c r="V15" s="245"/>
      <c r="W15" s="241" t="s">
        <v>380</v>
      </c>
      <c r="X15" s="243">
        <f t="shared" si="5"/>
        <v>0</v>
      </c>
      <c r="Z15" s="244" t="str">
        <f t="shared" si="6"/>
        <v/>
      </c>
      <c r="AA15" s="238" t="s">
        <v>378</v>
      </c>
      <c r="AB15" s="244" t="str">
        <f t="shared" si="7"/>
        <v/>
      </c>
      <c r="AC15" s="239" t="s">
        <v>379</v>
      </c>
      <c r="AD15" s="245"/>
      <c r="AE15" s="241" t="s">
        <v>380</v>
      </c>
      <c r="AF15" s="243">
        <f t="shared" si="8"/>
        <v>0</v>
      </c>
      <c r="AH15" s="244" t="str">
        <f t="shared" si="9"/>
        <v/>
      </c>
      <c r="AI15" s="238" t="s">
        <v>378</v>
      </c>
      <c r="AJ15" s="244" t="str">
        <f t="shared" si="0"/>
        <v/>
      </c>
      <c r="AK15" s="239" t="s">
        <v>379</v>
      </c>
      <c r="AL15" s="245"/>
      <c r="AM15" s="241" t="s">
        <v>380</v>
      </c>
      <c r="AN15" s="243">
        <f t="shared" si="10"/>
        <v>0</v>
      </c>
      <c r="AP15" s="243">
        <f t="shared" si="11"/>
        <v>0</v>
      </c>
      <c r="AQ15" s="243">
        <f t="shared" si="12"/>
        <v>0</v>
      </c>
      <c r="AR15" s="246"/>
    </row>
    <row r="16" spans="2:44" ht="16.5" customHeight="1" x14ac:dyDescent="0.15">
      <c r="B16" s="242"/>
      <c r="C16" s="237" t="s">
        <v>377</v>
      </c>
      <c r="D16" s="240"/>
      <c r="E16" s="238" t="s">
        <v>378</v>
      </c>
      <c r="F16" s="240"/>
      <c r="G16" s="239" t="s">
        <v>379</v>
      </c>
      <c r="H16" s="240"/>
      <c r="I16" s="241" t="s">
        <v>380</v>
      </c>
      <c r="J16" s="242"/>
      <c r="L16" s="243">
        <f t="shared" si="13"/>
        <v>0</v>
      </c>
      <c r="N16" s="244" t="str">
        <f t="shared" si="1"/>
        <v/>
      </c>
      <c r="O16" s="238" t="s">
        <v>378</v>
      </c>
      <c r="P16" s="244" t="str">
        <f t="shared" si="2"/>
        <v/>
      </c>
      <c r="R16" s="244" t="str">
        <f t="shared" si="3"/>
        <v/>
      </c>
      <c r="S16" s="238" t="s">
        <v>378</v>
      </c>
      <c r="T16" s="244" t="str">
        <f t="shared" si="4"/>
        <v/>
      </c>
      <c r="U16" s="239" t="s">
        <v>379</v>
      </c>
      <c r="V16" s="245"/>
      <c r="W16" s="241" t="s">
        <v>380</v>
      </c>
      <c r="X16" s="243">
        <f t="shared" si="5"/>
        <v>0</v>
      </c>
      <c r="Z16" s="244" t="str">
        <f t="shared" si="6"/>
        <v/>
      </c>
      <c r="AA16" s="238" t="s">
        <v>378</v>
      </c>
      <c r="AB16" s="244" t="str">
        <f t="shared" si="7"/>
        <v/>
      </c>
      <c r="AC16" s="239" t="s">
        <v>379</v>
      </c>
      <c r="AD16" s="245"/>
      <c r="AE16" s="241" t="s">
        <v>380</v>
      </c>
      <c r="AF16" s="243">
        <f t="shared" si="8"/>
        <v>0</v>
      </c>
      <c r="AH16" s="244" t="str">
        <f t="shared" si="9"/>
        <v/>
      </c>
      <c r="AI16" s="238" t="s">
        <v>378</v>
      </c>
      <c r="AJ16" s="244" t="str">
        <f t="shared" si="0"/>
        <v/>
      </c>
      <c r="AK16" s="239" t="s">
        <v>379</v>
      </c>
      <c r="AL16" s="245"/>
      <c r="AM16" s="241" t="s">
        <v>380</v>
      </c>
      <c r="AN16" s="243">
        <f t="shared" si="10"/>
        <v>0</v>
      </c>
      <c r="AP16" s="243">
        <f t="shared" si="11"/>
        <v>0</v>
      </c>
      <c r="AQ16" s="243">
        <f t="shared" si="12"/>
        <v>0</v>
      </c>
      <c r="AR16" s="246"/>
    </row>
    <row r="17" spans="2:44" ht="16.5" customHeight="1" x14ac:dyDescent="0.15">
      <c r="B17" s="242"/>
      <c r="C17" s="237" t="s">
        <v>377</v>
      </c>
      <c r="D17" s="240"/>
      <c r="E17" s="238" t="s">
        <v>378</v>
      </c>
      <c r="F17" s="240"/>
      <c r="G17" s="239" t="s">
        <v>379</v>
      </c>
      <c r="H17" s="240"/>
      <c r="I17" s="241" t="s">
        <v>380</v>
      </c>
      <c r="J17" s="242"/>
      <c r="L17" s="243">
        <f t="shared" si="13"/>
        <v>0</v>
      </c>
      <c r="N17" s="244" t="str">
        <f t="shared" si="1"/>
        <v/>
      </c>
      <c r="O17" s="238" t="s">
        <v>378</v>
      </c>
      <c r="P17" s="244" t="str">
        <f t="shared" si="2"/>
        <v/>
      </c>
      <c r="R17" s="244" t="str">
        <f t="shared" si="3"/>
        <v/>
      </c>
      <c r="S17" s="238" t="s">
        <v>378</v>
      </c>
      <c r="T17" s="244" t="str">
        <f t="shared" si="4"/>
        <v/>
      </c>
      <c r="U17" s="239" t="s">
        <v>379</v>
      </c>
      <c r="V17" s="245"/>
      <c r="W17" s="241" t="s">
        <v>380</v>
      </c>
      <c r="X17" s="243">
        <f t="shared" si="5"/>
        <v>0</v>
      </c>
      <c r="Z17" s="244" t="str">
        <f t="shared" si="6"/>
        <v/>
      </c>
      <c r="AA17" s="238" t="s">
        <v>378</v>
      </c>
      <c r="AB17" s="244" t="str">
        <f t="shared" si="7"/>
        <v/>
      </c>
      <c r="AC17" s="239" t="s">
        <v>379</v>
      </c>
      <c r="AD17" s="245"/>
      <c r="AE17" s="241" t="s">
        <v>380</v>
      </c>
      <c r="AF17" s="243">
        <f t="shared" si="8"/>
        <v>0</v>
      </c>
      <c r="AH17" s="244" t="str">
        <f t="shared" si="9"/>
        <v/>
      </c>
      <c r="AI17" s="238" t="s">
        <v>378</v>
      </c>
      <c r="AJ17" s="244" t="str">
        <f t="shared" si="0"/>
        <v/>
      </c>
      <c r="AK17" s="239" t="s">
        <v>379</v>
      </c>
      <c r="AL17" s="245"/>
      <c r="AM17" s="241" t="s">
        <v>380</v>
      </c>
      <c r="AN17" s="243">
        <f t="shared" si="10"/>
        <v>0</v>
      </c>
      <c r="AP17" s="243">
        <f t="shared" si="11"/>
        <v>0</v>
      </c>
      <c r="AQ17" s="243">
        <f t="shared" si="12"/>
        <v>0</v>
      </c>
      <c r="AR17" s="246"/>
    </row>
    <row r="18" spans="2:44" ht="16.5" customHeight="1" x14ac:dyDescent="0.15">
      <c r="B18" s="242"/>
      <c r="C18" s="237" t="s">
        <v>377</v>
      </c>
      <c r="D18" s="240"/>
      <c r="E18" s="238" t="s">
        <v>378</v>
      </c>
      <c r="F18" s="240"/>
      <c r="G18" s="239" t="s">
        <v>379</v>
      </c>
      <c r="H18" s="240"/>
      <c r="I18" s="241" t="s">
        <v>380</v>
      </c>
      <c r="J18" s="242"/>
      <c r="L18" s="243">
        <f t="shared" si="13"/>
        <v>0</v>
      </c>
      <c r="N18" s="244" t="str">
        <f t="shared" si="1"/>
        <v/>
      </c>
      <c r="O18" s="238" t="s">
        <v>378</v>
      </c>
      <c r="P18" s="244" t="str">
        <f t="shared" si="2"/>
        <v/>
      </c>
      <c r="R18" s="244" t="str">
        <f t="shared" si="3"/>
        <v/>
      </c>
      <c r="S18" s="238" t="s">
        <v>378</v>
      </c>
      <c r="T18" s="244" t="str">
        <f t="shared" si="4"/>
        <v/>
      </c>
      <c r="U18" s="239" t="s">
        <v>379</v>
      </c>
      <c r="V18" s="245"/>
      <c r="W18" s="241" t="s">
        <v>380</v>
      </c>
      <c r="X18" s="243">
        <f t="shared" si="5"/>
        <v>0</v>
      </c>
      <c r="Z18" s="244" t="str">
        <f t="shared" si="6"/>
        <v/>
      </c>
      <c r="AA18" s="238" t="s">
        <v>378</v>
      </c>
      <c r="AB18" s="244" t="str">
        <f t="shared" si="7"/>
        <v/>
      </c>
      <c r="AC18" s="239" t="s">
        <v>379</v>
      </c>
      <c r="AD18" s="245"/>
      <c r="AE18" s="241" t="s">
        <v>380</v>
      </c>
      <c r="AF18" s="243">
        <f t="shared" si="8"/>
        <v>0</v>
      </c>
      <c r="AH18" s="244" t="str">
        <f t="shared" si="9"/>
        <v/>
      </c>
      <c r="AI18" s="238" t="s">
        <v>378</v>
      </c>
      <c r="AJ18" s="244" t="str">
        <f t="shared" si="0"/>
        <v/>
      </c>
      <c r="AK18" s="239" t="s">
        <v>379</v>
      </c>
      <c r="AL18" s="245"/>
      <c r="AM18" s="241" t="s">
        <v>380</v>
      </c>
      <c r="AN18" s="243">
        <f t="shared" si="10"/>
        <v>0</v>
      </c>
      <c r="AP18" s="243">
        <f t="shared" si="11"/>
        <v>0</v>
      </c>
      <c r="AQ18" s="243">
        <f t="shared" si="12"/>
        <v>0</v>
      </c>
      <c r="AR18" s="246"/>
    </row>
    <row r="19" spans="2:44" ht="16.5" customHeight="1" x14ac:dyDescent="0.15">
      <c r="B19" s="242"/>
      <c r="C19" s="237" t="s">
        <v>377</v>
      </c>
      <c r="D19" s="240"/>
      <c r="E19" s="238" t="s">
        <v>378</v>
      </c>
      <c r="F19" s="240"/>
      <c r="G19" s="239" t="s">
        <v>379</v>
      </c>
      <c r="H19" s="240"/>
      <c r="I19" s="241" t="s">
        <v>380</v>
      </c>
      <c r="J19" s="242"/>
      <c r="L19" s="586">
        <f t="shared" si="13"/>
        <v>0</v>
      </c>
      <c r="N19" s="244" t="str">
        <f t="shared" si="1"/>
        <v/>
      </c>
      <c r="O19" s="238" t="s">
        <v>378</v>
      </c>
      <c r="P19" s="244" t="str">
        <f t="shared" si="2"/>
        <v/>
      </c>
      <c r="R19" s="244" t="str">
        <f t="shared" si="3"/>
        <v/>
      </c>
      <c r="S19" s="238" t="s">
        <v>378</v>
      </c>
      <c r="T19" s="244" t="str">
        <f t="shared" si="4"/>
        <v/>
      </c>
      <c r="U19" s="239" t="s">
        <v>379</v>
      </c>
      <c r="V19" s="245"/>
      <c r="W19" s="241" t="s">
        <v>380</v>
      </c>
      <c r="X19" s="243">
        <f t="shared" si="5"/>
        <v>0</v>
      </c>
      <c r="Z19" s="244" t="str">
        <f t="shared" si="6"/>
        <v/>
      </c>
      <c r="AA19" s="238" t="s">
        <v>378</v>
      </c>
      <c r="AB19" s="244" t="str">
        <f t="shared" si="7"/>
        <v/>
      </c>
      <c r="AC19" s="239" t="s">
        <v>379</v>
      </c>
      <c r="AD19" s="245"/>
      <c r="AE19" s="241" t="s">
        <v>380</v>
      </c>
      <c r="AF19" s="243">
        <f t="shared" si="8"/>
        <v>0</v>
      </c>
      <c r="AH19" s="244" t="str">
        <f t="shared" si="9"/>
        <v/>
      </c>
      <c r="AI19" s="238" t="s">
        <v>378</v>
      </c>
      <c r="AJ19" s="244" t="str">
        <f t="shared" si="0"/>
        <v/>
      </c>
      <c r="AK19" s="239" t="s">
        <v>379</v>
      </c>
      <c r="AL19" s="245"/>
      <c r="AM19" s="241" t="s">
        <v>380</v>
      </c>
      <c r="AN19" s="243">
        <f t="shared" si="10"/>
        <v>0</v>
      </c>
      <c r="AP19" s="243">
        <f t="shared" si="11"/>
        <v>0</v>
      </c>
      <c r="AQ19" s="243">
        <f t="shared" si="12"/>
        <v>0</v>
      </c>
    </row>
    <row r="20" spans="2:44" ht="16.5" customHeight="1" x14ac:dyDescent="0.15">
      <c r="B20" s="242"/>
      <c r="C20" s="237" t="s">
        <v>377</v>
      </c>
      <c r="D20" s="240"/>
      <c r="E20" s="238" t="s">
        <v>378</v>
      </c>
      <c r="F20" s="240"/>
      <c r="G20" s="239" t="s">
        <v>379</v>
      </c>
      <c r="H20" s="240"/>
      <c r="I20" s="241" t="s">
        <v>380</v>
      </c>
      <c r="J20" s="242"/>
      <c r="L20" s="243">
        <f t="shared" si="13"/>
        <v>0</v>
      </c>
      <c r="N20" s="244" t="str">
        <f t="shared" si="1"/>
        <v/>
      </c>
      <c r="O20" s="238" t="s">
        <v>378</v>
      </c>
      <c r="P20" s="244" t="str">
        <f t="shared" si="2"/>
        <v/>
      </c>
      <c r="R20" s="244" t="str">
        <f t="shared" si="3"/>
        <v/>
      </c>
      <c r="S20" s="238" t="s">
        <v>378</v>
      </c>
      <c r="T20" s="244" t="str">
        <f t="shared" si="4"/>
        <v/>
      </c>
      <c r="U20" s="239" t="s">
        <v>379</v>
      </c>
      <c r="V20" s="245"/>
      <c r="W20" s="241" t="s">
        <v>380</v>
      </c>
      <c r="X20" s="243">
        <f t="shared" si="5"/>
        <v>0</v>
      </c>
      <c r="Z20" s="244" t="str">
        <f t="shared" si="6"/>
        <v/>
      </c>
      <c r="AA20" s="238" t="s">
        <v>378</v>
      </c>
      <c r="AB20" s="244" t="str">
        <f t="shared" si="7"/>
        <v/>
      </c>
      <c r="AC20" s="239" t="s">
        <v>379</v>
      </c>
      <c r="AD20" s="245"/>
      <c r="AE20" s="241" t="s">
        <v>380</v>
      </c>
      <c r="AF20" s="243">
        <f t="shared" si="8"/>
        <v>0</v>
      </c>
      <c r="AH20" s="244" t="str">
        <f t="shared" si="9"/>
        <v/>
      </c>
      <c r="AI20" s="238" t="s">
        <v>378</v>
      </c>
      <c r="AJ20" s="244" t="str">
        <f t="shared" si="0"/>
        <v/>
      </c>
      <c r="AK20" s="239" t="s">
        <v>379</v>
      </c>
      <c r="AL20" s="245"/>
      <c r="AM20" s="241" t="s">
        <v>380</v>
      </c>
      <c r="AN20" s="243">
        <f t="shared" si="10"/>
        <v>0</v>
      </c>
      <c r="AP20" s="243">
        <f t="shared" si="11"/>
        <v>0</v>
      </c>
      <c r="AQ20" s="243">
        <f t="shared" si="12"/>
        <v>0</v>
      </c>
    </row>
    <row r="21" spans="2:44" ht="16.5" customHeight="1" x14ac:dyDescent="0.15">
      <c r="B21" s="242"/>
      <c r="C21" s="237" t="s">
        <v>377</v>
      </c>
      <c r="D21" s="240"/>
      <c r="E21" s="238" t="s">
        <v>378</v>
      </c>
      <c r="F21" s="240"/>
      <c r="G21" s="239" t="s">
        <v>379</v>
      </c>
      <c r="H21" s="240"/>
      <c r="I21" s="241" t="s">
        <v>380</v>
      </c>
      <c r="J21" s="242"/>
      <c r="L21" s="243">
        <f t="shared" si="13"/>
        <v>0</v>
      </c>
      <c r="N21" s="244" t="str">
        <f t="shared" si="1"/>
        <v/>
      </c>
      <c r="O21" s="238" t="s">
        <v>378</v>
      </c>
      <c r="P21" s="244" t="str">
        <f t="shared" si="2"/>
        <v/>
      </c>
      <c r="R21" s="244" t="str">
        <f t="shared" si="3"/>
        <v/>
      </c>
      <c r="S21" s="238" t="s">
        <v>378</v>
      </c>
      <c r="T21" s="244" t="str">
        <f t="shared" si="4"/>
        <v/>
      </c>
      <c r="U21" s="239" t="s">
        <v>379</v>
      </c>
      <c r="V21" s="245"/>
      <c r="W21" s="241" t="s">
        <v>380</v>
      </c>
      <c r="X21" s="243">
        <f t="shared" si="5"/>
        <v>0</v>
      </c>
      <c r="Z21" s="244" t="str">
        <f t="shared" si="6"/>
        <v/>
      </c>
      <c r="AA21" s="238" t="s">
        <v>378</v>
      </c>
      <c r="AB21" s="244" t="str">
        <f t="shared" si="7"/>
        <v/>
      </c>
      <c r="AC21" s="239" t="s">
        <v>379</v>
      </c>
      <c r="AD21" s="245"/>
      <c r="AE21" s="241" t="s">
        <v>380</v>
      </c>
      <c r="AF21" s="243">
        <f t="shared" si="8"/>
        <v>0</v>
      </c>
      <c r="AH21" s="244" t="str">
        <f t="shared" si="9"/>
        <v/>
      </c>
      <c r="AI21" s="238" t="s">
        <v>378</v>
      </c>
      <c r="AJ21" s="244" t="str">
        <f t="shared" si="0"/>
        <v/>
      </c>
      <c r="AK21" s="239" t="s">
        <v>379</v>
      </c>
      <c r="AL21" s="245"/>
      <c r="AM21" s="241" t="s">
        <v>380</v>
      </c>
      <c r="AN21" s="243">
        <f t="shared" si="10"/>
        <v>0</v>
      </c>
      <c r="AP21" s="243">
        <f t="shared" si="11"/>
        <v>0</v>
      </c>
      <c r="AQ21" s="243">
        <f t="shared" si="12"/>
        <v>0</v>
      </c>
    </row>
    <row r="22" spans="2:44" ht="16.5" customHeight="1" x14ac:dyDescent="0.15">
      <c r="B22" s="242"/>
      <c r="C22" s="237" t="s">
        <v>377</v>
      </c>
      <c r="D22" s="240"/>
      <c r="E22" s="238" t="s">
        <v>378</v>
      </c>
      <c r="F22" s="240"/>
      <c r="G22" s="239" t="s">
        <v>379</v>
      </c>
      <c r="H22" s="240"/>
      <c r="I22" s="241" t="s">
        <v>380</v>
      </c>
      <c r="J22" s="242"/>
      <c r="L22" s="243">
        <f t="shared" si="13"/>
        <v>0</v>
      </c>
      <c r="N22" s="244" t="str">
        <f t="shared" si="1"/>
        <v/>
      </c>
      <c r="O22" s="238" t="s">
        <v>378</v>
      </c>
      <c r="P22" s="244" t="str">
        <f t="shared" si="2"/>
        <v/>
      </c>
      <c r="R22" s="244" t="str">
        <f t="shared" si="3"/>
        <v/>
      </c>
      <c r="S22" s="238" t="s">
        <v>378</v>
      </c>
      <c r="T22" s="244" t="str">
        <f t="shared" si="4"/>
        <v/>
      </c>
      <c r="U22" s="239" t="s">
        <v>379</v>
      </c>
      <c r="V22" s="245"/>
      <c r="W22" s="241" t="s">
        <v>380</v>
      </c>
      <c r="X22" s="243">
        <f t="shared" si="5"/>
        <v>0</v>
      </c>
      <c r="Z22" s="244" t="str">
        <f t="shared" si="6"/>
        <v/>
      </c>
      <c r="AA22" s="238" t="s">
        <v>378</v>
      </c>
      <c r="AB22" s="244" t="str">
        <f t="shared" si="7"/>
        <v/>
      </c>
      <c r="AC22" s="239" t="s">
        <v>379</v>
      </c>
      <c r="AD22" s="245"/>
      <c r="AE22" s="241" t="s">
        <v>380</v>
      </c>
      <c r="AF22" s="243">
        <f t="shared" si="8"/>
        <v>0</v>
      </c>
      <c r="AH22" s="244" t="str">
        <f t="shared" si="9"/>
        <v/>
      </c>
      <c r="AI22" s="238" t="s">
        <v>378</v>
      </c>
      <c r="AJ22" s="244" t="str">
        <f t="shared" si="0"/>
        <v/>
      </c>
      <c r="AK22" s="239" t="s">
        <v>379</v>
      </c>
      <c r="AL22" s="245"/>
      <c r="AM22" s="241" t="s">
        <v>380</v>
      </c>
      <c r="AN22" s="243">
        <f t="shared" si="10"/>
        <v>0</v>
      </c>
      <c r="AP22" s="243">
        <f t="shared" si="11"/>
        <v>0</v>
      </c>
      <c r="AQ22" s="243">
        <f t="shared" si="12"/>
        <v>0</v>
      </c>
    </row>
    <row r="23" spans="2:44" ht="16.5" customHeight="1" x14ac:dyDescent="0.15">
      <c r="B23" s="242"/>
      <c r="C23" s="237" t="s">
        <v>377</v>
      </c>
      <c r="D23" s="240"/>
      <c r="E23" s="238" t="s">
        <v>378</v>
      </c>
      <c r="F23" s="240"/>
      <c r="G23" s="239" t="s">
        <v>379</v>
      </c>
      <c r="H23" s="240"/>
      <c r="I23" s="241" t="s">
        <v>380</v>
      </c>
      <c r="J23" s="242"/>
      <c r="L23" s="243">
        <f t="shared" si="13"/>
        <v>0</v>
      </c>
      <c r="N23" s="244" t="str">
        <f t="shared" si="1"/>
        <v/>
      </c>
      <c r="O23" s="238" t="s">
        <v>378</v>
      </c>
      <c r="P23" s="244" t="str">
        <f t="shared" si="2"/>
        <v/>
      </c>
      <c r="R23" s="244" t="str">
        <f t="shared" si="3"/>
        <v/>
      </c>
      <c r="S23" s="238" t="s">
        <v>378</v>
      </c>
      <c r="T23" s="244" t="str">
        <f t="shared" si="4"/>
        <v/>
      </c>
      <c r="U23" s="239" t="s">
        <v>379</v>
      </c>
      <c r="V23" s="245"/>
      <c r="W23" s="241" t="s">
        <v>380</v>
      </c>
      <c r="X23" s="243">
        <f t="shared" si="5"/>
        <v>0</v>
      </c>
      <c r="Z23" s="244" t="str">
        <f t="shared" si="6"/>
        <v/>
      </c>
      <c r="AA23" s="238" t="s">
        <v>378</v>
      </c>
      <c r="AB23" s="244" t="str">
        <f t="shared" si="7"/>
        <v/>
      </c>
      <c r="AC23" s="239" t="s">
        <v>379</v>
      </c>
      <c r="AD23" s="245"/>
      <c r="AE23" s="241" t="s">
        <v>380</v>
      </c>
      <c r="AF23" s="243">
        <f t="shared" si="8"/>
        <v>0</v>
      </c>
      <c r="AH23" s="244" t="str">
        <f t="shared" si="9"/>
        <v/>
      </c>
      <c r="AI23" s="238" t="s">
        <v>378</v>
      </c>
      <c r="AJ23" s="244" t="str">
        <f t="shared" si="0"/>
        <v/>
      </c>
      <c r="AK23" s="239" t="s">
        <v>379</v>
      </c>
      <c r="AL23" s="245"/>
      <c r="AM23" s="241" t="s">
        <v>380</v>
      </c>
      <c r="AN23" s="243">
        <f t="shared" si="10"/>
        <v>0</v>
      </c>
      <c r="AP23" s="243">
        <f t="shared" si="11"/>
        <v>0</v>
      </c>
      <c r="AQ23" s="243">
        <f t="shared" si="12"/>
        <v>0</v>
      </c>
    </row>
    <row r="24" spans="2:44" ht="16.5" customHeight="1" x14ac:dyDescent="0.15">
      <c r="B24" s="242"/>
      <c r="C24" s="237" t="s">
        <v>377</v>
      </c>
      <c r="D24" s="240"/>
      <c r="E24" s="238" t="s">
        <v>378</v>
      </c>
      <c r="F24" s="240"/>
      <c r="G24" s="239" t="s">
        <v>379</v>
      </c>
      <c r="H24" s="240"/>
      <c r="I24" s="241" t="s">
        <v>380</v>
      </c>
      <c r="J24" s="242"/>
      <c r="L24" s="243">
        <f t="shared" si="13"/>
        <v>0</v>
      </c>
      <c r="N24" s="244" t="str">
        <f t="shared" si="1"/>
        <v/>
      </c>
      <c r="O24" s="238" t="s">
        <v>378</v>
      </c>
      <c r="P24" s="244" t="str">
        <f t="shared" si="2"/>
        <v/>
      </c>
      <c r="R24" s="244" t="str">
        <f t="shared" si="3"/>
        <v/>
      </c>
      <c r="S24" s="238" t="s">
        <v>378</v>
      </c>
      <c r="T24" s="244" t="str">
        <f t="shared" si="4"/>
        <v/>
      </c>
      <c r="U24" s="239" t="s">
        <v>379</v>
      </c>
      <c r="V24" s="245"/>
      <c r="W24" s="241" t="s">
        <v>380</v>
      </c>
      <c r="X24" s="243">
        <f t="shared" si="5"/>
        <v>0</v>
      </c>
      <c r="Z24" s="244" t="str">
        <f t="shared" si="6"/>
        <v/>
      </c>
      <c r="AA24" s="238" t="s">
        <v>378</v>
      </c>
      <c r="AB24" s="244" t="str">
        <f t="shared" si="7"/>
        <v/>
      </c>
      <c r="AC24" s="239" t="s">
        <v>379</v>
      </c>
      <c r="AD24" s="245"/>
      <c r="AE24" s="241" t="s">
        <v>380</v>
      </c>
      <c r="AF24" s="243">
        <f t="shared" si="8"/>
        <v>0</v>
      </c>
      <c r="AH24" s="244" t="str">
        <f t="shared" si="9"/>
        <v/>
      </c>
      <c r="AI24" s="238" t="s">
        <v>378</v>
      </c>
      <c r="AJ24" s="244" t="str">
        <f t="shared" si="0"/>
        <v/>
      </c>
      <c r="AK24" s="239" t="s">
        <v>379</v>
      </c>
      <c r="AL24" s="245"/>
      <c r="AM24" s="241" t="s">
        <v>380</v>
      </c>
      <c r="AN24" s="243">
        <f t="shared" si="10"/>
        <v>0</v>
      </c>
      <c r="AP24" s="243">
        <f t="shared" si="11"/>
        <v>0</v>
      </c>
      <c r="AQ24" s="243">
        <f t="shared" si="12"/>
        <v>0</v>
      </c>
    </row>
    <row r="25" spans="2:44" ht="16.5" customHeight="1" x14ac:dyDescent="0.15">
      <c r="B25" s="242"/>
      <c r="C25" s="237" t="s">
        <v>377</v>
      </c>
      <c r="D25" s="240"/>
      <c r="E25" s="238" t="s">
        <v>378</v>
      </c>
      <c r="F25" s="240"/>
      <c r="G25" s="239" t="s">
        <v>379</v>
      </c>
      <c r="H25" s="240"/>
      <c r="I25" s="241" t="s">
        <v>380</v>
      </c>
      <c r="J25" s="242"/>
      <c r="L25" s="243">
        <f t="shared" si="13"/>
        <v>0</v>
      </c>
      <c r="N25" s="244" t="str">
        <f t="shared" si="1"/>
        <v/>
      </c>
      <c r="O25" s="238" t="s">
        <v>378</v>
      </c>
      <c r="P25" s="244" t="str">
        <f t="shared" si="2"/>
        <v/>
      </c>
      <c r="R25" s="244" t="str">
        <f t="shared" si="3"/>
        <v/>
      </c>
      <c r="S25" s="238" t="s">
        <v>378</v>
      </c>
      <c r="T25" s="244" t="str">
        <f t="shared" si="4"/>
        <v/>
      </c>
      <c r="U25" s="239" t="s">
        <v>379</v>
      </c>
      <c r="V25" s="245"/>
      <c r="W25" s="241" t="s">
        <v>380</v>
      </c>
      <c r="X25" s="243">
        <f t="shared" si="5"/>
        <v>0</v>
      </c>
      <c r="Z25" s="244" t="str">
        <f t="shared" si="6"/>
        <v/>
      </c>
      <c r="AA25" s="238" t="s">
        <v>378</v>
      </c>
      <c r="AB25" s="244" t="str">
        <f t="shared" si="7"/>
        <v/>
      </c>
      <c r="AC25" s="239" t="s">
        <v>379</v>
      </c>
      <c r="AD25" s="245"/>
      <c r="AE25" s="241" t="s">
        <v>380</v>
      </c>
      <c r="AF25" s="243">
        <f t="shared" si="8"/>
        <v>0</v>
      </c>
      <c r="AH25" s="244" t="str">
        <f t="shared" si="9"/>
        <v/>
      </c>
      <c r="AI25" s="238" t="s">
        <v>378</v>
      </c>
      <c r="AJ25" s="244" t="str">
        <f t="shared" si="0"/>
        <v/>
      </c>
      <c r="AK25" s="239" t="s">
        <v>379</v>
      </c>
      <c r="AL25" s="245"/>
      <c r="AM25" s="241" t="s">
        <v>380</v>
      </c>
      <c r="AN25" s="243">
        <f t="shared" si="10"/>
        <v>0</v>
      </c>
      <c r="AP25" s="243">
        <f t="shared" si="11"/>
        <v>0</v>
      </c>
      <c r="AQ25" s="243">
        <f t="shared" si="12"/>
        <v>0</v>
      </c>
    </row>
    <row r="26" spans="2:44" ht="16.5" customHeight="1" x14ac:dyDescent="0.15">
      <c r="B26" s="242"/>
      <c r="C26" s="237" t="s">
        <v>377</v>
      </c>
      <c r="D26" s="240"/>
      <c r="E26" s="238" t="s">
        <v>378</v>
      </c>
      <c r="F26" s="240"/>
      <c r="G26" s="239" t="s">
        <v>379</v>
      </c>
      <c r="H26" s="240"/>
      <c r="I26" s="241" t="s">
        <v>380</v>
      </c>
      <c r="J26" s="242"/>
      <c r="L26" s="243">
        <f t="shared" si="13"/>
        <v>0</v>
      </c>
      <c r="N26" s="244" t="str">
        <f t="shared" si="1"/>
        <v/>
      </c>
      <c r="O26" s="238" t="s">
        <v>378</v>
      </c>
      <c r="P26" s="244" t="str">
        <f t="shared" si="2"/>
        <v/>
      </c>
      <c r="R26" s="244" t="str">
        <f t="shared" si="3"/>
        <v/>
      </c>
      <c r="S26" s="238" t="s">
        <v>378</v>
      </c>
      <c r="T26" s="244" t="str">
        <f>IF(R26="","",IF(D26&lt;F26,IF(F26&lt;=P26,F26,P26),P26))</f>
        <v/>
      </c>
      <c r="U26" s="239" t="s">
        <v>379</v>
      </c>
      <c r="V26" s="245"/>
      <c r="W26" s="241" t="s">
        <v>380</v>
      </c>
      <c r="X26" s="243">
        <f t="shared" si="5"/>
        <v>0</v>
      </c>
      <c r="Z26" s="244" t="str">
        <f t="shared" si="6"/>
        <v/>
      </c>
      <c r="AA26" s="238" t="s">
        <v>378</v>
      </c>
      <c r="AB26" s="244" t="str">
        <f t="shared" si="7"/>
        <v/>
      </c>
      <c r="AC26" s="239" t="s">
        <v>379</v>
      </c>
      <c r="AD26" s="245"/>
      <c r="AE26" s="241" t="s">
        <v>380</v>
      </c>
      <c r="AF26" s="243">
        <f t="shared" si="8"/>
        <v>0</v>
      </c>
      <c r="AH26" s="244" t="str">
        <f t="shared" si="9"/>
        <v/>
      </c>
      <c r="AI26" s="238" t="s">
        <v>378</v>
      </c>
      <c r="AJ26" s="244" t="str">
        <f t="shared" si="0"/>
        <v/>
      </c>
      <c r="AK26" s="239" t="s">
        <v>379</v>
      </c>
      <c r="AL26" s="245"/>
      <c r="AM26" s="241" t="s">
        <v>380</v>
      </c>
      <c r="AN26" s="243">
        <f t="shared" si="10"/>
        <v>0</v>
      </c>
      <c r="AP26" s="243">
        <f t="shared" si="11"/>
        <v>0</v>
      </c>
      <c r="AQ26" s="243">
        <f t="shared" si="12"/>
        <v>0</v>
      </c>
    </row>
    <row r="27" spans="2:44" ht="16.5" customHeight="1" x14ac:dyDescent="0.15">
      <c r="B27" s="242"/>
      <c r="C27" s="237" t="s">
        <v>377</v>
      </c>
      <c r="D27" s="240"/>
      <c r="E27" s="238" t="s">
        <v>378</v>
      </c>
      <c r="F27" s="240"/>
      <c r="G27" s="239" t="s">
        <v>379</v>
      </c>
      <c r="H27" s="240"/>
      <c r="I27" s="241" t="s">
        <v>380</v>
      </c>
      <c r="J27" s="242"/>
      <c r="L27" s="243">
        <f t="shared" si="13"/>
        <v>0</v>
      </c>
      <c r="N27" s="244" t="str">
        <f t="shared" si="1"/>
        <v/>
      </c>
      <c r="O27" s="238" t="s">
        <v>378</v>
      </c>
      <c r="P27" s="244" t="str">
        <f t="shared" si="2"/>
        <v/>
      </c>
      <c r="R27" s="244" t="str">
        <f t="shared" si="3"/>
        <v/>
      </c>
      <c r="S27" s="238" t="s">
        <v>378</v>
      </c>
      <c r="T27" s="244" t="str">
        <f t="shared" si="4"/>
        <v/>
      </c>
      <c r="U27" s="239" t="s">
        <v>379</v>
      </c>
      <c r="V27" s="245"/>
      <c r="W27" s="241" t="s">
        <v>380</v>
      </c>
      <c r="X27" s="243">
        <f t="shared" si="5"/>
        <v>0</v>
      </c>
      <c r="Z27" s="244" t="str">
        <f t="shared" si="6"/>
        <v/>
      </c>
      <c r="AA27" s="238" t="s">
        <v>378</v>
      </c>
      <c r="AB27" s="244" t="str">
        <f t="shared" si="7"/>
        <v/>
      </c>
      <c r="AC27" s="239" t="s">
        <v>379</v>
      </c>
      <c r="AD27" s="245"/>
      <c r="AE27" s="241" t="s">
        <v>380</v>
      </c>
      <c r="AF27" s="243">
        <f t="shared" si="8"/>
        <v>0</v>
      </c>
      <c r="AH27" s="244" t="str">
        <f t="shared" si="9"/>
        <v/>
      </c>
      <c r="AI27" s="238" t="s">
        <v>378</v>
      </c>
      <c r="AJ27" s="244" t="str">
        <f t="shared" si="0"/>
        <v/>
      </c>
      <c r="AK27" s="239" t="s">
        <v>379</v>
      </c>
      <c r="AL27" s="245"/>
      <c r="AM27" s="241" t="s">
        <v>380</v>
      </c>
      <c r="AN27" s="243">
        <f t="shared" si="10"/>
        <v>0</v>
      </c>
      <c r="AP27" s="243">
        <f t="shared" si="11"/>
        <v>0</v>
      </c>
      <c r="AQ27" s="243">
        <f t="shared" si="12"/>
        <v>0</v>
      </c>
    </row>
    <row r="28" spans="2:44" ht="16.5" customHeight="1" x14ac:dyDescent="0.15">
      <c r="B28" s="242"/>
      <c r="C28" s="237" t="s">
        <v>377</v>
      </c>
      <c r="D28" s="240"/>
      <c r="E28" s="238" t="s">
        <v>378</v>
      </c>
      <c r="F28" s="240"/>
      <c r="G28" s="239" t="s">
        <v>379</v>
      </c>
      <c r="H28" s="240"/>
      <c r="I28" s="241" t="s">
        <v>380</v>
      </c>
      <c r="J28" s="242"/>
      <c r="L28" s="243">
        <f t="shared" si="13"/>
        <v>0</v>
      </c>
      <c r="N28" s="244" t="str">
        <f t="shared" si="1"/>
        <v/>
      </c>
      <c r="O28" s="238" t="s">
        <v>378</v>
      </c>
      <c r="P28" s="244" t="str">
        <f t="shared" si="2"/>
        <v/>
      </c>
      <c r="R28" s="244" t="str">
        <f t="shared" si="3"/>
        <v/>
      </c>
      <c r="S28" s="238" t="s">
        <v>378</v>
      </c>
      <c r="T28" s="244" t="str">
        <f t="shared" si="4"/>
        <v/>
      </c>
      <c r="U28" s="239" t="s">
        <v>379</v>
      </c>
      <c r="V28" s="245"/>
      <c r="W28" s="241" t="s">
        <v>380</v>
      </c>
      <c r="X28" s="243">
        <f t="shared" si="5"/>
        <v>0</v>
      </c>
      <c r="Z28" s="244" t="str">
        <f t="shared" si="6"/>
        <v/>
      </c>
      <c r="AA28" s="238" t="s">
        <v>378</v>
      </c>
      <c r="AB28" s="244" t="str">
        <f t="shared" si="7"/>
        <v/>
      </c>
      <c r="AC28" s="239" t="s">
        <v>379</v>
      </c>
      <c r="AD28" s="245"/>
      <c r="AE28" s="241" t="s">
        <v>380</v>
      </c>
      <c r="AF28" s="243">
        <f t="shared" si="8"/>
        <v>0</v>
      </c>
      <c r="AH28" s="244" t="str">
        <f t="shared" si="9"/>
        <v/>
      </c>
      <c r="AI28" s="238" t="s">
        <v>378</v>
      </c>
      <c r="AJ28" s="244" t="str">
        <f t="shared" si="0"/>
        <v/>
      </c>
      <c r="AK28" s="239" t="s">
        <v>379</v>
      </c>
      <c r="AL28" s="245"/>
      <c r="AM28" s="241" t="s">
        <v>380</v>
      </c>
      <c r="AN28" s="243">
        <f t="shared" si="10"/>
        <v>0</v>
      </c>
      <c r="AP28" s="243">
        <f t="shared" si="11"/>
        <v>0</v>
      </c>
      <c r="AQ28" s="243">
        <f t="shared" si="12"/>
        <v>0</v>
      </c>
    </row>
    <row r="29" spans="2:44" ht="16.5" customHeight="1" x14ac:dyDescent="0.15">
      <c r="B29" s="242"/>
      <c r="C29" s="237" t="s">
        <v>377</v>
      </c>
      <c r="D29" s="240"/>
      <c r="E29" s="238" t="s">
        <v>378</v>
      </c>
      <c r="F29" s="240"/>
      <c r="G29" s="239" t="s">
        <v>379</v>
      </c>
      <c r="H29" s="240"/>
      <c r="I29" s="241" t="s">
        <v>380</v>
      </c>
      <c r="J29" s="242"/>
      <c r="L29" s="243">
        <f t="shared" si="13"/>
        <v>0</v>
      </c>
      <c r="N29" s="244" t="str">
        <f t="shared" si="1"/>
        <v/>
      </c>
      <c r="O29" s="238" t="s">
        <v>378</v>
      </c>
      <c r="P29" s="244" t="str">
        <f t="shared" si="2"/>
        <v/>
      </c>
      <c r="R29" s="244" t="str">
        <f t="shared" si="3"/>
        <v/>
      </c>
      <c r="S29" s="238" t="s">
        <v>378</v>
      </c>
      <c r="T29" s="244" t="str">
        <f t="shared" si="4"/>
        <v/>
      </c>
      <c r="U29" s="239" t="s">
        <v>379</v>
      </c>
      <c r="V29" s="245"/>
      <c r="W29" s="241" t="s">
        <v>380</v>
      </c>
      <c r="X29" s="243">
        <f>IF(R29="",0,(T29-R29-V29)*24)</f>
        <v>0</v>
      </c>
      <c r="Z29" s="244" t="str">
        <f t="shared" si="6"/>
        <v/>
      </c>
      <c r="AA29" s="238" t="s">
        <v>378</v>
      </c>
      <c r="AB29" s="244" t="str">
        <f t="shared" si="7"/>
        <v/>
      </c>
      <c r="AC29" s="239" t="s">
        <v>379</v>
      </c>
      <c r="AD29" s="245"/>
      <c r="AE29" s="241" t="s">
        <v>380</v>
      </c>
      <c r="AF29" s="243">
        <f t="shared" si="8"/>
        <v>0</v>
      </c>
      <c r="AH29" s="244" t="str">
        <f t="shared" si="9"/>
        <v/>
      </c>
      <c r="AI29" s="238" t="s">
        <v>378</v>
      </c>
      <c r="AJ29" s="244" t="str">
        <f t="shared" si="0"/>
        <v/>
      </c>
      <c r="AK29" s="239" t="s">
        <v>379</v>
      </c>
      <c r="AL29" s="245"/>
      <c r="AM29" s="241" t="s">
        <v>380</v>
      </c>
      <c r="AN29" s="243">
        <f t="shared" si="10"/>
        <v>0</v>
      </c>
      <c r="AP29" s="243">
        <f t="shared" si="11"/>
        <v>0</v>
      </c>
      <c r="AQ29" s="243">
        <f t="shared" si="12"/>
        <v>0</v>
      </c>
    </row>
    <row r="30" spans="2:44" ht="16.5" customHeight="1" x14ac:dyDescent="0.15">
      <c r="B30" s="242"/>
      <c r="C30" s="237" t="s">
        <v>377</v>
      </c>
      <c r="D30" s="240"/>
      <c r="E30" s="238" t="s">
        <v>378</v>
      </c>
      <c r="F30" s="240"/>
      <c r="G30" s="239" t="s">
        <v>379</v>
      </c>
      <c r="H30" s="240"/>
      <c r="I30" s="241" t="s">
        <v>380</v>
      </c>
      <c r="J30" s="242"/>
      <c r="L30" s="243">
        <f t="shared" si="13"/>
        <v>0</v>
      </c>
      <c r="N30" s="244" t="str">
        <f t="shared" si="1"/>
        <v/>
      </c>
      <c r="O30" s="238" t="s">
        <v>378</v>
      </c>
      <c r="P30" s="244" t="str">
        <f t="shared" si="2"/>
        <v/>
      </c>
      <c r="R30" s="244" t="str">
        <f t="shared" si="3"/>
        <v/>
      </c>
      <c r="S30" s="238" t="s">
        <v>378</v>
      </c>
      <c r="T30" s="244" t="str">
        <f t="shared" si="4"/>
        <v/>
      </c>
      <c r="U30" s="239" t="s">
        <v>379</v>
      </c>
      <c r="V30" s="245"/>
      <c r="W30" s="241" t="s">
        <v>380</v>
      </c>
      <c r="X30" s="243">
        <f t="shared" si="5"/>
        <v>0</v>
      </c>
      <c r="Z30" s="244" t="str">
        <f t="shared" si="6"/>
        <v/>
      </c>
      <c r="AA30" s="238" t="s">
        <v>378</v>
      </c>
      <c r="AB30" s="244" t="str">
        <f t="shared" si="7"/>
        <v/>
      </c>
      <c r="AC30" s="239" t="s">
        <v>379</v>
      </c>
      <c r="AD30" s="245"/>
      <c r="AE30" s="241" t="s">
        <v>380</v>
      </c>
      <c r="AF30" s="243">
        <f t="shared" si="8"/>
        <v>0</v>
      </c>
      <c r="AH30" s="244" t="str">
        <f t="shared" si="9"/>
        <v/>
      </c>
      <c r="AI30" s="238" t="s">
        <v>378</v>
      </c>
      <c r="AJ30" s="244" t="str">
        <f t="shared" si="0"/>
        <v/>
      </c>
      <c r="AK30" s="239" t="s">
        <v>379</v>
      </c>
      <c r="AL30" s="245"/>
      <c r="AM30" s="241" t="s">
        <v>380</v>
      </c>
      <c r="AN30" s="243">
        <f t="shared" si="10"/>
        <v>0</v>
      </c>
      <c r="AP30" s="243">
        <f t="shared" si="11"/>
        <v>0</v>
      </c>
      <c r="AQ30" s="243">
        <f t="shared" si="12"/>
        <v>0</v>
      </c>
    </row>
    <row r="31" spans="2:44" ht="16.5" customHeight="1" x14ac:dyDescent="0.15">
      <c r="B31" s="242"/>
      <c r="C31" s="237" t="s">
        <v>377</v>
      </c>
      <c r="D31" s="240"/>
      <c r="E31" s="238" t="s">
        <v>378</v>
      </c>
      <c r="F31" s="240"/>
      <c r="G31" s="239" t="s">
        <v>379</v>
      </c>
      <c r="H31" s="240"/>
      <c r="I31" s="241" t="s">
        <v>380</v>
      </c>
      <c r="J31" s="242"/>
      <c r="L31" s="243">
        <f t="shared" si="13"/>
        <v>0</v>
      </c>
      <c r="N31" s="244" t="str">
        <f t="shared" si="1"/>
        <v/>
      </c>
      <c r="O31" s="238" t="s">
        <v>378</v>
      </c>
      <c r="P31" s="244" t="str">
        <f t="shared" si="2"/>
        <v/>
      </c>
      <c r="R31" s="244" t="str">
        <f t="shared" si="3"/>
        <v/>
      </c>
      <c r="S31" s="238" t="s">
        <v>378</v>
      </c>
      <c r="T31" s="244" t="str">
        <f t="shared" si="4"/>
        <v/>
      </c>
      <c r="U31" s="239" t="s">
        <v>379</v>
      </c>
      <c r="V31" s="245"/>
      <c r="W31" s="241" t="s">
        <v>380</v>
      </c>
      <c r="X31" s="243">
        <f t="shared" si="5"/>
        <v>0</v>
      </c>
      <c r="Z31" s="244" t="str">
        <f>IF(OR(D31="",AND(D31&lt;F31,N31&lt;=D31,D31&lt;=P31,N31&lt;=F31,F31&lt;=P31),J31="宿直"),"",IF(D31&lt;F31,IF(AND(D31&lt;P31,P31&lt;F31),P31,D31),IF(D31&lt;P31,P31,D31)))</f>
        <v/>
      </c>
      <c r="AA31" s="238" t="s">
        <v>378</v>
      </c>
      <c r="AB31" s="244" t="str">
        <f t="shared" si="7"/>
        <v/>
      </c>
      <c r="AC31" s="239" t="s">
        <v>379</v>
      </c>
      <c r="AD31" s="245"/>
      <c r="AE31" s="241" t="s">
        <v>380</v>
      </c>
      <c r="AF31" s="243">
        <f t="shared" si="8"/>
        <v>0</v>
      </c>
      <c r="AH31" s="244" t="str">
        <f t="shared" si="9"/>
        <v/>
      </c>
      <c r="AI31" s="238" t="s">
        <v>378</v>
      </c>
      <c r="AJ31" s="244" t="str">
        <f t="shared" si="0"/>
        <v/>
      </c>
      <c r="AK31" s="239" t="s">
        <v>379</v>
      </c>
      <c r="AL31" s="245"/>
      <c r="AM31" s="241" t="s">
        <v>380</v>
      </c>
      <c r="AN31" s="243">
        <f t="shared" si="10"/>
        <v>0</v>
      </c>
      <c r="AP31" s="243">
        <f t="shared" si="11"/>
        <v>0</v>
      </c>
      <c r="AQ31" s="243">
        <f t="shared" si="12"/>
        <v>0</v>
      </c>
    </row>
    <row r="32" spans="2:44" ht="16.5" customHeight="1" x14ac:dyDescent="0.15">
      <c r="B32" s="242"/>
      <c r="C32" s="237" t="s">
        <v>377</v>
      </c>
      <c r="D32" s="240"/>
      <c r="E32" s="238" t="s">
        <v>378</v>
      </c>
      <c r="F32" s="240"/>
      <c r="G32" s="239" t="s">
        <v>379</v>
      </c>
      <c r="H32" s="240"/>
      <c r="I32" s="241" t="s">
        <v>380</v>
      </c>
      <c r="J32" s="242"/>
      <c r="L32" s="243">
        <f t="shared" si="13"/>
        <v>0</v>
      </c>
      <c r="N32" s="244" t="str">
        <f t="shared" si="1"/>
        <v/>
      </c>
      <c r="O32" s="238" t="s">
        <v>378</v>
      </c>
      <c r="P32" s="244" t="str">
        <f t="shared" si="2"/>
        <v/>
      </c>
      <c r="R32" s="244" t="str">
        <f t="shared" si="3"/>
        <v/>
      </c>
      <c r="S32" s="238" t="s">
        <v>378</v>
      </c>
      <c r="T32" s="244" t="str">
        <f t="shared" si="4"/>
        <v/>
      </c>
      <c r="U32" s="239" t="s">
        <v>379</v>
      </c>
      <c r="V32" s="245"/>
      <c r="W32" s="241" t="s">
        <v>380</v>
      </c>
      <c r="X32" s="243">
        <f t="shared" si="5"/>
        <v>0</v>
      </c>
      <c r="Z32" s="244" t="str">
        <f t="shared" si="6"/>
        <v/>
      </c>
      <c r="AA32" s="238" t="s">
        <v>378</v>
      </c>
      <c r="AB32" s="244" t="str">
        <f t="shared" si="7"/>
        <v/>
      </c>
      <c r="AC32" s="239" t="s">
        <v>379</v>
      </c>
      <c r="AD32" s="245"/>
      <c r="AE32" s="241" t="s">
        <v>380</v>
      </c>
      <c r="AF32" s="243">
        <f t="shared" si="8"/>
        <v>0</v>
      </c>
      <c r="AH32" s="244" t="str">
        <f t="shared" si="9"/>
        <v/>
      </c>
      <c r="AI32" s="238" t="s">
        <v>378</v>
      </c>
      <c r="AJ32" s="244" t="str">
        <f t="shared" si="0"/>
        <v/>
      </c>
      <c r="AK32" s="239" t="s">
        <v>379</v>
      </c>
      <c r="AL32" s="245"/>
      <c r="AM32" s="241" t="s">
        <v>380</v>
      </c>
      <c r="AN32" s="243">
        <f t="shared" si="10"/>
        <v>0</v>
      </c>
      <c r="AP32" s="243">
        <f t="shared" si="11"/>
        <v>0</v>
      </c>
      <c r="AQ32" s="243">
        <f t="shared" si="12"/>
        <v>0</v>
      </c>
    </row>
    <row r="33" spans="2:43" ht="16.5" customHeight="1" x14ac:dyDescent="0.15">
      <c r="B33" s="242"/>
      <c r="C33" s="237" t="s">
        <v>377</v>
      </c>
      <c r="D33" s="240"/>
      <c r="E33" s="238" t="s">
        <v>378</v>
      </c>
      <c r="F33" s="240"/>
      <c r="G33" s="239" t="s">
        <v>379</v>
      </c>
      <c r="H33" s="240"/>
      <c r="I33" s="241" t="s">
        <v>380</v>
      </c>
      <c r="J33" s="242"/>
      <c r="L33" s="243">
        <f t="shared" si="13"/>
        <v>0</v>
      </c>
      <c r="N33" s="244" t="str">
        <f t="shared" si="1"/>
        <v/>
      </c>
      <c r="O33" s="238" t="s">
        <v>378</v>
      </c>
      <c r="P33" s="244" t="str">
        <f t="shared" si="2"/>
        <v/>
      </c>
      <c r="R33" s="244" t="str">
        <f t="shared" si="3"/>
        <v/>
      </c>
      <c r="S33" s="238" t="s">
        <v>378</v>
      </c>
      <c r="T33" s="244" t="str">
        <f t="shared" si="4"/>
        <v/>
      </c>
      <c r="U33" s="239" t="s">
        <v>379</v>
      </c>
      <c r="V33" s="245"/>
      <c r="W33" s="241" t="s">
        <v>380</v>
      </c>
      <c r="X33" s="243">
        <f t="shared" si="5"/>
        <v>0</v>
      </c>
      <c r="Z33" s="244" t="str">
        <f t="shared" si="6"/>
        <v/>
      </c>
      <c r="AA33" s="238" t="s">
        <v>378</v>
      </c>
      <c r="AB33" s="244" t="str">
        <f t="shared" si="7"/>
        <v/>
      </c>
      <c r="AC33" s="239" t="s">
        <v>379</v>
      </c>
      <c r="AD33" s="245"/>
      <c r="AE33" s="241" t="s">
        <v>380</v>
      </c>
      <c r="AF33" s="243">
        <f t="shared" si="8"/>
        <v>0</v>
      </c>
      <c r="AH33" s="244" t="str">
        <f t="shared" si="9"/>
        <v/>
      </c>
      <c r="AI33" s="238" t="s">
        <v>378</v>
      </c>
      <c r="AJ33" s="244" t="str">
        <f t="shared" si="0"/>
        <v/>
      </c>
      <c r="AK33" s="239" t="s">
        <v>379</v>
      </c>
      <c r="AL33" s="245"/>
      <c r="AM33" s="241" t="s">
        <v>380</v>
      </c>
      <c r="AN33" s="243">
        <f t="shared" si="10"/>
        <v>0</v>
      </c>
      <c r="AP33" s="243">
        <f t="shared" si="11"/>
        <v>0</v>
      </c>
      <c r="AQ33" s="243">
        <f t="shared" si="12"/>
        <v>0</v>
      </c>
    </row>
    <row r="34" spans="2:43" ht="16.5" customHeight="1" x14ac:dyDescent="0.15">
      <c r="B34" s="242"/>
      <c r="C34" s="237" t="s">
        <v>377</v>
      </c>
      <c r="D34" s="240"/>
      <c r="E34" s="238" t="s">
        <v>378</v>
      </c>
      <c r="F34" s="240"/>
      <c r="G34" s="239" t="s">
        <v>379</v>
      </c>
      <c r="H34" s="240"/>
      <c r="I34" s="241" t="s">
        <v>380</v>
      </c>
      <c r="J34" s="242"/>
      <c r="L34" s="243">
        <f t="shared" si="13"/>
        <v>0</v>
      </c>
      <c r="N34" s="244" t="str">
        <f t="shared" si="1"/>
        <v/>
      </c>
      <c r="O34" s="238" t="s">
        <v>378</v>
      </c>
      <c r="P34" s="244" t="str">
        <f t="shared" si="2"/>
        <v/>
      </c>
      <c r="R34" s="244" t="str">
        <f t="shared" si="3"/>
        <v/>
      </c>
      <c r="S34" s="238" t="s">
        <v>378</v>
      </c>
      <c r="T34" s="244" t="str">
        <f t="shared" si="4"/>
        <v/>
      </c>
      <c r="U34" s="239" t="s">
        <v>379</v>
      </c>
      <c r="V34" s="245"/>
      <c r="W34" s="241" t="s">
        <v>380</v>
      </c>
      <c r="X34" s="243">
        <f t="shared" si="5"/>
        <v>0</v>
      </c>
      <c r="Z34" s="244" t="str">
        <f t="shared" si="6"/>
        <v/>
      </c>
      <c r="AA34" s="238" t="s">
        <v>378</v>
      </c>
      <c r="AB34" s="244" t="str">
        <f t="shared" si="7"/>
        <v/>
      </c>
      <c r="AC34" s="239" t="s">
        <v>379</v>
      </c>
      <c r="AD34" s="245"/>
      <c r="AE34" s="241" t="s">
        <v>380</v>
      </c>
      <c r="AF34" s="243">
        <f t="shared" si="8"/>
        <v>0</v>
      </c>
      <c r="AH34" s="244" t="str">
        <f t="shared" si="9"/>
        <v/>
      </c>
      <c r="AI34" s="238" t="s">
        <v>378</v>
      </c>
      <c r="AJ34" s="244" t="str">
        <f t="shared" si="0"/>
        <v/>
      </c>
      <c r="AK34" s="239" t="s">
        <v>379</v>
      </c>
      <c r="AL34" s="245"/>
      <c r="AM34" s="241" t="s">
        <v>380</v>
      </c>
      <c r="AN34" s="243">
        <f t="shared" si="10"/>
        <v>0</v>
      </c>
      <c r="AP34" s="243">
        <f t="shared" si="11"/>
        <v>0</v>
      </c>
      <c r="AQ34" s="243">
        <f t="shared" si="12"/>
        <v>0</v>
      </c>
    </row>
    <row r="35" spans="2:43" ht="16.5" customHeight="1" x14ac:dyDescent="0.15">
      <c r="B35" s="242"/>
      <c r="C35" s="237" t="s">
        <v>377</v>
      </c>
      <c r="D35" s="240"/>
      <c r="E35" s="238" t="s">
        <v>378</v>
      </c>
      <c r="F35" s="240"/>
      <c r="G35" s="239" t="s">
        <v>379</v>
      </c>
      <c r="H35" s="240"/>
      <c r="I35" s="241" t="s">
        <v>380</v>
      </c>
      <c r="J35" s="242"/>
      <c r="L35" s="243">
        <f t="shared" si="13"/>
        <v>0</v>
      </c>
      <c r="N35" s="244" t="str">
        <f t="shared" si="1"/>
        <v/>
      </c>
      <c r="O35" s="238" t="s">
        <v>378</v>
      </c>
      <c r="P35" s="244" t="str">
        <f t="shared" si="2"/>
        <v/>
      </c>
      <c r="R35" s="244" t="str">
        <f t="shared" si="3"/>
        <v/>
      </c>
      <c r="S35" s="238" t="s">
        <v>378</v>
      </c>
      <c r="T35" s="244" t="str">
        <f t="shared" si="4"/>
        <v/>
      </c>
      <c r="U35" s="239" t="s">
        <v>379</v>
      </c>
      <c r="V35" s="245"/>
      <c r="W35" s="241" t="s">
        <v>380</v>
      </c>
      <c r="X35" s="243">
        <f t="shared" si="5"/>
        <v>0</v>
      </c>
      <c r="Z35" s="244" t="str">
        <f t="shared" si="6"/>
        <v/>
      </c>
      <c r="AA35" s="238" t="s">
        <v>378</v>
      </c>
      <c r="AB35" s="244" t="str">
        <f t="shared" si="7"/>
        <v/>
      </c>
      <c r="AC35" s="239" t="s">
        <v>379</v>
      </c>
      <c r="AD35" s="245"/>
      <c r="AE35" s="241" t="s">
        <v>380</v>
      </c>
      <c r="AF35" s="243">
        <f t="shared" si="8"/>
        <v>0</v>
      </c>
      <c r="AH35" s="244" t="str">
        <f t="shared" si="9"/>
        <v/>
      </c>
      <c r="AI35" s="238" t="s">
        <v>378</v>
      </c>
      <c r="AJ35" s="244" t="str">
        <f t="shared" si="0"/>
        <v/>
      </c>
      <c r="AK35" s="239" t="s">
        <v>379</v>
      </c>
      <c r="AL35" s="245"/>
      <c r="AM35" s="241" t="s">
        <v>380</v>
      </c>
      <c r="AN35" s="243">
        <f t="shared" si="10"/>
        <v>0</v>
      </c>
      <c r="AP35" s="243">
        <f t="shared" si="11"/>
        <v>0</v>
      </c>
      <c r="AQ35" s="243">
        <f t="shared" si="12"/>
        <v>0</v>
      </c>
    </row>
    <row r="36" spans="2:43" ht="16.5" customHeight="1" x14ac:dyDescent="0.15">
      <c r="B36" s="242"/>
      <c r="C36" s="237" t="s">
        <v>377</v>
      </c>
      <c r="D36" s="240"/>
      <c r="E36" s="238" t="s">
        <v>378</v>
      </c>
      <c r="F36" s="240"/>
      <c r="G36" s="239" t="s">
        <v>379</v>
      </c>
      <c r="H36" s="240"/>
      <c r="I36" s="241" t="s">
        <v>380</v>
      </c>
      <c r="J36" s="242"/>
      <c r="L36" s="243">
        <f t="shared" si="13"/>
        <v>0</v>
      </c>
      <c r="N36" s="244" t="str">
        <f t="shared" si="1"/>
        <v/>
      </c>
      <c r="O36" s="238" t="s">
        <v>378</v>
      </c>
      <c r="P36" s="244" t="str">
        <f t="shared" si="2"/>
        <v/>
      </c>
      <c r="R36" s="244" t="str">
        <f t="shared" si="3"/>
        <v/>
      </c>
      <c r="S36" s="238" t="s">
        <v>378</v>
      </c>
      <c r="T36" s="244" t="str">
        <f t="shared" si="4"/>
        <v/>
      </c>
      <c r="U36" s="239" t="s">
        <v>379</v>
      </c>
      <c r="V36" s="245"/>
      <c r="W36" s="241" t="s">
        <v>380</v>
      </c>
      <c r="X36" s="243">
        <f t="shared" si="5"/>
        <v>0</v>
      </c>
      <c r="Z36" s="244" t="str">
        <f t="shared" si="6"/>
        <v/>
      </c>
      <c r="AA36" s="238" t="s">
        <v>378</v>
      </c>
      <c r="AB36" s="244" t="str">
        <f t="shared" si="7"/>
        <v/>
      </c>
      <c r="AC36" s="239" t="s">
        <v>379</v>
      </c>
      <c r="AD36" s="245"/>
      <c r="AE36" s="241" t="s">
        <v>380</v>
      </c>
      <c r="AF36" s="243">
        <f t="shared" si="8"/>
        <v>0</v>
      </c>
      <c r="AH36" s="244" t="str">
        <f t="shared" si="9"/>
        <v/>
      </c>
      <c r="AI36" s="238" t="s">
        <v>378</v>
      </c>
      <c r="AJ36" s="244" t="str">
        <f t="shared" si="0"/>
        <v/>
      </c>
      <c r="AK36" s="239" t="s">
        <v>379</v>
      </c>
      <c r="AL36" s="245"/>
      <c r="AM36" s="241" t="s">
        <v>380</v>
      </c>
      <c r="AN36" s="243">
        <f t="shared" si="10"/>
        <v>0</v>
      </c>
      <c r="AP36" s="243">
        <f t="shared" si="11"/>
        <v>0</v>
      </c>
      <c r="AQ36" s="243">
        <f t="shared" si="12"/>
        <v>0</v>
      </c>
    </row>
    <row r="37" spans="2:43" ht="16.5" customHeight="1" x14ac:dyDescent="0.15">
      <c r="B37" s="242"/>
      <c r="C37" s="237" t="s">
        <v>377</v>
      </c>
      <c r="D37" s="240"/>
      <c r="E37" s="238" t="s">
        <v>378</v>
      </c>
      <c r="F37" s="240"/>
      <c r="G37" s="239" t="s">
        <v>379</v>
      </c>
      <c r="H37" s="240"/>
      <c r="I37" s="241" t="s">
        <v>380</v>
      </c>
      <c r="J37" s="242"/>
      <c r="L37" s="243">
        <f t="shared" si="13"/>
        <v>0</v>
      </c>
      <c r="N37" s="244" t="str">
        <f t="shared" si="1"/>
        <v/>
      </c>
      <c r="O37" s="238" t="s">
        <v>378</v>
      </c>
      <c r="P37" s="244" t="str">
        <f t="shared" si="2"/>
        <v/>
      </c>
      <c r="R37" s="244" t="str">
        <f t="shared" si="3"/>
        <v/>
      </c>
      <c r="S37" s="238" t="s">
        <v>378</v>
      </c>
      <c r="T37" s="244" t="str">
        <f t="shared" si="4"/>
        <v/>
      </c>
      <c r="U37" s="239" t="s">
        <v>379</v>
      </c>
      <c r="V37" s="245"/>
      <c r="W37" s="241" t="s">
        <v>380</v>
      </c>
      <c r="X37" s="243">
        <f t="shared" si="5"/>
        <v>0</v>
      </c>
      <c r="Z37" s="244" t="str">
        <f t="shared" si="6"/>
        <v/>
      </c>
      <c r="AA37" s="238" t="s">
        <v>378</v>
      </c>
      <c r="AB37" s="244" t="str">
        <f t="shared" si="7"/>
        <v/>
      </c>
      <c r="AC37" s="239" t="s">
        <v>379</v>
      </c>
      <c r="AD37" s="245"/>
      <c r="AE37" s="241" t="s">
        <v>380</v>
      </c>
      <c r="AF37" s="243">
        <f t="shared" si="8"/>
        <v>0</v>
      </c>
      <c r="AH37" s="244" t="str">
        <f t="shared" si="9"/>
        <v/>
      </c>
      <c r="AI37" s="238" t="s">
        <v>378</v>
      </c>
      <c r="AJ37" s="244" t="str">
        <f t="shared" si="0"/>
        <v/>
      </c>
      <c r="AK37" s="239" t="s">
        <v>379</v>
      </c>
      <c r="AL37" s="245"/>
      <c r="AM37" s="241" t="s">
        <v>380</v>
      </c>
      <c r="AN37" s="243">
        <f t="shared" si="10"/>
        <v>0</v>
      </c>
      <c r="AP37" s="243">
        <f t="shared" si="11"/>
        <v>0</v>
      </c>
      <c r="AQ37" s="243">
        <f t="shared" si="12"/>
        <v>0</v>
      </c>
    </row>
    <row r="38" spans="2:43" s="251" customFormat="1" ht="16.5" customHeight="1" x14ac:dyDescent="0.15">
      <c r="B38" s="242"/>
      <c r="C38" s="247" t="s">
        <v>377</v>
      </c>
      <c r="D38" s="240"/>
      <c r="E38" s="248" t="s">
        <v>378</v>
      </c>
      <c r="F38" s="240"/>
      <c r="G38" s="249" t="s">
        <v>379</v>
      </c>
      <c r="H38" s="240"/>
      <c r="I38" s="250" t="s">
        <v>380</v>
      </c>
      <c r="J38" s="242"/>
      <c r="L38" s="243">
        <f t="shared" si="13"/>
        <v>0</v>
      </c>
      <c r="N38" s="244" t="str">
        <f t="shared" si="1"/>
        <v/>
      </c>
      <c r="O38" s="248" t="s">
        <v>378</v>
      </c>
      <c r="P38" s="244" t="str">
        <f t="shared" si="2"/>
        <v/>
      </c>
      <c r="R38" s="244" t="str">
        <f t="shared" si="3"/>
        <v/>
      </c>
      <c r="S38" s="248" t="s">
        <v>378</v>
      </c>
      <c r="T38" s="244" t="str">
        <f t="shared" si="4"/>
        <v/>
      </c>
      <c r="U38" s="249" t="s">
        <v>379</v>
      </c>
      <c r="V38" s="245"/>
      <c r="W38" s="250" t="s">
        <v>380</v>
      </c>
      <c r="X38" s="243">
        <f t="shared" si="5"/>
        <v>0</v>
      </c>
      <c r="Z38" s="244" t="str">
        <f t="shared" si="6"/>
        <v/>
      </c>
      <c r="AA38" s="248" t="s">
        <v>378</v>
      </c>
      <c r="AB38" s="244" t="str">
        <f t="shared" si="7"/>
        <v/>
      </c>
      <c r="AC38" s="249" t="s">
        <v>379</v>
      </c>
      <c r="AD38" s="245"/>
      <c r="AE38" s="250" t="s">
        <v>380</v>
      </c>
      <c r="AF38" s="243">
        <f t="shared" si="8"/>
        <v>0</v>
      </c>
      <c r="AH38" s="244" t="str">
        <f t="shared" si="9"/>
        <v/>
      </c>
      <c r="AI38" s="248" t="s">
        <v>378</v>
      </c>
      <c r="AJ38" s="244" t="str">
        <f t="shared" si="0"/>
        <v/>
      </c>
      <c r="AK38" s="249" t="s">
        <v>379</v>
      </c>
      <c r="AL38" s="245"/>
      <c r="AM38" s="250" t="s">
        <v>380</v>
      </c>
      <c r="AN38" s="243">
        <f t="shared" si="10"/>
        <v>0</v>
      </c>
      <c r="AP38" s="243">
        <f t="shared" si="11"/>
        <v>0</v>
      </c>
      <c r="AQ38" s="243">
        <f t="shared" si="12"/>
        <v>0</v>
      </c>
    </row>
    <row r="39" spans="2:43" s="251" customFormat="1" ht="16.5" customHeight="1" x14ac:dyDescent="0.15">
      <c r="B39" s="242"/>
      <c r="C39" s="247" t="s">
        <v>377</v>
      </c>
      <c r="D39" s="240"/>
      <c r="E39" s="248" t="s">
        <v>378</v>
      </c>
      <c r="F39" s="240"/>
      <c r="G39" s="249" t="s">
        <v>379</v>
      </c>
      <c r="H39" s="240"/>
      <c r="I39" s="250" t="s">
        <v>380</v>
      </c>
      <c r="J39" s="242"/>
      <c r="L39" s="243">
        <f t="shared" si="13"/>
        <v>0</v>
      </c>
      <c r="N39" s="244" t="str">
        <f t="shared" si="1"/>
        <v/>
      </c>
      <c r="O39" s="248" t="s">
        <v>378</v>
      </c>
      <c r="P39" s="244" t="str">
        <f t="shared" si="2"/>
        <v/>
      </c>
      <c r="R39" s="244" t="str">
        <f t="shared" si="3"/>
        <v/>
      </c>
      <c r="S39" s="248" t="s">
        <v>378</v>
      </c>
      <c r="T39" s="244" t="str">
        <f t="shared" si="4"/>
        <v/>
      </c>
      <c r="U39" s="249" t="s">
        <v>379</v>
      </c>
      <c r="V39" s="245"/>
      <c r="W39" s="250" t="s">
        <v>380</v>
      </c>
      <c r="X39" s="243">
        <f t="shared" si="5"/>
        <v>0</v>
      </c>
      <c r="Z39" s="244" t="str">
        <f t="shared" si="6"/>
        <v/>
      </c>
      <c r="AA39" s="248" t="s">
        <v>378</v>
      </c>
      <c r="AB39" s="244" t="str">
        <f t="shared" si="7"/>
        <v/>
      </c>
      <c r="AC39" s="249" t="s">
        <v>379</v>
      </c>
      <c r="AD39" s="245"/>
      <c r="AE39" s="250" t="s">
        <v>380</v>
      </c>
      <c r="AF39" s="243">
        <f t="shared" si="8"/>
        <v>0</v>
      </c>
      <c r="AH39" s="244" t="str">
        <f t="shared" si="9"/>
        <v/>
      </c>
      <c r="AI39" s="248" t="s">
        <v>378</v>
      </c>
      <c r="AJ39" s="244" t="str">
        <f t="shared" si="0"/>
        <v/>
      </c>
      <c r="AK39" s="249" t="s">
        <v>379</v>
      </c>
      <c r="AL39" s="245"/>
      <c r="AM39" s="250" t="s">
        <v>380</v>
      </c>
      <c r="AN39" s="243">
        <f t="shared" si="10"/>
        <v>0</v>
      </c>
      <c r="AP39" s="243">
        <f t="shared" si="11"/>
        <v>0</v>
      </c>
      <c r="AQ39" s="243">
        <f t="shared" si="12"/>
        <v>0</v>
      </c>
    </row>
    <row r="40" spans="2:43" s="251" customFormat="1" ht="16.5" customHeight="1" x14ac:dyDescent="0.15">
      <c r="B40" s="242"/>
      <c r="C40" s="247" t="s">
        <v>377</v>
      </c>
      <c r="D40" s="240"/>
      <c r="E40" s="248" t="s">
        <v>378</v>
      </c>
      <c r="F40" s="240"/>
      <c r="G40" s="249" t="s">
        <v>379</v>
      </c>
      <c r="H40" s="240"/>
      <c r="I40" s="250" t="s">
        <v>380</v>
      </c>
      <c r="J40" s="242"/>
      <c r="L40" s="243">
        <f t="shared" si="13"/>
        <v>0</v>
      </c>
      <c r="N40" s="244" t="str">
        <f t="shared" si="1"/>
        <v/>
      </c>
      <c r="O40" s="248" t="s">
        <v>378</v>
      </c>
      <c r="P40" s="244" t="str">
        <f t="shared" si="2"/>
        <v/>
      </c>
      <c r="R40" s="244" t="str">
        <f t="shared" si="3"/>
        <v/>
      </c>
      <c r="S40" s="248" t="s">
        <v>378</v>
      </c>
      <c r="T40" s="244" t="str">
        <f t="shared" si="4"/>
        <v/>
      </c>
      <c r="U40" s="249" t="s">
        <v>379</v>
      </c>
      <c r="V40" s="245"/>
      <c r="W40" s="250" t="s">
        <v>380</v>
      </c>
      <c r="X40" s="243">
        <f t="shared" si="5"/>
        <v>0</v>
      </c>
      <c r="Z40" s="244" t="str">
        <f t="shared" si="6"/>
        <v/>
      </c>
      <c r="AA40" s="248" t="s">
        <v>378</v>
      </c>
      <c r="AB40" s="244" t="str">
        <f t="shared" si="7"/>
        <v/>
      </c>
      <c r="AC40" s="249" t="s">
        <v>379</v>
      </c>
      <c r="AD40" s="245"/>
      <c r="AE40" s="250" t="s">
        <v>380</v>
      </c>
      <c r="AF40" s="243">
        <f t="shared" si="8"/>
        <v>0</v>
      </c>
      <c r="AH40" s="244" t="str">
        <f t="shared" si="9"/>
        <v/>
      </c>
      <c r="AI40" s="248" t="s">
        <v>378</v>
      </c>
      <c r="AJ40" s="244" t="str">
        <f t="shared" si="0"/>
        <v/>
      </c>
      <c r="AK40" s="249" t="s">
        <v>379</v>
      </c>
      <c r="AL40" s="245"/>
      <c r="AM40" s="250" t="s">
        <v>380</v>
      </c>
      <c r="AN40" s="243">
        <f t="shared" si="10"/>
        <v>0</v>
      </c>
      <c r="AP40" s="243">
        <f t="shared" si="11"/>
        <v>0</v>
      </c>
      <c r="AQ40" s="243">
        <f t="shared" si="12"/>
        <v>0</v>
      </c>
    </row>
    <row r="41" spans="2:43" s="251" customFormat="1" ht="16.5" customHeight="1" x14ac:dyDescent="0.15">
      <c r="B41" s="242"/>
      <c r="C41" s="247" t="s">
        <v>377</v>
      </c>
      <c r="D41" s="240"/>
      <c r="E41" s="248" t="s">
        <v>378</v>
      </c>
      <c r="F41" s="240"/>
      <c r="G41" s="249" t="s">
        <v>379</v>
      </c>
      <c r="H41" s="240"/>
      <c r="I41" s="250" t="s">
        <v>380</v>
      </c>
      <c r="J41" s="242"/>
      <c r="L41" s="243">
        <f>IF(OR(D41="",F41=""),0,(IF(D41&gt;F41,1,0)-D41+F41-H41)*24)</f>
        <v>0</v>
      </c>
      <c r="N41" s="244" t="str">
        <f t="shared" si="1"/>
        <v/>
      </c>
      <c r="O41" s="248" t="s">
        <v>378</v>
      </c>
      <c r="P41" s="244" t="str">
        <f t="shared" si="2"/>
        <v/>
      </c>
      <c r="R41" s="244" t="str">
        <f>IF(OR(D41="",D41&lt;N41,P41&lt;=D41),"",D41)</f>
        <v/>
      </c>
      <c r="S41" s="248" t="s">
        <v>378</v>
      </c>
      <c r="T41" s="244" t="str">
        <f>IF(R41="","",IF(D41&lt;F41,IF(F41&lt;=P41,F41,P41),P41))</f>
        <v/>
      </c>
      <c r="U41" s="249" t="s">
        <v>379</v>
      </c>
      <c r="V41" s="245"/>
      <c r="W41" s="250" t="s">
        <v>380</v>
      </c>
      <c r="X41" s="243">
        <f>IF(R41="",0,(T41-R41-V41)*24)</f>
        <v>0</v>
      </c>
      <c r="Z41" s="244" t="str">
        <f>IF(OR(D41="",AND(D41&lt;F41,N41&lt;=D41,D41&lt;=P41,N41&lt;=F41,F41&lt;=P41),J41="宿直"),"",IF(D41&lt;F41,IF(AND(D41&lt;P41,P41&lt;F41),P41,D41),IF(D41&lt;P41,P41,D41)))</f>
        <v/>
      </c>
      <c r="AA41" s="248" t="s">
        <v>378</v>
      </c>
      <c r="AB41" s="244" t="str">
        <f>IF(Z41="","",IF(D41&lt;F41,IF(P41&lt;F41,F41,IF(F41&lt;N41,F41,N41)),IF(F41&lt;N41,F41,N41)))</f>
        <v/>
      </c>
      <c r="AC41" s="249" t="s">
        <v>379</v>
      </c>
      <c r="AD41" s="245"/>
      <c r="AE41" s="250" t="s">
        <v>380</v>
      </c>
      <c r="AF41" s="243">
        <f>IF(Z41="",0,(IF(Z41&gt;AB41,1,0)-Z41+AB41-AD41)*24)</f>
        <v>0</v>
      </c>
      <c r="AH41" s="244" t="str">
        <f>IF(OR(AND(D41&lt;F41,D41&lt;N41),AND(D41&gt;F41,F41&gt;N41)),N41,"")</f>
        <v/>
      </c>
      <c r="AI41" s="248" t="s">
        <v>378</v>
      </c>
      <c r="AJ41" s="244" t="str">
        <f>IF(AH41="","",F41)</f>
        <v/>
      </c>
      <c r="AK41" s="249" t="s">
        <v>379</v>
      </c>
      <c r="AL41" s="245"/>
      <c r="AM41" s="250" t="s">
        <v>380</v>
      </c>
      <c r="AN41" s="243">
        <f>IF(AH41="",0,(IF(AH41&gt;AJ41,1,0)-AH41+AJ41-AL41)*24)</f>
        <v>0</v>
      </c>
      <c r="AP41" s="243">
        <f>X41+AN41</f>
        <v>0</v>
      </c>
      <c r="AQ41" s="243">
        <f>IF(X41&lt;6,X41,IF(X41&lt;8,X41+0.75,X41+1))+IF(AN41&lt;6,AN41,IF(AN41&lt;8,AN41+0.75,AN41+1))</f>
        <v>0</v>
      </c>
    </row>
    <row r="42" spans="2:43" s="251" customFormat="1" ht="16.5" customHeight="1" x14ac:dyDescent="0.15">
      <c r="B42" s="242"/>
      <c r="C42" s="247" t="s">
        <v>377</v>
      </c>
      <c r="D42" s="240"/>
      <c r="E42" s="248" t="s">
        <v>378</v>
      </c>
      <c r="F42" s="240"/>
      <c r="G42" s="249" t="s">
        <v>379</v>
      </c>
      <c r="H42" s="240"/>
      <c r="I42" s="250" t="s">
        <v>380</v>
      </c>
      <c r="J42" s="242"/>
      <c r="L42" s="243">
        <f>IF(OR(D42="",F42=""),0,(IF(D42&gt;F42,1,0)-D42+F42-H42)*24)</f>
        <v>0</v>
      </c>
      <c r="N42" s="244" t="str">
        <f t="shared" si="1"/>
        <v/>
      </c>
      <c r="O42" s="248" t="s">
        <v>378</v>
      </c>
      <c r="P42" s="244" t="str">
        <f t="shared" si="2"/>
        <v/>
      </c>
      <c r="R42" s="244" t="str">
        <f>IF(OR(D42="",D42&lt;N42,P42&lt;=D42),"",D42)</f>
        <v/>
      </c>
      <c r="S42" s="248" t="s">
        <v>378</v>
      </c>
      <c r="T42" s="244" t="str">
        <f>IF(R42="","",IF(D42&lt;F42,IF(F42&lt;=P42,F42,P42),P42))</f>
        <v/>
      </c>
      <c r="U42" s="249" t="s">
        <v>379</v>
      </c>
      <c r="V42" s="245"/>
      <c r="W42" s="250" t="s">
        <v>380</v>
      </c>
      <c r="X42" s="243">
        <f>IF(R42="",0,(T42-R42-V42)*24)</f>
        <v>0</v>
      </c>
      <c r="Z42" s="244" t="str">
        <f>IF(OR(D42="",AND(D42&lt;F42,N42&lt;=D42,D42&lt;=P42,N42&lt;=F42,F42&lt;=P42),J42="宿直"),"",IF(D42&lt;F42,IF(AND(D42&lt;P42,P42&lt;F42),P42,D42),IF(D42&lt;P42,P42,D42)))</f>
        <v/>
      </c>
      <c r="AA42" s="248" t="s">
        <v>378</v>
      </c>
      <c r="AB42" s="244" t="str">
        <f>IF(Z42="","",IF(D42&lt;F42,IF(P42&lt;F42,F42,IF(F42&lt;N42,F42,N42)),IF(F42&lt;N42,F42,N42)))</f>
        <v/>
      </c>
      <c r="AC42" s="249" t="s">
        <v>379</v>
      </c>
      <c r="AD42" s="245"/>
      <c r="AE42" s="250" t="s">
        <v>380</v>
      </c>
      <c r="AF42" s="243">
        <f>IF(Z42="",0,(IF(Z42&gt;AB42,1,0)-Z42+AB42-AD42)*24)</f>
        <v>0</v>
      </c>
      <c r="AH42" s="244" t="str">
        <f>IF(OR(AND(D42&lt;F42,D42&lt;N42),AND(D42&gt;F42,F42&gt;N42)),N42,"")</f>
        <v/>
      </c>
      <c r="AI42" s="248" t="s">
        <v>378</v>
      </c>
      <c r="AJ42" s="244" t="str">
        <f>IF(AH42="","",F42)</f>
        <v/>
      </c>
      <c r="AK42" s="249" t="s">
        <v>379</v>
      </c>
      <c r="AL42" s="245"/>
      <c r="AM42" s="250" t="s">
        <v>380</v>
      </c>
      <c r="AN42" s="243">
        <f>IF(AH42="",0,(IF(AH42&gt;AJ42,1,0)-AH42+AJ42-AL42)*24)</f>
        <v>0</v>
      </c>
      <c r="AP42" s="243">
        <f>X42+AN42</f>
        <v>0</v>
      </c>
      <c r="AQ42" s="243">
        <f>IF(X42&lt;6,X42,IF(X42&lt;8,X42+0.75,X42+1))+IF(AN42&lt;6,AN42,IF(AN42&lt;8,AN42+0.75,AN42+1))</f>
        <v>0</v>
      </c>
    </row>
    <row r="43" spans="2:43" s="251" customFormat="1" ht="16.5" customHeight="1" x14ac:dyDescent="0.15">
      <c r="B43" s="242"/>
      <c r="C43" s="247" t="s">
        <v>377</v>
      </c>
      <c r="D43" s="240"/>
      <c r="E43" s="248" t="s">
        <v>378</v>
      </c>
      <c r="F43" s="240"/>
      <c r="G43" s="249" t="s">
        <v>379</v>
      </c>
      <c r="H43" s="240"/>
      <c r="I43" s="250" t="s">
        <v>380</v>
      </c>
      <c r="J43" s="242"/>
      <c r="L43" s="243">
        <f>IF(OR(D43="",F43=""),0,(IF(D43&gt;F43,1,0)-D43+F43-H43)*24)</f>
        <v>0</v>
      </c>
      <c r="N43" s="244" t="str">
        <f t="shared" si="1"/>
        <v/>
      </c>
      <c r="O43" s="248" t="s">
        <v>378</v>
      </c>
      <c r="P43" s="244" t="str">
        <f t="shared" si="2"/>
        <v/>
      </c>
      <c r="R43" s="244" t="str">
        <f>IF(OR(D43="",D43&lt;N43,P43&lt;=D43),"",D43)</f>
        <v/>
      </c>
      <c r="S43" s="248" t="s">
        <v>378</v>
      </c>
      <c r="T43" s="244" t="str">
        <f>IF(R43="","",IF(D43&lt;F43,IF(F43&lt;=P43,F43,P43),P43))</f>
        <v/>
      </c>
      <c r="U43" s="249" t="s">
        <v>379</v>
      </c>
      <c r="V43" s="245"/>
      <c r="W43" s="250" t="s">
        <v>380</v>
      </c>
      <c r="X43" s="243">
        <f>IF(R43="",0,(T43-R43-V43)*24)</f>
        <v>0</v>
      </c>
      <c r="Z43" s="244" t="str">
        <f>IF(OR(D43="",AND(D43&lt;F43,N43&lt;=D43,D43&lt;=P43,N43&lt;=F43,F43&lt;=P43),J43="宿直"),"",IF(D43&lt;F43,IF(AND(D43&lt;P43,P43&lt;F43),P43,D43),IF(D43&lt;P43,P43,D43)))</f>
        <v/>
      </c>
      <c r="AA43" s="248" t="s">
        <v>378</v>
      </c>
      <c r="AB43" s="244" t="str">
        <f>IF(Z43="","",IF(D43&lt;F43,IF(P43&lt;F43,F43,IF(F43&lt;N43,F43,N43)),IF(F43&lt;N43,F43,N43)))</f>
        <v/>
      </c>
      <c r="AC43" s="249" t="s">
        <v>379</v>
      </c>
      <c r="AD43" s="245"/>
      <c r="AE43" s="250" t="s">
        <v>380</v>
      </c>
      <c r="AF43" s="243">
        <f>IF(Z43="",0,(IF(Z43&gt;AB43,1,0)-Z43+AB43-AD43)*24)</f>
        <v>0</v>
      </c>
      <c r="AH43" s="244" t="str">
        <f>IF(OR(AND(D43&lt;F43,D43&lt;N43),AND(D43&gt;F43,F43&gt;N43)),N43,"")</f>
        <v/>
      </c>
      <c r="AI43" s="248" t="s">
        <v>378</v>
      </c>
      <c r="AJ43" s="244" t="str">
        <f>IF(AH43="","",F43)</f>
        <v/>
      </c>
      <c r="AK43" s="249" t="s">
        <v>379</v>
      </c>
      <c r="AL43" s="245"/>
      <c r="AM43" s="250" t="s">
        <v>380</v>
      </c>
      <c r="AN43" s="243">
        <f>IF(AH43="",0,(IF(AH43&gt;AJ43,1,0)-AH43+AJ43-AL43)*24)</f>
        <v>0</v>
      </c>
      <c r="AP43" s="243">
        <f>X43+AN43</f>
        <v>0</v>
      </c>
      <c r="AQ43" s="243">
        <f>IF(X43&lt;6,X43,IF(X43&lt;8,X43+0.75,X43+1))+IF(AN43&lt;6,AN43,IF(AN43&lt;8,AN43+0.75,AN43+1))</f>
        <v>0</v>
      </c>
    </row>
    <row r="44" spans="2:43" s="251" customFormat="1" ht="16.5" customHeight="1" x14ac:dyDescent="0.15">
      <c r="B44" s="242"/>
      <c r="C44" s="247" t="s">
        <v>377</v>
      </c>
      <c r="D44" s="240"/>
      <c r="E44" s="248" t="s">
        <v>378</v>
      </c>
      <c r="F44" s="240"/>
      <c r="G44" s="249" t="s">
        <v>379</v>
      </c>
      <c r="H44" s="240"/>
      <c r="I44" s="250" t="s">
        <v>380</v>
      </c>
      <c r="J44" s="242"/>
      <c r="L44" s="243">
        <f t="shared" si="13"/>
        <v>0</v>
      </c>
      <c r="N44" s="244" t="str">
        <f t="shared" si="1"/>
        <v/>
      </c>
      <c r="O44" s="248" t="s">
        <v>378</v>
      </c>
      <c r="P44" s="244" t="str">
        <f t="shared" si="2"/>
        <v/>
      </c>
      <c r="R44" s="244" t="str">
        <f t="shared" si="3"/>
        <v/>
      </c>
      <c r="S44" s="248" t="s">
        <v>378</v>
      </c>
      <c r="T44" s="244" t="str">
        <f t="shared" si="4"/>
        <v/>
      </c>
      <c r="U44" s="249" t="s">
        <v>379</v>
      </c>
      <c r="V44" s="245"/>
      <c r="W44" s="250" t="s">
        <v>380</v>
      </c>
      <c r="X44" s="243">
        <f t="shared" si="5"/>
        <v>0</v>
      </c>
      <c r="Z44" s="244" t="str">
        <f t="shared" si="6"/>
        <v/>
      </c>
      <c r="AA44" s="248" t="s">
        <v>378</v>
      </c>
      <c r="AB44" s="244" t="str">
        <f t="shared" si="7"/>
        <v/>
      </c>
      <c r="AC44" s="249" t="s">
        <v>379</v>
      </c>
      <c r="AD44" s="245"/>
      <c r="AE44" s="250" t="s">
        <v>380</v>
      </c>
      <c r="AF44" s="243">
        <f t="shared" si="8"/>
        <v>0</v>
      </c>
      <c r="AH44" s="244" t="str">
        <f t="shared" si="9"/>
        <v/>
      </c>
      <c r="AI44" s="248" t="s">
        <v>378</v>
      </c>
      <c r="AJ44" s="244" t="str">
        <f t="shared" si="0"/>
        <v/>
      </c>
      <c r="AK44" s="249" t="s">
        <v>379</v>
      </c>
      <c r="AL44" s="245"/>
      <c r="AM44" s="250" t="s">
        <v>380</v>
      </c>
      <c r="AN44" s="243">
        <f t="shared" si="10"/>
        <v>0</v>
      </c>
      <c r="AP44" s="243">
        <f t="shared" si="11"/>
        <v>0</v>
      </c>
      <c r="AQ44" s="243">
        <f t="shared" si="12"/>
        <v>0</v>
      </c>
    </row>
    <row r="45" spans="2:43" s="251" customFormat="1" ht="16.5" customHeight="1" x14ac:dyDescent="0.15">
      <c r="B45" s="242"/>
      <c r="C45" s="247" t="s">
        <v>377</v>
      </c>
      <c r="D45" s="240"/>
      <c r="E45" s="248" t="s">
        <v>378</v>
      </c>
      <c r="F45" s="240"/>
      <c r="G45" s="249" t="s">
        <v>379</v>
      </c>
      <c r="H45" s="240"/>
      <c r="I45" s="250" t="s">
        <v>380</v>
      </c>
      <c r="J45" s="242"/>
      <c r="L45" s="243">
        <f t="shared" si="13"/>
        <v>0</v>
      </c>
      <c r="N45" s="244" t="str">
        <f t="shared" si="1"/>
        <v/>
      </c>
      <c r="O45" s="248" t="s">
        <v>378</v>
      </c>
      <c r="P45" s="244" t="str">
        <f t="shared" si="2"/>
        <v/>
      </c>
      <c r="R45" s="244" t="str">
        <f t="shared" si="3"/>
        <v/>
      </c>
      <c r="S45" s="248" t="s">
        <v>378</v>
      </c>
      <c r="T45" s="244" t="str">
        <f t="shared" si="4"/>
        <v/>
      </c>
      <c r="U45" s="249" t="s">
        <v>379</v>
      </c>
      <c r="V45" s="245"/>
      <c r="W45" s="250" t="s">
        <v>380</v>
      </c>
      <c r="X45" s="243">
        <f t="shared" si="5"/>
        <v>0</v>
      </c>
      <c r="Z45" s="244" t="str">
        <f t="shared" si="6"/>
        <v/>
      </c>
      <c r="AA45" s="248" t="s">
        <v>378</v>
      </c>
      <c r="AB45" s="244" t="str">
        <f t="shared" si="7"/>
        <v/>
      </c>
      <c r="AC45" s="249" t="s">
        <v>379</v>
      </c>
      <c r="AD45" s="245"/>
      <c r="AE45" s="250" t="s">
        <v>380</v>
      </c>
      <c r="AF45" s="243">
        <f t="shared" si="8"/>
        <v>0</v>
      </c>
      <c r="AH45" s="244" t="str">
        <f t="shared" si="9"/>
        <v/>
      </c>
      <c r="AI45" s="248" t="s">
        <v>378</v>
      </c>
      <c r="AJ45" s="244" t="str">
        <f t="shared" si="0"/>
        <v/>
      </c>
      <c r="AK45" s="249" t="s">
        <v>379</v>
      </c>
      <c r="AL45" s="245"/>
      <c r="AM45" s="250" t="s">
        <v>380</v>
      </c>
      <c r="AN45" s="243">
        <f t="shared" si="10"/>
        <v>0</v>
      </c>
      <c r="AP45" s="243">
        <f t="shared" si="11"/>
        <v>0</v>
      </c>
      <c r="AQ45" s="243">
        <f t="shared" si="12"/>
        <v>0</v>
      </c>
    </row>
    <row r="46" spans="2:43" s="251" customFormat="1" ht="16.5" customHeight="1" x14ac:dyDescent="0.15">
      <c r="B46" s="242"/>
      <c r="C46" s="247" t="s">
        <v>377</v>
      </c>
      <c r="D46" s="240"/>
      <c r="E46" s="248" t="s">
        <v>378</v>
      </c>
      <c r="F46" s="240"/>
      <c r="G46" s="249" t="s">
        <v>379</v>
      </c>
      <c r="H46" s="240"/>
      <c r="I46" s="250" t="s">
        <v>380</v>
      </c>
      <c r="J46" s="242"/>
      <c r="L46" s="243">
        <f t="shared" si="13"/>
        <v>0</v>
      </c>
      <c r="N46" s="244" t="str">
        <f t="shared" si="1"/>
        <v/>
      </c>
      <c r="O46" s="248" t="s">
        <v>378</v>
      </c>
      <c r="P46" s="244" t="str">
        <f t="shared" si="2"/>
        <v/>
      </c>
      <c r="R46" s="244" t="str">
        <f t="shared" si="3"/>
        <v/>
      </c>
      <c r="S46" s="248" t="s">
        <v>378</v>
      </c>
      <c r="T46" s="244" t="str">
        <f t="shared" si="4"/>
        <v/>
      </c>
      <c r="U46" s="249" t="s">
        <v>379</v>
      </c>
      <c r="V46" s="245"/>
      <c r="W46" s="250" t="s">
        <v>380</v>
      </c>
      <c r="X46" s="243">
        <f t="shared" si="5"/>
        <v>0</v>
      </c>
      <c r="Z46" s="244" t="str">
        <f t="shared" si="6"/>
        <v/>
      </c>
      <c r="AA46" s="248" t="s">
        <v>378</v>
      </c>
      <c r="AB46" s="244" t="str">
        <f t="shared" si="7"/>
        <v/>
      </c>
      <c r="AC46" s="249" t="s">
        <v>379</v>
      </c>
      <c r="AD46" s="245"/>
      <c r="AE46" s="250" t="s">
        <v>380</v>
      </c>
      <c r="AF46" s="243">
        <f t="shared" si="8"/>
        <v>0</v>
      </c>
      <c r="AH46" s="244" t="str">
        <f t="shared" si="9"/>
        <v/>
      </c>
      <c r="AI46" s="248" t="s">
        <v>378</v>
      </c>
      <c r="AJ46" s="244" t="str">
        <f t="shared" si="0"/>
        <v/>
      </c>
      <c r="AK46" s="249" t="s">
        <v>379</v>
      </c>
      <c r="AL46" s="245"/>
      <c r="AM46" s="250" t="s">
        <v>380</v>
      </c>
      <c r="AN46" s="243">
        <f t="shared" si="10"/>
        <v>0</v>
      </c>
      <c r="AP46" s="243">
        <f t="shared" si="11"/>
        <v>0</v>
      </c>
      <c r="AQ46" s="243">
        <f t="shared" si="12"/>
        <v>0</v>
      </c>
    </row>
    <row r="47" spans="2:43" s="251" customFormat="1" ht="16.5" customHeight="1" x14ac:dyDescent="0.15">
      <c r="B47" s="242"/>
      <c r="C47" s="247" t="s">
        <v>377</v>
      </c>
      <c r="D47" s="240"/>
      <c r="E47" s="248" t="s">
        <v>378</v>
      </c>
      <c r="F47" s="240"/>
      <c r="G47" s="249" t="s">
        <v>379</v>
      </c>
      <c r="H47" s="240"/>
      <c r="I47" s="250" t="s">
        <v>380</v>
      </c>
      <c r="J47" s="242"/>
      <c r="L47" s="243">
        <f t="shared" si="13"/>
        <v>0</v>
      </c>
      <c r="N47" s="244" t="str">
        <f t="shared" si="1"/>
        <v/>
      </c>
      <c r="O47" s="248" t="s">
        <v>378</v>
      </c>
      <c r="P47" s="244" t="str">
        <f t="shared" si="2"/>
        <v/>
      </c>
      <c r="R47" s="244" t="str">
        <f t="shared" si="3"/>
        <v/>
      </c>
      <c r="S47" s="248" t="s">
        <v>378</v>
      </c>
      <c r="T47" s="244" t="str">
        <f t="shared" si="4"/>
        <v/>
      </c>
      <c r="U47" s="249" t="s">
        <v>379</v>
      </c>
      <c r="V47" s="245"/>
      <c r="W47" s="250" t="s">
        <v>380</v>
      </c>
      <c r="X47" s="243">
        <f t="shared" si="5"/>
        <v>0</v>
      </c>
      <c r="Z47" s="244" t="str">
        <f t="shared" si="6"/>
        <v/>
      </c>
      <c r="AA47" s="248" t="s">
        <v>378</v>
      </c>
      <c r="AB47" s="244" t="str">
        <f t="shared" si="7"/>
        <v/>
      </c>
      <c r="AC47" s="249" t="s">
        <v>379</v>
      </c>
      <c r="AD47" s="245"/>
      <c r="AE47" s="250" t="s">
        <v>380</v>
      </c>
      <c r="AF47" s="243">
        <f t="shared" si="8"/>
        <v>0</v>
      </c>
      <c r="AH47" s="244" t="str">
        <f t="shared" si="9"/>
        <v/>
      </c>
      <c r="AI47" s="248" t="s">
        <v>378</v>
      </c>
      <c r="AJ47" s="244" t="str">
        <f t="shared" si="0"/>
        <v/>
      </c>
      <c r="AK47" s="249" t="s">
        <v>379</v>
      </c>
      <c r="AL47" s="245"/>
      <c r="AM47" s="250" t="s">
        <v>380</v>
      </c>
      <c r="AN47" s="243">
        <f t="shared" si="10"/>
        <v>0</v>
      </c>
      <c r="AP47" s="243">
        <f t="shared" si="11"/>
        <v>0</v>
      </c>
      <c r="AQ47" s="243">
        <f t="shared" si="12"/>
        <v>0</v>
      </c>
    </row>
    <row r="48" spans="2:43" s="251" customFormat="1" ht="16.5" customHeight="1" x14ac:dyDescent="0.15">
      <c r="B48" s="242"/>
      <c r="C48" s="247" t="s">
        <v>377</v>
      </c>
      <c r="D48" s="240"/>
      <c r="E48" s="248" t="s">
        <v>378</v>
      </c>
      <c r="F48" s="240"/>
      <c r="G48" s="249" t="s">
        <v>379</v>
      </c>
      <c r="H48" s="240"/>
      <c r="I48" s="250" t="s">
        <v>380</v>
      </c>
      <c r="J48" s="242"/>
      <c r="L48" s="243">
        <f t="shared" si="13"/>
        <v>0</v>
      </c>
      <c r="N48" s="244" t="str">
        <f t="shared" si="1"/>
        <v/>
      </c>
      <c r="O48" s="248" t="s">
        <v>378</v>
      </c>
      <c r="P48" s="244" t="str">
        <f t="shared" si="2"/>
        <v/>
      </c>
      <c r="R48" s="244" t="str">
        <f t="shared" si="3"/>
        <v/>
      </c>
      <c r="S48" s="248" t="s">
        <v>378</v>
      </c>
      <c r="T48" s="244" t="str">
        <f t="shared" si="4"/>
        <v/>
      </c>
      <c r="U48" s="249" t="s">
        <v>379</v>
      </c>
      <c r="V48" s="245"/>
      <c r="W48" s="250" t="s">
        <v>380</v>
      </c>
      <c r="X48" s="243">
        <f t="shared" si="5"/>
        <v>0</v>
      </c>
      <c r="Z48" s="244" t="str">
        <f t="shared" si="6"/>
        <v/>
      </c>
      <c r="AA48" s="248" t="s">
        <v>378</v>
      </c>
      <c r="AB48" s="244" t="str">
        <f t="shared" si="7"/>
        <v/>
      </c>
      <c r="AC48" s="249" t="s">
        <v>379</v>
      </c>
      <c r="AD48" s="245"/>
      <c r="AE48" s="250" t="s">
        <v>380</v>
      </c>
      <c r="AF48" s="243">
        <f t="shared" si="8"/>
        <v>0</v>
      </c>
      <c r="AH48" s="244" t="str">
        <f t="shared" si="9"/>
        <v/>
      </c>
      <c r="AI48" s="248" t="s">
        <v>378</v>
      </c>
      <c r="AJ48" s="244" t="str">
        <f t="shared" si="0"/>
        <v/>
      </c>
      <c r="AK48" s="249" t="s">
        <v>379</v>
      </c>
      <c r="AL48" s="245"/>
      <c r="AM48" s="250" t="s">
        <v>380</v>
      </c>
      <c r="AN48" s="243">
        <f t="shared" si="10"/>
        <v>0</v>
      </c>
      <c r="AP48" s="243">
        <f t="shared" si="11"/>
        <v>0</v>
      </c>
      <c r="AQ48" s="243">
        <f t="shared" si="12"/>
        <v>0</v>
      </c>
    </row>
    <row r="49" spans="2:43" s="251" customFormat="1" ht="16.5" customHeight="1" x14ac:dyDescent="0.15">
      <c r="B49" s="242"/>
      <c r="C49" s="247" t="s">
        <v>377</v>
      </c>
      <c r="D49" s="240"/>
      <c r="E49" s="248" t="s">
        <v>378</v>
      </c>
      <c r="F49" s="240"/>
      <c r="G49" s="249" t="s">
        <v>379</v>
      </c>
      <c r="H49" s="240"/>
      <c r="I49" s="250" t="s">
        <v>380</v>
      </c>
      <c r="J49" s="242"/>
      <c r="L49" s="243">
        <f t="shared" si="13"/>
        <v>0</v>
      </c>
      <c r="N49" s="244" t="str">
        <f t="shared" si="1"/>
        <v/>
      </c>
      <c r="O49" s="248" t="s">
        <v>378</v>
      </c>
      <c r="P49" s="244" t="str">
        <f t="shared" si="2"/>
        <v/>
      </c>
      <c r="R49" s="244" t="str">
        <f t="shared" si="3"/>
        <v/>
      </c>
      <c r="S49" s="248" t="s">
        <v>378</v>
      </c>
      <c r="T49" s="244" t="str">
        <f t="shared" si="4"/>
        <v/>
      </c>
      <c r="U49" s="249" t="s">
        <v>379</v>
      </c>
      <c r="V49" s="245"/>
      <c r="W49" s="250" t="s">
        <v>380</v>
      </c>
      <c r="X49" s="243">
        <f t="shared" si="5"/>
        <v>0</v>
      </c>
      <c r="Z49" s="244" t="str">
        <f t="shared" si="6"/>
        <v/>
      </c>
      <c r="AA49" s="248" t="s">
        <v>378</v>
      </c>
      <c r="AB49" s="244" t="str">
        <f t="shared" si="7"/>
        <v/>
      </c>
      <c r="AC49" s="249" t="s">
        <v>379</v>
      </c>
      <c r="AD49" s="245"/>
      <c r="AE49" s="250" t="s">
        <v>380</v>
      </c>
      <c r="AF49" s="243">
        <f t="shared" si="8"/>
        <v>0</v>
      </c>
      <c r="AH49" s="244" t="str">
        <f t="shared" si="9"/>
        <v/>
      </c>
      <c r="AI49" s="248" t="s">
        <v>378</v>
      </c>
      <c r="AJ49" s="244" t="str">
        <f t="shared" si="0"/>
        <v/>
      </c>
      <c r="AK49" s="249" t="s">
        <v>379</v>
      </c>
      <c r="AL49" s="245"/>
      <c r="AM49" s="250" t="s">
        <v>380</v>
      </c>
      <c r="AN49" s="243">
        <f t="shared" si="10"/>
        <v>0</v>
      </c>
      <c r="AP49" s="243">
        <f t="shared" si="11"/>
        <v>0</v>
      </c>
      <c r="AQ49" s="243">
        <f t="shared" si="12"/>
        <v>0</v>
      </c>
    </row>
    <row r="50" spans="2:43" s="251" customFormat="1" ht="16.5" customHeight="1" x14ac:dyDescent="0.15">
      <c r="B50" s="242"/>
      <c r="C50" s="247" t="s">
        <v>377</v>
      </c>
      <c r="D50" s="240"/>
      <c r="E50" s="248" t="s">
        <v>378</v>
      </c>
      <c r="F50" s="240"/>
      <c r="G50" s="249" t="s">
        <v>379</v>
      </c>
      <c r="H50" s="240"/>
      <c r="I50" s="250" t="s">
        <v>380</v>
      </c>
      <c r="J50" s="242"/>
      <c r="L50" s="243">
        <f t="shared" si="13"/>
        <v>0</v>
      </c>
      <c r="N50" s="244" t="str">
        <f t="shared" si="1"/>
        <v/>
      </c>
      <c r="O50" s="248" t="s">
        <v>378</v>
      </c>
      <c r="P50" s="244" t="str">
        <f t="shared" si="2"/>
        <v/>
      </c>
      <c r="R50" s="244" t="str">
        <f t="shared" si="3"/>
        <v/>
      </c>
      <c r="S50" s="248" t="s">
        <v>378</v>
      </c>
      <c r="T50" s="244" t="str">
        <f t="shared" si="4"/>
        <v/>
      </c>
      <c r="U50" s="249" t="s">
        <v>379</v>
      </c>
      <c r="V50" s="245"/>
      <c r="W50" s="250" t="s">
        <v>380</v>
      </c>
      <c r="X50" s="243">
        <f t="shared" si="5"/>
        <v>0</v>
      </c>
      <c r="Z50" s="244" t="str">
        <f t="shared" si="6"/>
        <v/>
      </c>
      <c r="AA50" s="248" t="s">
        <v>378</v>
      </c>
      <c r="AB50" s="244" t="str">
        <f t="shared" si="7"/>
        <v/>
      </c>
      <c r="AC50" s="249" t="s">
        <v>379</v>
      </c>
      <c r="AD50" s="245"/>
      <c r="AE50" s="250" t="s">
        <v>380</v>
      </c>
      <c r="AF50" s="243">
        <f t="shared" si="8"/>
        <v>0</v>
      </c>
      <c r="AH50" s="244" t="str">
        <f t="shared" si="9"/>
        <v/>
      </c>
      <c r="AI50" s="248" t="s">
        <v>378</v>
      </c>
      <c r="AJ50" s="244" t="str">
        <f t="shared" si="0"/>
        <v/>
      </c>
      <c r="AK50" s="249" t="s">
        <v>379</v>
      </c>
      <c r="AL50" s="245"/>
      <c r="AM50" s="250" t="s">
        <v>380</v>
      </c>
      <c r="AN50" s="243">
        <f t="shared" si="10"/>
        <v>0</v>
      </c>
      <c r="AP50" s="243">
        <f t="shared" si="11"/>
        <v>0</v>
      </c>
      <c r="AQ50" s="243">
        <f t="shared" si="12"/>
        <v>0</v>
      </c>
    </row>
    <row r="51" spans="2:43" s="251" customFormat="1" ht="16.5" customHeight="1" x14ac:dyDescent="0.15">
      <c r="B51" s="242"/>
      <c r="C51" s="247" t="s">
        <v>377</v>
      </c>
      <c r="D51" s="240"/>
      <c r="E51" s="248" t="s">
        <v>378</v>
      </c>
      <c r="F51" s="240"/>
      <c r="G51" s="249" t="s">
        <v>379</v>
      </c>
      <c r="H51" s="240"/>
      <c r="I51" s="250" t="s">
        <v>380</v>
      </c>
      <c r="J51" s="242"/>
      <c r="L51" s="243">
        <f t="shared" si="13"/>
        <v>0</v>
      </c>
      <c r="N51" s="244" t="str">
        <f t="shared" si="1"/>
        <v/>
      </c>
      <c r="O51" s="248" t="s">
        <v>378</v>
      </c>
      <c r="P51" s="244" t="str">
        <f t="shared" si="2"/>
        <v/>
      </c>
      <c r="R51" s="244" t="str">
        <f t="shared" si="3"/>
        <v/>
      </c>
      <c r="S51" s="248" t="s">
        <v>378</v>
      </c>
      <c r="T51" s="244" t="str">
        <f t="shared" si="4"/>
        <v/>
      </c>
      <c r="U51" s="249" t="s">
        <v>379</v>
      </c>
      <c r="V51" s="245"/>
      <c r="W51" s="250" t="s">
        <v>380</v>
      </c>
      <c r="X51" s="243">
        <f t="shared" si="5"/>
        <v>0</v>
      </c>
      <c r="Z51" s="244" t="str">
        <f t="shared" si="6"/>
        <v/>
      </c>
      <c r="AA51" s="248" t="s">
        <v>378</v>
      </c>
      <c r="AB51" s="244" t="str">
        <f t="shared" si="7"/>
        <v/>
      </c>
      <c r="AC51" s="249" t="s">
        <v>379</v>
      </c>
      <c r="AD51" s="245"/>
      <c r="AE51" s="250" t="s">
        <v>380</v>
      </c>
      <c r="AF51" s="243">
        <f t="shared" si="8"/>
        <v>0</v>
      </c>
      <c r="AH51" s="244" t="str">
        <f t="shared" si="9"/>
        <v/>
      </c>
      <c r="AI51" s="248" t="s">
        <v>378</v>
      </c>
      <c r="AJ51" s="244" t="str">
        <f t="shared" si="0"/>
        <v/>
      </c>
      <c r="AK51" s="249" t="s">
        <v>379</v>
      </c>
      <c r="AL51" s="245"/>
      <c r="AM51" s="250" t="s">
        <v>380</v>
      </c>
      <c r="AN51" s="243">
        <f t="shared" si="10"/>
        <v>0</v>
      </c>
      <c r="AP51" s="243">
        <f t="shared" si="11"/>
        <v>0</v>
      </c>
      <c r="AQ51" s="243">
        <f t="shared" si="12"/>
        <v>0</v>
      </c>
    </row>
    <row r="52" spans="2:43" s="251" customFormat="1" ht="16.5" customHeight="1" x14ac:dyDescent="0.15">
      <c r="B52" s="242"/>
      <c r="C52" s="247" t="s">
        <v>377</v>
      </c>
      <c r="D52" s="252"/>
      <c r="E52" s="248" t="s">
        <v>378</v>
      </c>
      <c r="F52" s="252"/>
      <c r="G52" s="249" t="s">
        <v>379</v>
      </c>
      <c r="H52" s="252"/>
      <c r="I52" s="250" t="s">
        <v>380</v>
      </c>
      <c r="J52" s="242"/>
      <c r="L52" s="243">
        <f t="shared" si="13"/>
        <v>0</v>
      </c>
      <c r="N52" s="244" t="str">
        <f t="shared" si="1"/>
        <v/>
      </c>
      <c r="O52" s="248" t="s">
        <v>378</v>
      </c>
      <c r="P52" s="244" t="str">
        <f t="shared" si="2"/>
        <v/>
      </c>
      <c r="R52" s="244" t="str">
        <f t="shared" si="3"/>
        <v/>
      </c>
      <c r="S52" s="248" t="s">
        <v>378</v>
      </c>
      <c r="T52" s="244" t="str">
        <f t="shared" si="4"/>
        <v/>
      </c>
      <c r="U52" s="249" t="s">
        <v>379</v>
      </c>
      <c r="V52" s="245"/>
      <c r="W52" s="250" t="s">
        <v>380</v>
      </c>
      <c r="X52" s="243">
        <f t="shared" si="5"/>
        <v>0</v>
      </c>
      <c r="Z52" s="244" t="str">
        <f t="shared" si="6"/>
        <v/>
      </c>
      <c r="AA52" s="248" t="s">
        <v>378</v>
      </c>
      <c r="AB52" s="244" t="str">
        <f t="shared" si="7"/>
        <v/>
      </c>
      <c r="AC52" s="249" t="s">
        <v>379</v>
      </c>
      <c r="AD52" s="253"/>
      <c r="AE52" s="250" t="s">
        <v>380</v>
      </c>
      <c r="AF52" s="243">
        <f t="shared" si="8"/>
        <v>0</v>
      </c>
      <c r="AH52" s="244" t="str">
        <f t="shared" si="9"/>
        <v/>
      </c>
      <c r="AI52" s="248" t="s">
        <v>378</v>
      </c>
      <c r="AJ52" s="244" t="str">
        <f t="shared" si="0"/>
        <v/>
      </c>
      <c r="AK52" s="249" t="s">
        <v>379</v>
      </c>
      <c r="AL52" s="245"/>
      <c r="AM52" s="250" t="s">
        <v>380</v>
      </c>
      <c r="AN52" s="243">
        <f t="shared" si="10"/>
        <v>0</v>
      </c>
      <c r="AP52" s="243">
        <f t="shared" si="11"/>
        <v>0</v>
      </c>
      <c r="AQ52" s="243">
        <f t="shared" si="12"/>
        <v>0</v>
      </c>
    </row>
    <row r="53" spans="2:43" s="251" customFormat="1" ht="16.5" customHeight="1" x14ac:dyDescent="0.15">
      <c r="B53" s="242"/>
      <c r="C53" s="247" t="s">
        <v>377</v>
      </c>
      <c r="D53" s="240"/>
      <c r="E53" s="248" t="s">
        <v>378</v>
      </c>
      <c r="F53" s="240"/>
      <c r="G53" s="249" t="s">
        <v>379</v>
      </c>
      <c r="H53" s="240"/>
      <c r="I53" s="250" t="s">
        <v>380</v>
      </c>
      <c r="J53" s="242"/>
      <c r="L53" s="243">
        <f t="shared" si="13"/>
        <v>0</v>
      </c>
      <c r="N53" s="244" t="str">
        <f t="shared" si="1"/>
        <v/>
      </c>
      <c r="O53" s="248" t="s">
        <v>378</v>
      </c>
      <c r="P53" s="244" t="str">
        <f t="shared" si="2"/>
        <v/>
      </c>
      <c r="R53" s="244" t="str">
        <f t="shared" si="3"/>
        <v/>
      </c>
      <c r="S53" s="248" t="s">
        <v>378</v>
      </c>
      <c r="T53" s="244" t="str">
        <f t="shared" si="4"/>
        <v/>
      </c>
      <c r="U53" s="249" t="s">
        <v>379</v>
      </c>
      <c r="V53" s="245"/>
      <c r="W53" s="250" t="s">
        <v>380</v>
      </c>
      <c r="X53" s="243">
        <f t="shared" si="5"/>
        <v>0</v>
      </c>
      <c r="Z53" s="244" t="str">
        <f t="shared" si="6"/>
        <v/>
      </c>
      <c r="AA53" s="248" t="s">
        <v>378</v>
      </c>
      <c r="AB53" s="244" t="str">
        <f t="shared" si="7"/>
        <v/>
      </c>
      <c r="AC53" s="249" t="s">
        <v>379</v>
      </c>
      <c r="AD53" s="245"/>
      <c r="AE53" s="250" t="s">
        <v>380</v>
      </c>
      <c r="AF53" s="243">
        <f t="shared" si="8"/>
        <v>0</v>
      </c>
      <c r="AH53" s="244" t="str">
        <f t="shared" si="9"/>
        <v/>
      </c>
      <c r="AI53" s="248" t="s">
        <v>378</v>
      </c>
      <c r="AJ53" s="244" t="str">
        <f t="shared" si="0"/>
        <v/>
      </c>
      <c r="AK53" s="249" t="s">
        <v>379</v>
      </c>
      <c r="AL53" s="245"/>
      <c r="AM53" s="250" t="s">
        <v>380</v>
      </c>
      <c r="AN53" s="243">
        <f t="shared" si="10"/>
        <v>0</v>
      </c>
      <c r="AP53" s="243">
        <f t="shared" si="11"/>
        <v>0</v>
      </c>
      <c r="AQ53" s="243">
        <f t="shared" si="12"/>
        <v>0</v>
      </c>
    </row>
    <row r="54" spans="2:43" s="251" customFormat="1" ht="16.5" customHeight="1" x14ac:dyDescent="0.15">
      <c r="B54" s="242"/>
      <c r="C54" s="247" t="s">
        <v>377</v>
      </c>
      <c r="D54" s="240"/>
      <c r="E54" s="248" t="s">
        <v>378</v>
      </c>
      <c r="F54" s="240"/>
      <c r="G54" s="249" t="s">
        <v>379</v>
      </c>
      <c r="H54" s="240"/>
      <c r="I54" s="250" t="s">
        <v>380</v>
      </c>
      <c r="J54" s="242"/>
      <c r="L54" s="243">
        <f t="shared" si="13"/>
        <v>0</v>
      </c>
      <c r="N54" s="244" t="str">
        <f t="shared" si="1"/>
        <v/>
      </c>
      <c r="O54" s="248" t="s">
        <v>378</v>
      </c>
      <c r="P54" s="244" t="str">
        <f t="shared" si="2"/>
        <v/>
      </c>
      <c r="R54" s="244" t="str">
        <f t="shared" si="3"/>
        <v/>
      </c>
      <c r="S54" s="248" t="s">
        <v>378</v>
      </c>
      <c r="T54" s="244" t="str">
        <f t="shared" si="4"/>
        <v/>
      </c>
      <c r="U54" s="249" t="s">
        <v>379</v>
      </c>
      <c r="V54" s="245"/>
      <c r="W54" s="250" t="s">
        <v>380</v>
      </c>
      <c r="X54" s="243">
        <f t="shared" si="5"/>
        <v>0</v>
      </c>
      <c r="Z54" s="244" t="str">
        <f t="shared" si="6"/>
        <v/>
      </c>
      <c r="AA54" s="248" t="s">
        <v>378</v>
      </c>
      <c r="AB54" s="244" t="str">
        <f t="shared" si="7"/>
        <v/>
      </c>
      <c r="AC54" s="249" t="s">
        <v>379</v>
      </c>
      <c r="AD54" s="245"/>
      <c r="AE54" s="250" t="s">
        <v>380</v>
      </c>
      <c r="AF54" s="243">
        <f t="shared" si="8"/>
        <v>0</v>
      </c>
      <c r="AH54" s="244" t="str">
        <f t="shared" si="9"/>
        <v/>
      </c>
      <c r="AI54" s="248" t="s">
        <v>378</v>
      </c>
      <c r="AJ54" s="244" t="str">
        <f t="shared" si="0"/>
        <v/>
      </c>
      <c r="AK54" s="249" t="s">
        <v>379</v>
      </c>
      <c r="AL54" s="245"/>
      <c r="AM54" s="250" t="s">
        <v>380</v>
      </c>
      <c r="AN54" s="243">
        <f t="shared" si="10"/>
        <v>0</v>
      </c>
      <c r="AP54" s="243">
        <f t="shared" si="11"/>
        <v>0</v>
      </c>
      <c r="AQ54" s="243">
        <f t="shared" si="12"/>
        <v>0</v>
      </c>
    </row>
    <row r="55" spans="2:43" s="251" customFormat="1" ht="16.5" customHeight="1" x14ac:dyDescent="0.15">
      <c r="B55" s="242"/>
      <c r="C55" s="247" t="s">
        <v>377</v>
      </c>
      <c r="D55" s="252"/>
      <c r="E55" s="248" t="s">
        <v>378</v>
      </c>
      <c r="F55" s="252"/>
      <c r="G55" s="249" t="s">
        <v>379</v>
      </c>
      <c r="H55" s="252"/>
      <c r="I55" s="250" t="s">
        <v>380</v>
      </c>
      <c r="J55" s="242"/>
      <c r="L55" s="243">
        <f t="shared" si="13"/>
        <v>0</v>
      </c>
      <c r="N55" s="244" t="str">
        <f t="shared" si="1"/>
        <v/>
      </c>
      <c r="O55" s="248" t="s">
        <v>378</v>
      </c>
      <c r="P55" s="244" t="str">
        <f t="shared" si="2"/>
        <v/>
      </c>
      <c r="R55" s="244" t="str">
        <f t="shared" si="3"/>
        <v/>
      </c>
      <c r="S55" s="248" t="s">
        <v>378</v>
      </c>
      <c r="T55" s="244" t="str">
        <f t="shared" si="4"/>
        <v/>
      </c>
      <c r="U55" s="249" t="s">
        <v>379</v>
      </c>
      <c r="V55" s="245"/>
      <c r="W55" s="250" t="s">
        <v>380</v>
      </c>
      <c r="X55" s="243">
        <f t="shared" si="5"/>
        <v>0</v>
      </c>
      <c r="Z55" s="244" t="str">
        <f t="shared" si="6"/>
        <v/>
      </c>
      <c r="AA55" s="248" t="s">
        <v>378</v>
      </c>
      <c r="AB55" s="244" t="str">
        <f t="shared" si="7"/>
        <v/>
      </c>
      <c r="AC55" s="249" t="s">
        <v>379</v>
      </c>
      <c r="AD55" s="253"/>
      <c r="AE55" s="250" t="s">
        <v>380</v>
      </c>
      <c r="AF55" s="243">
        <f t="shared" si="8"/>
        <v>0</v>
      </c>
      <c r="AH55" s="244" t="str">
        <f t="shared" si="9"/>
        <v/>
      </c>
      <c r="AI55" s="248" t="s">
        <v>378</v>
      </c>
      <c r="AJ55" s="244" t="str">
        <f t="shared" si="0"/>
        <v/>
      </c>
      <c r="AK55" s="249" t="s">
        <v>379</v>
      </c>
      <c r="AL55" s="245"/>
      <c r="AM55" s="250" t="s">
        <v>380</v>
      </c>
      <c r="AN55" s="243">
        <f t="shared" si="10"/>
        <v>0</v>
      </c>
      <c r="AP55" s="243">
        <f t="shared" si="11"/>
        <v>0</v>
      </c>
      <c r="AQ55" s="243">
        <f t="shared" si="12"/>
        <v>0</v>
      </c>
    </row>
    <row r="56" spans="2:43" ht="16.5" customHeight="1" x14ac:dyDescent="0.15">
      <c r="B56" s="254" t="s">
        <v>381</v>
      </c>
      <c r="C56" s="237" t="s">
        <v>377</v>
      </c>
      <c r="D56" s="255"/>
      <c r="E56" s="256"/>
      <c r="F56" s="256"/>
      <c r="G56" s="256"/>
      <c r="H56" s="256"/>
      <c r="I56" s="256"/>
      <c r="J56" s="256"/>
      <c r="K56" s="256"/>
      <c r="L56" s="257" t="s">
        <v>382</v>
      </c>
      <c r="N56" s="255"/>
      <c r="O56" s="256"/>
      <c r="P56" s="258"/>
      <c r="R56" s="259"/>
      <c r="S56" s="260"/>
      <c r="T56" s="260"/>
      <c r="U56" s="260"/>
      <c r="V56" s="260"/>
      <c r="W56" s="260"/>
      <c r="X56" s="257" t="s">
        <v>382</v>
      </c>
      <c r="Z56" s="255"/>
      <c r="AA56" s="256"/>
      <c r="AB56" s="256"/>
      <c r="AC56" s="256"/>
      <c r="AD56" s="256"/>
      <c r="AE56" s="256"/>
      <c r="AF56" s="257" t="s">
        <v>382</v>
      </c>
      <c r="AH56" s="255"/>
      <c r="AI56" s="256"/>
      <c r="AJ56" s="256"/>
      <c r="AK56" s="256"/>
      <c r="AL56" s="256"/>
      <c r="AM56" s="256"/>
      <c r="AN56" s="257" t="s">
        <v>382</v>
      </c>
      <c r="AP56" s="257" t="s">
        <v>382</v>
      </c>
      <c r="AQ56" s="243"/>
    </row>
    <row r="57" spans="2:43" ht="8.1" customHeight="1" x14ac:dyDescent="0.15"/>
    <row r="58" spans="2:43" ht="15" customHeight="1" x14ac:dyDescent="0.15">
      <c r="B58" s="261" t="s">
        <v>383</v>
      </c>
      <c r="C58" s="262"/>
    </row>
    <row r="59" spans="2:43" ht="15" customHeight="1" x14ac:dyDescent="0.15">
      <c r="B59" s="263" t="s">
        <v>384</v>
      </c>
      <c r="C59" s="262"/>
    </row>
    <row r="60" spans="2:43" ht="15" customHeight="1" x14ac:dyDescent="0.15">
      <c r="B60" s="263"/>
      <c r="C60" s="262"/>
    </row>
    <row r="61" spans="2:43" ht="15" customHeight="1" x14ac:dyDescent="0.15">
      <c r="B61" s="263"/>
      <c r="C61" s="262"/>
    </row>
  </sheetData>
  <sheetProtection password="C714" sheet="1" objects="1" scenarios="1" formatRows="0" insertRows="0" deleteRows="0" selectLockedCells="1"/>
  <mergeCells count="15">
    <mergeCell ref="D10:L10"/>
    <mergeCell ref="N10:P10"/>
    <mergeCell ref="R10:X10"/>
    <mergeCell ref="Z10:AF10"/>
    <mergeCell ref="AH10:AN10"/>
    <mergeCell ref="G11:I11"/>
    <mergeCell ref="U11:W11"/>
    <mergeCell ref="AC11:AE11"/>
    <mergeCell ref="AK11:AM11"/>
    <mergeCell ref="B1:L1"/>
    <mergeCell ref="V1:X1"/>
    <mergeCell ref="B2:D2"/>
    <mergeCell ref="V2:X2"/>
    <mergeCell ref="D5:F5"/>
    <mergeCell ref="J5:L5"/>
  </mergeCells>
  <phoneticPr fontId="4"/>
  <conditionalFormatting sqref="D12">
    <cfRule type="cellIs" dxfId="13" priority="12" operator="equal">
      <formula>""</formula>
    </cfRule>
  </conditionalFormatting>
  <conditionalFormatting sqref="F12:F39">
    <cfRule type="expression" dxfId="12" priority="11">
      <formula>AND($D12&lt;&gt;"",F12="")</formula>
    </cfRule>
  </conditionalFormatting>
  <conditionalFormatting sqref="H12:H39">
    <cfRule type="expression" dxfId="11" priority="9">
      <formula>AND($D12&lt;&gt;"",H12="")</formula>
    </cfRule>
    <cfRule type="expression" dxfId="10" priority="10">
      <formula>AND(H12&lt;&gt;"",L12&lt;=0)</formula>
    </cfRule>
  </conditionalFormatting>
  <conditionalFormatting sqref="J12:J55">
    <cfRule type="expression" dxfId="9" priority="8">
      <formula>AND($D12&lt;&gt;"",J12="")</formula>
    </cfRule>
  </conditionalFormatting>
  <conditionalFormatting sqref="L12:L56 X12:X56 AF12:AF56 AN12:AN56">
    <cfRule type="cellIs" dxfId="8" priority="14" operator="equal">
      <formula>0</formula>
    </cfRule>
  </conditionalFormatting>
  <conditionalFormatting sqref="V16:V39">
    <cfRule type="expression" dxfId="7" priority="3">
      <formula>AND(OR(AD16&lt;&gt;"",AL16&lt;&gt;""),V16&lt;&gt;"",V16+AD16+AL16&lt;&gt;H16)</formula>
    </cfRule>
    <cfRule type="expression" dxfId="6" priority="4">
      <formula>AND(D16&lt;F16,N16&lt;D16,D16,P16,N16&lt;F16,F16&lt;P16,L16&lt;&gt;X16,V16&lt;&gt;"")</formula>
    </cfRule>
    <cfRule type="cellIs" dxfId="5" priority="5" operator="greaterThan">
      <formula>$H16</formula>
    </cfRule>
    <cfRule type="expression" dxfId="4" priority="6">
      <formula>V16&lt;&gt;""</formula>
    </cfRule>
    <cfRule type="expression" dxfId="3" priority="7">
      <formula>$R16&lt;&gt;""</formula>
    </cfRule>
  </conditionalFormatting>
  <conditionalFormatting sqref="AP12:AQ56">
    <cfRule type="cellIs" dxfId="2" priority="13" operator="equal">
      <formula>0</formula>
    </cfRule>
  </conditionalFormatting>
  <conditionalFormatting sqref="D7">
    <cfRule type="cellIs" dxfId="1" priority="2" operator="equal">
      <formula>""</formula>
    </cfRule>
  </conditionalFormatting>
  <conditionalFormatting sqref="F7">
    <cfRule type="expression" dxfId="0" priority="1">
      <formula>AND($D7&lt;&gt;"",F7="")</formula>
    </cfRule>
  </conditionalFormatting>
  <dataValidations count="2">
    <dataValidation type="list" allowBlank="1" showInputMessage="1" sqref="J12:J55">
      <formula1>"日勤,夜勤,宿直"</formula1>
    </dataValidation>
    <dataValidation allowBlank="1" showInputMessage="1" sqref="J2:J11 J56:J1048576 E2:I1048576 A1:D1048576 M1:XFD1048576 K2:L1048576"/>
  </dataValidations>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110"/>
  <sheetViews>
    <sheetView showGridLines="0" view="pageBreakPreview" zoomScaleNormal="90" zoomScaleSheetLayoutView="100" workbookViewId="0">
      <selection activeCell="AN2" sqref="AN2:AQ2"/>
    </sheetView>
  </sheetViews>
  <sheetFormatPr defaultColWidth="8.25" defaultRowHeight="21" customHeight="1" x14ac:dyDescent="0.15"/>
  <cols>
    <col min="1" max="1" width="2.625" style="294" customWidth="1"/>
    <col min="2" max="2" width="17.25" style="326" customWidth="1"/>
    <col min="3" max="3" width="7.5" style="294" bestFit="1" customWidth="1"/>
    <col min="4" max="4" width="3.25" style="294" customWidth="1"/>
    <col min="5" max="7" width="7.625" style="294" customWidth="1"/>
    <col min="8" max="8" width="5.25" style="294" customWidth="1"/>
    <col min="9" max="39" width="2.625" style="294" customWidth="1"/>
    <col min="40" max="41" width="7.625" style="294" customWidth="1"/>
    <col min="42" max="43" width="7.875" style="294" customWidth="1"/>
    <col min="44" max="45" width="7.625" style="294" customWidth="1"/>
    <col min="46" max="46" width="8.25" style="310"/>
    <col min="47" max="48" width="10.5" style="272" hidden="1" customWidth="1"/>
    <col min="49" max="49" width="3.125" style="272" customWidth="1"/>
    <col min="50" max="16384" width="8.25" style="272"/>
  </cols>
  <sheetData>
    <row r="1" spans="1:48" s="590" customFormat="1" ht="19.5" customHeight="1" x14ac:dyDescent="0.15">
      <c r="A1" s="587" t="s">
        <v>563</v>
      </c>
      <c r="B1" s="588"/>
      <c r="C1" s="588"/>
      <c r="D1" s="588"/>
      <c r="E1" s="588"/>
      <c r="F1" s="588"/>
      <c r="G1" s="589"/>
      <c r="H1" s="589"/>
      <c r="I1" s="589"/>
      <c r="J1" s="589"/>
      <c r="K1" s="589"/>
      <c r="L1" s="589"/>
      <c r="M1" s="589"/>
      <c r="N1" s="589"/>
      <c r="O1" s="589"/>
      <c r="P1" s="589"/>
      <c r="Q1" s="589"/>
      <c r="R1" s="589"/>
      <c r="S1" s="589"/>
      <c r="T1" s="589"/>
      <c r="U1" s="589"/>
    </row>
    <row r="2" spans="1:48" ht="18" customHeight="1" x14ac:dyDescent="0.15">
      <c r="A2" s="265" t="s">
        <v>564</v>
      </c>
      <c r="B2" s="264"/>
      <c r="C2" s="265"/>
      <c r="D2" s="265"/>
      <c r="E2" s="265"/>
      <c r="F2" s="265"/>
      <c r="G2" s="265"/>
      <c r="H2" s="265"/>
      <c r="I2" s="265"/>
      <c r="J2" s="265"/>
      <c r="K2" s="265"/>
      <c r="L2" s="265"/>
      <c r="M2" s="265"/>
      <c r="N2" s="265"/>
      <c r="O2" s="265"/>
      <c r="P2" s="265"/>
      <c r="Q2" s="265"/>
      <c r="R2" s="265"/>
      <c r="S2" s="265"/>
      <c r="T2" s="265"/>
      <c r="U2" s="265"/>
      <c r="V2" s="265"/>
      <c r="W2" s="265"/>
      <c r="X2" s="265"/>
      <c r="Y2" s="265"/>
      <c r="Z2" s="265"/>
      <c r="AA2" s="266"/>
      <c r="AB2" s="266"/>
      <c r="AC2" s="267"/>
      <c r="AD2" s="267"/>
      <c r="AE2" s="267"/>
      <c r="AF2" s="267"/>
      <c r="AG2" s="268"/>
      <c r="AH2" s="268"/>
      <c r="AI2" s="268"/>
      <c r="AJ2" s="268"/>
      <c r="AK2" s="268"/>
      <c r="AL2" s="269" t="s">
        <v>385</v>
      </c>
      <c r="AM2" s="269"/>
      <c r="AN2" s="591" t="s">
        <v>500</v>
      </c>
      <c r="AO2" s="592"/>
      <c r="AP2" s="592"/>
      <c r="AQ2" s="593"/>
      <c r="AR2" s="270"/>
      <c r="AS2" s="270"/>
      <c r="AT2" s="271"/>
    </row>
    <row r="3" spans="1:48" ht="18" customHeight="1" x14ac:dyDescent="0.15">
      <c r="A3" s="273" t="s">
        <v>386</v>
      </c>
      <c r="B3" s="274"/>
      <c r="C3" s="274"/>
      <c r="D3" s="274"/>
      <c r="E3" s="274"/>
      <c r="F3" s="274"/>
      <c r="G3" s="274"/>
      <c r="H3" s="274"/>
      <c r="I3" s="274"/>
      <c r="J3" s="274"/>
      <c r="K3" s="274"/>
      <c r="L3" s="274"/>
      <c r="M3" s="274"/>
      <c r="N3" s="275"/>
      <c r="O3" s="275"/>
      <c r="P3" s="594">
        <v>2024</v>
      </c>
      <c r="Q3" s="594"/>
      <c r="R3" s="594"/>
      <c r="S3" s="594"/>
      <c r="T3" s="426" t="s">
        <v>7</v>
      </c>
      <c r="U3" s="426"/>
      <c r="V3" s="595" t="str">
        <f>IF([9]【共通】!P9=0,"",IF([9]【共通】!P9-2&lt;1,[9]【共通】!P9-2+12,[9]【共通】!P9-2))</f>
        <v/>
      </c>
      <c r="W3" s="595"/>
      <c r="X3" s="426" t="s">
        <v>387</v>
      </c>
      <c r="Y3" s="426"/>
      <c r="Z3" s="274"/>
      <c r="AA3" s="274"/>
      <c r="AB3" s="274"/>
      <c r="AC3" s="267"/>
      <c r="AD3" s="267"/>
      <c r="AE3" s="276"/>
      <c r="AF3" s="269"/>
      <c r="AG3" s="274"/>
      <c r="AH3" s="274"/>
      <c r="AI3" s="274"/>
      <c r="AJ3" s="274"/>
      <c r="AK3" s="274"/>
      <c r="AL3" s="269" t="s">
        <v>388</v>
      </c>
      <c r="AM3" s="269"/>
      <c r="AN3" s="596"/>
      <c r="AO3" s="597"/>
      <c r="AP3" s="597"/>
      <c r="AQ3" s="598"/>
      <c r="AR3" s="270"/>
      <c r="AS3" s="270"/>
      <c r="AT3" s="271"/>
    </row>
    <row r="4" spans="1:48" ht="18" customHeight="1" x14ac:dyDescent="0.15">
      <c r="A4" s="277"/>
      <c r="B4" s="274"/>
      <c r="C4" s="277"/>
      <c r="D4" s="277"/>
      <c r="E4" s="277"/>
      <c r="F4" s="277"/>
      <c r="G4" s="277"/>
      <c r="H4" s="277"/>
      <c r="I4" s="277"/>
      <c r="J4" s="277"/>
      <c r="K4" s="277"/>
      <c r="L4" s="277"/>
      <c r="M4" s="277"/>
      <c r="N4" s="277"/>
      <c r="O4" s="277"/>
      <c r="P4" s="277"/>
      <c r="Q4" s="277"/>
      <c r="R4" s="277"/>
      <c r="S4" s="277"/>
      <c r="T4" s="277"/>
      <c r="U4" s="277"/>
      <c r="V4" s="278" t="str">
        <f>IF(V3="","シート【共通】の「運営指導年月日」を入力してください↑","")</f>
        <v>シート【共通】の「運営指導年月日」を入力してください↑</v>
      </c>
      <c r="W4" s="277"/>
      <c r="X4" s="277"/>
      <c r="Y4" s="277"/>
      <c r="Z4" s="277"/>
      <c r="AA4" s="276"/>
      <c r="AB4" s="279"/>
      <c r="AC4" s="279"/>
      <c r="AD4" s="279"/>
      <c r="AE4" s="267"/>
      <c r="AF4" s="279"/>
      <c r="AG4" s="279"/>
      <c r="AH4" s="279"/>
      <c r="AI4" s="279"/>
      <c r="AJ4" s="279"/>
      <c r="AK4" s="279"/>
      <c r="AL4" s="280" t="s">
        <v>389</v>
      </c>
      <c r="AM4" s="269"/>
      <c r="AN4" s="423" t="str">
        <f>IF(AN5="","予定/実績の別を選択",IF(AN5="予定","４週","暦月"))</f>
        <v>暦月</v>
      </c>
      <c r="AO4" s="424"/>
      <c r="AP4" s="424"/>
      <c r="AQ4" s="425"/>
      <c r="AR4" s="270"/>
      <c r="AS4" s="270"/>
      <c r="AT4" s="271"/>
    </row>
    <row r="5" spans="1:48" ht="18" customHeight="1" x14ac:dyDescent="0.15">
      <c r="A5" s="277"/>
      <c r="B5" s="274"/>
      <c r="C5" s="277"/>
      <c r="D5" s="277"/>
      <c r="E5" s="277"/>
      <c r="F5" s="277"/>
      <c r="G5" s="277"/>
      <c r="H5" s="277"/>
      <c r="I5" s="277"/>
      <c r="J5" s="277"/>
      <c r="K5" s="277"/>
      <c r="L5" s="277"/>
      <c r="M5" s="277"/>
      <c r="N5" s="277"/>
      <c r="O5" s="277"/>
      <c r="P5" s="277"/>
      <c r="Q5" s="277"/>
      <c r="R5" s="277"/>
      <c r="S5" s="277"/>
      <c r="T5" s="277"/>
      <c r="U5" s="277"/>
      <c r="V5" s="277"/>
      <c r="W5" s="277"/>
      <c r="X5" s="277"/>
      <c r="Y5" s="277"/>
      <c r="Z5" s="277"/>
      <c r="AA5" s="276"/>
      <c r="AB5" s="279"/>
      <c r="AC5" s="279"/>
      <c r="AD5" s="279"/>
      <c r="AE5" s="267"/>
      <c r="AF5" s="279"/>
      <c r="AG5" s="279"/>
      <c r="AH5" s="279"/>
      <c r="AI5" s="279"/>
      <c r="AJ5" s="279"/>
      <c r="AK5" s="279"/>
      <c r="AL5" s="280" t="s">
        <v>390</v>
      </c>
      <c r="AM5" s="269"/>
      <c r="AN5" s="599" t="s">
        <v>391</v>
      </c>
      <c r="AO5" s="600"/>
      <c r="AP5" s="600"/>
      <c r="AQ5" s="601"/>
      <c r="AR5" s="270"/>
      <c r="AS5" s="270"/>
      <c r="AT5" s="271"/>
      <c r="AU5" s="281"/>
      <c r="AV5" s="281"/>
    </row>
    <row r="6" spans="1:48" s="291" customFormat="1" ht="6.75" customHeight="1" x14ac:dyDescent="0.15">
      <c r="A6" s="282"/>
      <c r="B6" s="274"/>
      <c r="C6" s="282"/>
      <c r="D6" s="282"/>
      <c r="E6" s="282"/>
      <c r="F6" s="282"/>
      <c r="G6" s="282"/>
      <c r="H6" s="282"/>
      <c r="I6" s="282"/>
      <c r="J6" s="282"/>
      <c r="K6" s="282"/>
      <c r="L6" s="282"/>
      <c r="M6" s="282"/>
      <c r="N6" s="282"/>
      <c r="O6" s="282"/>
      <c r="P6" s="282"/>
      <c r="Q6" s="282"/>
      <c r="R6" s="282"/>
      <c r="S6" s="282"/>
      <c r="T6" s="282"/>
      <c r="U6" s="282"/>
      <c r="V6" s="282"/>
      <c r="W6" s="282"/>
      <c r="X6" s="282"/>
      <c r="Y6" s="282"/>
      <c r="Z6" s="282"/>
      <c r="AA6" s="283"/>
      <c r="AB6" s="284"/>
      <c r="AC6" s="284"/>
      <c r="AD6" s="284"/>
      <c r="AE6" s="285"/>
      <c r="AF6" s="284"/>
      <c r="AG6" s="284"/>
      <c r="AH6" s="284"/>
      <c r="AI6" s="284"/>
      <c r="AJ6" s="284"/>
      <c r="AK6" s="284"/>
      <c r="AL6" s="286"/>
      <c r="AM6" s="287"/>
      <c r="AN6" s="275"/>
      <c r="AO6" s="275"/>
      <c r="AP6" s="275"/>
      <c r="AQ6" s="275"/>
      <c r="AR6" s="288"/>
      <c r="AS6" s="288"/>
      <c r="AT6" s="289"/>
      <c r="AU6" s="290"/>
      <c r="AV6" s="290"/>
    </row>
    <row r="7" spans="1:48" ht="18" customHeight="1" x14ac:dyDescent="0.15">
      <c r="A7" s="277"/>
      <c r="B7" s="274"/>
      <c r="C7" s="277"/>
      <c r="D7" s="277"/>
      <c r="E7" s="277"/>
      <c r="F7" s="277"/>
      <c r="G7" s="277"/>
      <c r="H7" s="277"/>
      <c r="I7" s="277"/>
      <c r="J7" s="277"/>
      <c r="K7" s="277"/>
      <c r="L7" s="277"/>
      <c r="M7" s="277"/>
      <c r="N7" s="277"/>
      <c r="O7" s="277"/>
      <c r="P7" s="277"/>
      <c r="Q7" s="277"/>
      <c r="R7" s="277"/>
      <c r="S7" s="277"/>
      <c r="T7" s="277"/>
      <c r="U7" s="277"/>
      <c r="V7" s="277"/>
      <c r="W7" s="276"/>
      <c r="X7" s="277"/>
      <c r="Y7" s="277"/>
      <c r="Z7" s="277"/>
      <c r="AA7" s="276"/>
      <c r="AB7" s="279"/>
      <c r="AC7" s="279"/>
      <c r="AD7" s="279"/>
      <c r="AE7" s="267"/>
      <c r="AF7" s="279"/>
      <c r="AG7" s="279"/>
      <c r="AH7" s="279"/>
      <c r="AI7" s="279"/>
      <c r="AJ7" s="280" t="s">
        <v>392</v>
      </c>
      <c r="AK7" s="602"/>
      <c r="AL7" s="602"/>
      <c r="AM7" s="602"/>
      <c r="AN7" s="279" t="s">
        <v>393</v>
      </c>
      <c r="AO7" s="603"/>
      <c r="AP7" s="279" t="s">
        <v>394</v>
      </c>
      <c r="AQ7" s="267"/>
      <c r="AR7" s="270"/>
      <c r="AS7" s="270"/>
      <c r="AT7" s="271"/>
      <c r="AU7" s="281"/>
      <c r="AV7" s="281"/>
    </row>
    <row r="8" spans="1:48" s="291" customFormat="1" ht="7.5" customHeight="1" x14ac:dyDescent="0.15">
      <c r="A8" s="282"/>
      <c r="B8" s="274"/>
      <c r="C8" s="282"/>
      <c r="D8" s="282"/>
      <c r="E8" s="282"/>
      <c r="F8" s="282"/>
      <c r="G8" s="282"/>
      <c r="H8" s="282"/>
      <c r="I8" s="282"/>
      <c r="J8" s="282"/>
      <c r="K8" s="282"/>
      <c r="L8" s="282"/>
      <c r="M8" s="282"/>
      <c r="N8" s="282"/>
      <c r="O8" s="282"/>
      <c r="P8" s="282"/>
      <c r="Q8" s="282"/>
      <c r="R8" s="282"/>
      <c r="S8" s="282"/>
      <c r="T8" s="282"/>
      <c r="U8" s="282"/>
      <c r="V8" s="282"/>
      <c r="W8" s="283"/>
      <c r="X8" s="282"/>
      <c r="Y8" s="282"/>
      <c r="Z8" s="282"/>
      <c r="AA8" s="283"/>
      <c r="AB8" s="284"/>
      <c r="AC8" s="284"/>
      <c r="AD8" s="284"/>
      <c r="AE8" s="285"/>
      <c r="AF8" s="284"/>
      <c r="AG8" s="284"/>
      <c r="AH8" s="284"/>
      <c r="AI8" s="284"/>
      <c r="AJ8" s="286"/>
      <c r="AK8" s="284"/>
      <c r="AL8" s="284"/>
      <c r="AM8" s="284"/>
      <c r="AN8" s="284"/>
      <c r="AO8" s="284"/>
      <c r="AP8" s="284"/>
      <c r="AQ8" s="285"/>
      <c r="AR8" s="288"/>
      <c r="AS8" s="288"/>
      <c r="AT8" s="289"/>
      <c r="AU8" s="290"/>
      <c r="AV8" s="290"/>
    </row>
    <row r="9" spans="1:48" ht="18" customHeight="1" x14ac:dyDescent="0.15">
      <c r="A9" s="277"/>
      <c r="B9" s="277"/>
      <c r="C9" s="277"/>
      <c r="D9" s="277"/>
      <c r="E9" s="277"/>
      <c r="F9" s="277"/>
      <c r="G9" s="277"/>
      <c r="H9" s="277"/>
      <c r="I9" s="277"/>
      <c r="J9" s="277"/>
      <c r="K9" s="277"/>
      <c r="L9" s="277"/>
      <c r="M9" s="277"/>
      <c r="N9" s="277"/>
      <c r="O9" s="277"/>
      <c r="P9" s="277"/>
      <c r="Q9" s="277"/>
      <c r="R9" s="277"/>
      <c r="S9" s="277"/>
      <c r="T9" s="277"/>
      <c r="U9" s="277"/>
      <c r="V9" s="277"/>
      <c r="W9" s="276"/>
      <c r="X9" s="277"/>
      <c r="Y9" s="277"/>
      <c r="Z9" s="277"/>
      <c r="AA9" s="276"/>
      <c r="AB9" s="279"/>
      <c r="AC9" s="279"/>
      <c r="AD9" s="279"/>
      <c r="AE9" s="267"/>
      <c r="AF9" s="279"/>
      <c r="AG9" s="279"/>
      <c r="AH9" s="279"/>
      <c r="AI9" s="279"/>
      <c r="AJ9" s="280" t="s">
        <v>395</v>
      </c>
      <c r="AK9" s="602"/>
      <c r="AL9" s="602"/>
      <c r="AM9" s="602"/>
      <c r="AN9" s="279" t="s">
        <v>393</v>
      </c>
      <c r="AO9" s="603"/>
      <c r="AP9" s="279" t="s">
        <v>394</v>
      </c>
      <c r="AQ9" s="267"/>
      <c r="AR9" s="270"/>
      <c r="AS9" s="270"/>
      <c r="AT9" s="271"/>
      <c r="AU9" s="281"/>
      <c r="AV9" s="281"/>
    </row>
    <row r="10" spans="1:48" s="291" customFormat="1" ht="5.25" customHeight="1" x14ac:dyDescent="0.15">
      <c r="A10" s="282"/>
      <c r="B10" s="282"/>
      <c r="C10" s="282"/>
      <c r="D10" s="282"/>
      <c r="E10" s="282"/>
      <c r="F10" s="282"/>
      <c r="G10" s="282"/>
      <c r="H10" s="282"/>
      <c r="I10" s="282"/>
      <c r="J10" s="282"/>
      <c r="K10" s="282"/>
      <c r="L10" s="282"/>
      <c r="M10" s="282"/>
      <c r="N10" s="282"/>
      <c r="O10" s="282"/>
      <c r="P10" s="282"/>
      <c r="Q10" s="282"/>
      <c r="R10" s="282"/>
      <c r="S10" s="282"/>
      <c r="T10" s="282"/>
      <c r="U10" s="282"/>
      <c r="V10" s="282"/>
      <c r="W10" s="283"/>
      <c r="X10" s="282"/>
      <c r="Y10" s="282"/>
      <c r="Z10" s="282"/>
      <c r="AA10" s="283"/>
      <c r="AB10" s="284"/>
      <c r="AC10" s="284"/>
      <c r="AD10" s="284"/>
      <c r="AE10" s="285"/>
      <c r="AF10" s="284"/>
      <c r="AG10" s="284"/>
      <c r="AH10" s="284"/>
      <c r="AI10" s="284"/>
      <c r="AJ10" s="286"/>
      <c r="AK10" s="284"/>
      <c r="AL10" s="284"/>
      <c r="AM10" s="284"/>
      <c r="AN10" s="284"/>
      <c r="AO10" s="284"/>
      <c r="AP10" s="284"/>
      <c r="AQ10" s="285"/>
      <c r="AR10" s="288"/>
      <c r="AS10" s="288"/>
      <c r="AT10" s="289"/>
      <c r="AU10" s="290"/>
      <c r="AV10" s="290"/>
    </row>
    <row r="11" spans="1:48" s="294" customFormat="1" ht="21" customHeight="1" x14ac:dyDescent="0.15">
      <c r="A11" s="292"/>
      <c r="B11" s="604"/>
      <c r="C11" s="605" t="s">
        <v>396</v>
      </c>
      <c r="D11" s="606"/>
      <c r="E11" s="408" t="str">
        <f>IFERROR(IF(VLOOKUP($AN$2,'選択肢 (2)'!$A:$L,3,FALSE)="","---",(VLOOKUP($AN$2,'選択肢 (2)'!$A:$L,3,FALSE))),"サービス種別未選択")</f>
        <v>生活支援員</v>
      </c>
      <c r="F11" s="408"/>
      <c r="G11" s="408" t="str">
        <f>IFERROR(IF(VLOOKUP($AN$2,'選択肢 (2)'!$A:$L,4,FALSE)="","---",(VLOOKUP($AN$2,'選択肢 (2)'!$A:$L,4,FALSE))),"サービス種別"&amp;CHAR(10)&amp;"未選択")</f>
        <v>---</v>
      </c>
      <c r="H11" s="408"/>
      <c r="I11" s="408"/>
      <c r="J11" s="416" t="str">
        <f>IFERROR(IF(VLOOKUP($AN$2,'選択肢 (2)'!$A:$L,5,FALSE)="","---",(VLOOKUP($AN$2,'選択肢 (2)'!$A:$L,5,FALSE))),"サービス種別未選択")</f>
        <v>---</v>
      </c>
      <c r="K11" s="417"/>
      <c r="L11" s="417"/>
      <c r="M11" s="417"/>
      <c r="N11" s="417"/>
      <c r="O11" s="418"/>
      <c r="P11" s="416" t="str">
        <f>IFERROR(IF(VLOOKUP($AN$2,'選択肢 (2)'!$A:$L,6,FALSE)="","---",(VLOOKUP($AN$2,'選択肢 (2)'!$A:$L,6,FALSE))),"サービス種別未選択")</f>
        <v>---</v>
      </c>
      <c r="Q11" s="417"/>
      <c r="R11" s="417"/>
      <c r="S11" s="417"/>
      <c r="T11" s="417"/>
      <c r="U11" s="418"/>
      <c r="V11" s="416" t="str">
        <f>IFERROR(IF(VLOOKUP($AN$2,'選択肢 (2)'!$A:$L,7,FALSE)="","---",(VLOOKUP($AN$2,'選択肢 (2)'!$A:$L,7,FALSE))),"サービス種別未選択")</f>
        <v>---</v>
      </c>
      <c r="W11" s="417"/>
      <c r="X11" s="417"/>
      <c r="Y11" s="417"/>
      <c r="Z11" s="417"/>
      <c r="AA11" s="418"/>
      <c r="AB11" s="416" t="str">
        <f>IFERROR(IF(VLOOKUP($AN$2,'選択肢 (2)'!$A:$L,8,FALSE)="","---",(VLOOKUP($AN$2,'選択肢 (2)'!$A:$L,8,FALSE))),"サービス種別未選択")</f>
        <v>---</v>
      </c>
      <c r="AC11" s="417"/>
      <c r="AD11" s="417"/>
      <c r="AE11" s="417"/>
      <c r="AF11" s="417"/>
      <c r="AG11" s="418"/>
      <c r="AH11" s="416" t="str">
        <f>IFERROR(IF(VLOOKUP($AN$2,'選択肢 (2)'!$A:$L,9,FALSE)="","---",(VLOOKUP($AN$2,'選択肢 (2)'!$A:$L,9,FALSE))),"サービス種別未選択")</f>
        <v>---</v>
      </c>
      <c r="AI11" s="417"/>
      <c r="AJ11" s="417"/>
      <c r="AK11" s="417"/>
      <c r="AL11" s="417"/>
      <c r="AM11" s="418"/>
      <c r="AN11" s="396" t="str">
        <f>IFERROR(IF(VLOOKUP($AN$2,'選択肢 (2)'!$A:$L,10,FALSE)="","---",(VLOOKUP($AN$2,'選択肢 (2)'!$A:$L,10,FALSE))),"サービス種別未選択")</f>
        <v>---</v>
      </c>
      <c r="AO11" s="398"/>
      <c r="AP11" s="408" t="str">
        <f>IFERROR(IF(VLOOKUP($AN$2,'選択肢 (2)'!$A:$L,11,FALSE)="","---",(VLOOKUP($AN$2,'選択肢 (2)'!$A:$L,11,FALSE))),"サービス種別未選択")</f>
        <v>---</v>
      </c>
      <c r="AQ11" s="408"/>
      <c r="AR11" s="408" t="str">
        <f>IFERROR(IF(VLOOKUP($AN$2,'選択肢 (2)'!$A:$L,12,FALSE)="","---",(VLOOKUP($AN$2,'選択肢 (2)'!$A:$L,12,FALSE))),"サービス種別未選択")</f>
        <v>---</v>
      </c>
      <c r="AS11" s="408"/>
      <c r="AT11" s="293"/>
    </row>
    <row r="12" spans="1:48" s="294" customFormat="1" ht="24.95" customHeight="1" x14ac:dyDescent="0.15">
      <c r="A12" s="295"/>
      <c r="B12" s="607"/>
      <c r="C12" s="608"/>
      <c r="D12" s="609"/>
      <c r="E12" s="296" t="s">
        <v>397</v>
      </c>
      <c r="F12" s="296" t="s">
        <v>398</v>
      </c>
      <c r="G12" s="610" t="s">
        <v>399</v>
      </c>
      <c r="H12" s="611" t="s">
        <v>400</v>
      </c>
      <c r="I12" s="611"/>
      <c r="J12" s="420" t="s">
        <v>401</v>
      </c>
      <c r="K12" s="421"/>
      <c r="L12" s="422"/>
      <c r="M12" s="420" t="s">
        <v>402</v>
      </c>
      <c r="N12" s="421"/>
      <c r="O12" s="422"/>
      <c r="P12" s="420" t="s">
        <v>401</v>
      </c>
      <c r="Q12" s="421"/>
      <c r="R12" s="422"/>
      <c r="S12" s="420" t="s">
        <v>402</v>
      </c>
      <c r="T12" s="421"/>
      <c r="U12" s="422"/>
      <c r="V12" s="420" t="s">
        <v>401</v>
      </c>
      <c r="W12" s="421"/>
      <c r="X12" s="422"/>
      <c r="Y12" s="420" t="s">
        <v>402</v>
      </c>
      <c r="Z12" s="421"/>
      <c r="AA12" s="422"/>
      <c r="AB12" s="420" t="s">
        <v>401</v>
      </c>
      <c r="AC12" s="421"/>
      <c r="AD12" s="422"/>
      <c r="AE12" s="420" t="s">
        <v>402</v>
      </c>
      <c r="AF12" s="421"/>
      <c r="AG12" s="422"/>
      <c r="AH12" s="420" t="s">
        <v>401</v>
      </c>
      <c r="AI12" s="421"/>
      <c r="AJ12" s="422"/>
      <c r="AK12" s="420" t="s">
        <v>402</v>
      </c>
      <c r="AL12" s="421"/>
      <c r="AM12" s="422"/>
      <c r="AN12" s="296" t="s">
        <v>397</v>
      </c>
      <c r="AO12" s="296" t="s">
        <v>398</v>
      </c>
      <c r="AP12" s="296" t="s">
        <v>397</v>
      </c>
      <c r="AQ12" s="296" t="s">
        <v>398</v>
      </c>
      <c r="AR12" s="296" t="s">
        <v>397</v>
      </c>
      <c r="AS12" s="296" t="s">
        <v>398</v>
      </c>
      <c r="AT12" s="293"/>
    </row>
    <row r="13" spans="1:48" s="294" customFormat="1" ht="18" customHeight="1" x14ac:dyDescent="0.15">
      <c r="A13" s="295"/>
      <c r="B13" s="612" t="s">
        <v>403</v>
      </c>
      <c r="C13" s="396">
        <f>SUM(E13:AS13)</f>
        <v>0</v>
      </c>
      <c r="D13" s="398"/>
      <c r="E13" s="296">
        <f>COUNTIFS($B:$B,$E$11,$C:$C,"(A)常/専")</f>
        <v>0</v>
      </c>
      <c r="F13" s="296">
        <f>COUNTIFS($B:$B,$E$11,$C:$C,"(B)常/兼")</f>
        <v>0</v>
      </c>
      <c r="G13" s="296">
        <f>COUNTIFS($B:$B,$G$11,$C:$C,"(A)常/専")</f>
        <v>0</v>
      </c>
      <c r="H13" s="611">
        <f>COUNTIFS($B:$B,$G$11,$C:$C,"(B)常/兼")</f>
        <v>0</v>
      </c>
      <c r="I13" s="611"/>
      <c r="J13" s="420">
        <f>COUNTIFS($B:$B,$J$11,$C:$C,"(A)常/専")</f>
        <v>0</v>
      </c>
      <c r="K13" s="421"/>
      <c r="L13" s="422"/>
      <c r="M13" s="420">
        <f>COUNTIFS($B:$B,$J$11,$C:$C,"(B)常/兼")</f>
        <v>0</v>
      </c>
      <c r="N13" s="421"/>
      <c r="O13" s="422"/>
      <c r="P13" s="420">
        <f>COUNTIFS($B:$B,$P$11,$C:$C,"(A)常/専")</f>
        <v>0</v>
      </c>
      <c r="Q13" s="421"/>
      <c r="R13" s="422"/>
      <c r="S13" s="420">
        <f>COUNTIFS($B:$B,$P$11,$C:$C,"(B)常/兼")</f>
        <v>0</v>
      </c>
      <c r="T13" s="421"/>
      <c r="U13" s="422"/>
      <c r="V13" s="420">
        <f>COUNTIFS($B:$B,$V$11,$C:$C,"(A)常/専")</f>
        <v>0</v>
      </c>
      <c r="W13" s="421"/>
      <c r="X13" s="422"/>
      <c r="Y13" s="420">
        <f>COUNTIFS($B:$B,$V$11,$C:$C,"(B)常/兼")</f>
        <v>0</v>
      </c>
      <c r="Z13" s="421"/>
      <c r="AA13" s="422"/>
      <c r="AB13" s="420">
        <f>COUNTIFS($B:$B,$AB$11,$C:$C,"(A)常/専")</f>
        <v>0</v>
      </c>
      <c r="AC13" s="421"/>
      <c r="AD13" s="422"/>
      <c r="AE13" s="420">
        <f>COUNTIFS($B:$B,$AB$11,$C:$C,"(B)常/兼")</f>
        <v>0</v>
      </c>
      <c r="AF13" s="421"/>
      <c r="AG13" s="422"/>
      <c r="AH13" s="420">
        <f>COUNTIFS($B:$B,$AH$11,$C:$C,"(A)常/専")</f>
        <v>0</v>
      </c>
      <c r="AI13" s="421"/>
      <c r="AJ13" s="422"/>
      <c r="AK13" s="420">
        <f>COUNTIFS($B:$B,$AH$11,$C:$C,"(B)常/兼")</f>
        <v>0</v>
      </c>
      <c r="AL13" s="421"/>
      <c r="AM13" s="422"/>
      <c r="AN13" s="296">
        <f>COUNTIFS($B:$B,$AN$11,$C:$C,"(A)常/専")</f>
        <v>0</v>
      </c>
      <c r="AO13" s="296">
        <f>COUNTIFS($B:$B,$AN$11,$C:$C,"(B)常/兼")</f>
        <v>0</v>
      </c>
      <c r="AP13" s="296">
        <f>COUNTIFS($B:$B,$AP$11,$C:$C,"(A)常/専")</f>
        <v>0</v>
      </c>
      <c r="AQ13" s="296">
        <f>COUNTIFS($B:$B,$AP$11,$C:$C,"(B)常/兼")</f>
        <v>0</v>
      </c>
      <c r="AR13" s="296">
        <f>COUNTIFS($B:$B,$AR$11,$C:$C,"(A)常/専")</f>
        <v>0</v>
      </c>
      <c r="AS13" s="296">
        <f>COUNTIFS($B:$B,$AR$11,$C:$C,"(B)常/兼")</f>
        <v>0</v>
      </c>
      <c r="AT13" s="293"/>
    </row>
    <row r="14" spans="1:48" s="294" customFormat="1" ht="18" customHeight="1" x14ac:dyDescent="0.15">
      <c r="A14" s="295"/>
      <c r="B14" s="612" t="s">
        <v>404</v>
      </c>
      <c r="C14" s="396">
        <f>SUM(E14:AS14)</f>
        <v>0</v>
      </c>
      <c r="D14" s="398"/>
      <c r="E14" s="296">
        <f>COUNTIFS($B:$B,$E$11,$C:$C,"(C)非/専")</f>
        <v>0</v>
      </c>
      <c r="F14" s="296">
        <f>COUNTIFS($B:$B,$E$11,$C:$C,"(D)非/兼")</f>
        <v>0</v>
      </c>
      <c r="G14" s="296">
        <f>COUNTIFS($B:$B,$G$11,$C:$C,"(C)非/専")</f>
        <v>0</v>
      </c>
      <c r="H14" s="611">
        <f>COUNTIFS($B:$B,$G$11,$C:$C,"(D)非/兼")</f>
        <v>0</v>
      </c>
      <c r="I14" s="611"/>
      <c r="J14" s="420">
        <f>COUNTIFS($B:$B,$J$11,$C:$C,"(C)非/専")</f>
        <v>0</v>
      </c>
      <c r="K14" s="421"/>
      <c r="L14" s="422"/>
      <c r="M14" s="420">
        <f>COUNTIFS($B:$B,$J$11,$C:$C,"(D)非/兼")</f>
        <v>0</v>
      </c>
      <c r="N14" s="421"/>
      <c r="O14" s="422"/>
      <c r="P14" s="420">
        <f>COUNTIFS($B:$B,$P$11,$C:$C,"(C)非/専")</f>
        <v>0</v>
      </c>
      <c r="Q14" s="421"/>
      <c r="R14" s="422"/>
      <c r="S14" s="420">
        <f>COUNTIFS($B:$B,$P$11,$C:$C,"(D)非/兼")</f>
        <v>0</v>
      </c>
      <c r="T14" s="421"/>
      <c r="U14" s="422"/>
      <c r="V14" s="420">
        <f>COUNTIFS($B:$B,$V$11,$C:$C,"(C)非/専")</f>
        <v>0</v>
      </c>
      <c r="W14" s="421"/>
      <c r="X14" s="422"/>
      <c r="Y14" s="420">
        <f>COUNTIFS($B:$B,$V$11,$C:$C,"(D)非/兼")</f>
        <v>0</v>
      </c>
      <c r="Z14" s="421"/>
      <c r="AA14" s="422"/>
      <c r="AB14" s="420">
        <f>COUNTIFS($B:$B,$AB$11,$C:$C,"(C)非/専")</f>
        <v>0</v>
      </c>
      <c r="AC14" s="421"/>
      <c r="AD14" s="422"/>
      <c r="AE14" s="420">
        <f>COUNTIFS($B:$B,$AB$11,$C:$C,"(D)非/兼")</f>
        <v>0</v>
      </c>
      <c r="AF14" s="421"/>
      <c r="AG14" s="422"/>
      <c r="AH14" s="420">
        <f>COUNTIFS($B:$B,$AH$11,$C:$C,"(C)非/専")</f>
        <v>0</v>
      </c>
      <c r="AI14" s="421"/>
      <c r="AJ14" s="422"/>
      <c r="AK14" s="420">
        <f>COUNTIFS($B:$B,$AH$11,$C:$C,"(D)非/兼")</f>
        <v>0</v>
      </c>
      <c r="AL14" s="421"/>
      <c r="AM14" s="422"/>
      <c r="AN14" s="296">
        <f>COUNTIFS($B:$B,$AN$11,$C:$C,"(C)非/専")</f>
        <v>0</v>
      </c>
      <c r="AO14" s="296">
        <f>COUNTIFS($B:$B,$AN$11,$C:$C,"(D)非/兼")</f>
        <v>0</v>
      </c>
      <c r="AP14" s="296">
        <f>COUNTIFS($B:$B,$AP$11,$C:$C,"(C)非/専")</f>
        <v>0</v>
      </c>
      <c r="AQ14" s="296">
        <f>COUNTIFS($B:$B,$AP$11,$C:$C,"(D)非/兼")</f>
        <v>0</v>
      </c>
      <c r="AR14" s="296">
        <f>COUNTIFS($B:$B,$AR$11,$C:$C,"(C)非/専")</f>
        <v>0</v>
      </c>
      <c r="AS14" s="296">
        <f>COUNTIFS($B:$B,$AR$11,$C:$C,"(D)非/兼")</f>
        <v>0</v>
      </c>
      <c r="AT14" s="293"/>
    </row>
    <row r="15" spans="1:48" s="294" customFormat="1" ht="18" customHeight="1" x14ac:dyDescent="0.15">
      <c r="A15" s="295"/>
      <c r="B15" s="612" t="s">
        <v>405</v>
      </c>
      <c r="C15" s="396">
        <f>SUM(E15:AS15)-(SUMIFS($AR:$AR,$B:$B,"サービス管理責任者")+SUMIFS($AR:$AR,$B:$B,"医師")+SUMIFS($AR:$AR,$B:$B,"その他職員"))</f>
        <v>0</v>
      </c>
      <c r="D15" s="398"/>
      <c r="E15" s="416">
        <f>SUMIF($B:$B,E11,$AR:$AR)</f>
        <v>0</v>
      </c>
      <c r="F15" s="418"/>
      <c r="G15" s="613">
        <f>SUMIF($B:$B,G11,$AR:$AR)</f>
        <v>0</v>
      </c>
      <c r="H15" s="613"/>
      <c r="I15" s="613"/>
      <c r="J15" s="416">
        <f>SUMIF($B:$B,J11,$AR:$AR)</f>
        <v>0</v>
      </c>
      <c r="K15" s="417"/>
      <c r="L15" s="417"/>
      <c r="M15" s="417"/>
      <c r="N15" s="417"/>
      <c r="O15" s="418"/>
      <c r="P15" s="416">
        <f>SUMIF($B:$B,P11,$AR:$AR)</f>
        <v>0</v>
      </c>
      <c r="Q15" s="417"/>
      <c r="R15" s="417"/>
      <c r="S15" s="417"/>
      <c r="T15" s="417"/>
      <c r="U15" s="418"/>
      <c r="V15" s="416">
        <f>SUMIF($B:$B,V11,$AR:$AR)</f>
        <v>0</v>
      </c>
      <c r="W15" s="417"/>
      <c r="X15" s="417"/>
      <c r="Y15" s="417"/>
      <c r="Z15" s="417"/>
      <c r="AA15" s="418"/>
      <c r="AB15" s="416">
        <f>SUMIF($B:$B,AB11,$AR:$AR)</f>
        <v>0</v>
      </c>
      <c r="AC15" s="417"/>
      <c r="AD15" s="417"/>
      <c r="AE15" s="417"/>
      <c r="AF15" s="417"/>
      <c r="AG15" s="418"/>
      <c r="AH15" s="416">
        <f>SUMIF($B:$B,AH11,$AR:$AR)</f>
        <v>0</v>
      </c>
      <c r="AI15" s="417"/>
      <c r="AJ15" s="417"/>
      <c r="AK15" s="417"/>
      <c r="AL15" s="417"/>
      <c r="AM15" s="418"/>
      <c r="AN15" s="416">
        <f>SUMIF($B:$B,AN11,$AR:$AR)</f>
        <v>0</v>
      </c>
      <c r="AO15" s="418"/>
      <c r="AP15" s="416">
        <f>SUMIF($B:$B,AP11,$AR:$AR)</f>
        <v>0</v>
      </c>
      <c r="AQ15" s="418"/>
      <c r="AR15" s="416">
        <f>SUMIF($B:$B,AR11,$AR:$AR)</f>
        <v>0</v>
      </c>
      <c r="AS15" s="418"/>
      <c r="AT15" s="293"/>
    </row>
    <row r="16" spans="1:48" s="294" customFormat="1" ht="7.5" customHeight="1" x14ac:dyDescent="0.15">
      <c r="A16" s="295"/>
      <c r="B16" s="614" t="s">
        <v>406</v>
      </c>
      <c r="C16" s="614"/>
      <c r="D16" s="614"/>
      <c r="E16" s="614"/>
      <c r="F16" s="614"/>
      <c r="G16" s="614"/>
      <c r="H16" s="614"/>
      <c r="I16" s="615"/>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3"/>
    </row>
    <row r="17" spans="1:48" ht="17.25" customHeight="1" x14ac:dyDescent="0.15">
      <c r="A17" s="273"/>
      <c r="B17" s="616"/>
      <c r="C17" s="616"/>
      <c r="D17" s="616"/>
      <c r="E17" s="616"/>
      <c r="F17" s="616"/>
      <c r="G17" s="616"/>
      <c r="H17" s="616"/>
      <c r="I17" s="298" t="str">
        <f t="shared" ref="I17:AM17" si="0">IFERROR(IF(SUMIF($H:$H,"夜間　　",I:I)&gt;0,"🌙"&amp;COUNTIFS($H:$H,"夜間　　",I:I,"&gt;0"),""),"")</f>
        <v/>
      </c>
      <c r="J17" s="298" t="str">
        <f t="shared" si="0"/>
        <v/>
      </c>
      <c r="K17" s="298" t="str">
        <f t="shared" si="0"/>
        <v/>
      </c>
      <c r="L17" s="298" t="str">
        <f t="shared" si="0"/>
        <v/>
      </c>
      <c r="M17" s="298" t="str">
        <f t="shared" si="0"/>
        <v/>
      </c>
      <c r="N17" s="298" t="str">
        <f t="shared" si="0"/>
        <v/>
      </c>
      <c r="O17" s="298" t="str">
        <f t="shared" si="0"/>
        <v/>
      </c>
      <c r="P17" s="298" t="str">
        <f t="shared" si="0"/>
        <v/>
      </c>
      <c r="Q17" s="298" t="str">
        <f t="shared" si="0"/>
        <v/>
      </c>
      <c r="R17" s="298" t="str">
        <f t="shared" si="0"/>
        <v/>
      </c>
      <c r="S17" s="298" t="str">
        <f t="shared" si="0"/>
        <v/>
      </c>
      <c r="T17" s="298" t="str">
        <f t="shared" si="0"/>
        <v/>
      </c>
      <c r="U17" s="298" t="str">
        <f t="shared" si="0"/>
        <v/>
      </c>
      <c r="V17" s="298" t="str">
        <f t="shared" si="0"/>
        <v/>
      </c>
      <c r="W17" s="298" t="str">
        <f t="shared" si="0"/>
        <v/>
      </c>
      <c r="X17" s="298" t="str">
        <f t="shared" si="0"/>
        <v/>
      </c>
      <c r="Y17" s="298" t="str">
        <f t="shared" si="0"/>
        <v/>
      </c>
      <c r="Z17" s="298" t="str">
        <f t="shared" si="0"/>
        <v/>
      </c>
      <c r="AA17" s="298" t="str">
        <f t="shared" si="0"/>
        <v/>
      </c>
      <c r="AB17" s="298" t="str">
        <f t="shared" si="0"/>
        <v/>
      </c>
      <c r="AC17" s="298" t="str">
        <f t="shared" si="0"/>
        <v/>
      </c>
      <c r="AD17" s="298" t="str">
        <f t="shared" si="0"/>
        <v/>
      </c>
      <c r="AE17" s="298" t="str">
        <f t="shared" si="0"/>
        <v/>
      </c>
      <c r="AF17" s="298" t="str">
        <f t="shared" si="0"/>
        <v/>
      </c>
      <c r="AG17" s="298" t="str">
        <f t="shared" si="0"/>
        <v/>
      </c>
      <c r="AH17" s="298" t="str">
        <f t="shared" si="0"/>
        <v/>
      </c>
      <c r="AI17" s="298" t="str">
        <f t="shared" si="0"/>
        <v/>
      </c>
      <c r="AJ17" s="298" t="str">
        <f t="shared" si="0"/>
        <v/>
      </c>
      <c r="AK17" s="298" t="str">
        <f t="shared" si="0"/>
        <v/>
      </c>
      <c r="AL17" s="298" t="str">
        <f t="shared" si="0"/>
        <v/>
      </c>
      <c r="AM17" s="298" t="str">
        <f t="shared" si="0"/>
        <v/>
      </c>
      <c r="AN17" s="292" t="s">
        <v>407</v>
      </c>
      <c r="AO17" s="299"/>
      <c r="AP17" s="273"/>
      <c r="AQ17" s="267"/>
      <c r="AR17" s="299"/>
      <c r="AS17" s="299"/>
      <c r="AT17" s="271"/>
    </row>
    <row r="18" spans="1:48" ht="15" customHeight="1" x14ac:dyDescent="0.15">
      <c r="A18" s="419" t="s">
        <v>408</v>
      </c>
      <c r="B18" s="408" t="s">
        <v>409</v>
      </c>
      <c r="C18" s="617" t="s">
        <v>410</v>
      </c>
      <c r="D18" s="618"/>
      <c r="E18" s="408" t="s">
        <v>411</v>
      </c>
      <c r="F18" s="605" t="s">
        <v>412</v>
      </c>
      <c r="G18" s="619"/>
      <c r="H18" s="606"/>
      <c r="I18" s="411" t="s">
        <v>413</v>
      </c>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3"/>
      <c r="AN18" s="414" t="s">
        <v>414</v>
      </c>
      <c r="AO18" s="415" t="s">
        <v>415</v>
      </c>
      <c r="AP18" s="620" t="s">
        <v>416</v>
      </c>
      <c r="AQ18" s="621"/>
      <c r="AR18" s="415" t="s">
        <v>417</v>
      </c>
      <c r="AS18" s="283"/>
      <c r="AT18" s="289"/>
    </row>
    <row r="19" spans="1:48" ht="15" customHeight="1" x14ac:dyDescent="0.15">
      <c r="A19" s="419"/>
      <c r="B19" s="408"/>
      <c r="C19" s="622"/>
      <c r="D19" s="623"/>
      <c r="E19" s="408"/>
      <c r="F19" s="624"/>
      <c r="G19" s="625"/>
      <c r="H19" s="626"/>
      <c r="I19" s="396" t="s">
        <v>418</v>
      </c>
      <c r="J19" s="397"/>
      <c r="K19" s="397"/>
      <c r="L19" s="397"/>
      <c r="M19" s="397"/>
      <c r="N19" s="397"/>
      <c r="O19" s="398"/>
      <c r="P19" s="408" t="s">
        <v>419</v>
      </c>
      <c r="Q19" s="408"/>
      <c r="R19" s="408"/>
      <c r="S19" s="408"/>
      <c r="T19" s="408"/>
      <c r="U19" s="408"/>
      <c r="V19" s="408"/>
      <c r="W19" s="408" t="s">
        <v>420</v>
      </c>
      <c r="X19" s="408"/>
      <c r="Y19" s="408"/>
      <c r="Z19" s="408"/>
      <c r="AA19" s="408"/>
      <c r="AB19" s="408"/>
      <c r="AC19" s="408"/>
      <c r="AD19" s="408" t="s">
        <v>421</v>
      </c>
      <c r="AE19" s="408"/>
      <c r="AF19" s="408"/>
      <c r="AG19" s="408"/>
      <c r="AH19" s="408"/>
      <c r="AI19" s="408"/>
      <c r="AJ19" s="408"/>
      <c r="AK19" s="408" t="str">
        <f>IF(AN4="暦月","第５週","")</f>
        <v>第５週</v>
      </c>
      <c r="AL19" s="408"/>
      <c r="AM19" s="408"/>
      <c r="AN19" s="414"/>
      <c r="AO19" s="415"/>
      <c r="AP19" s="627"/>
      <c r="AQ19" s="628"/>
      <c r="AR19" s="415"/>
      <c r="AS19" s="276"/>
      <c r="AT19" s="271"/>
    </row>
    <row r="20" spans="1:48" ht="15" customHeight="1" x14ac:dyDescent="0.15">
      <c r="A20" s="419"/>
      <c r="B20" s="408"/>
      <c r="C20" s="622"/>
      <c r="D20" s="623"/>
      <c r="E20" s="408"/>
      <c r="F20" s="624"/>
      <c r="G20" s="625"/>
      <c r="H20" s="626"/>
      <c r="I20" s="300" t="e">
        <f>DATE($P$3,$V$3,1)</f>
        <v>#VALUE!</v>
      </c>
      <c r="J20" s="300" t="e">
        <f>DATE($P$3,$V$3,2)</f>
        <v>#VALUE!</v>
      </c>
      <c r="K20" s="300" t="e">
        <f>DATE($P$3,$V$3,3)</f>
        <v>#VALUE!</v>
      </c>
      <c r="L20" s="300" t="e">
        <f>DATE($P$3,$V$3,4)</f>
        <v>#VALUE!</v>
      </c>
      <c r="M20" s="300" t="e">
        <f>DATE($P$3,$V$3,5)</f>
        <v>#VALUE!</v>
      </c>
      <c r="N20" s="300" t="e">
        <f>DATE($P$3,$V$3,6)</f>
        <v>#VALUE!</v>
      </c>
      <c r="O20" s="300" t="e">
        <f>DATE($P$3,$V$3,7)</f>
        <v>#VALUE!</v>
      </c>
      <c r="P20" s="300" t="e">
        <f>DATE($P$3,$V$3,8)</f>
        <v>#VALUE!</v>
      </c>
      <c r="Q20" s="300" t="e">
        <f>DATE($P$3,$V$3,9)</f>
        <v>#VALUE!</v>
      </c>
      <c r="R20" s="300" t="e">
        <f>DATE($P$3,$V$3,10)</f>
        <v>#VALUE!</v>
      </c>
      <c r="S20" s="300" t="e">
        <f>DATE($P$3,$V$3,11)</f>
        <v>#VALUE!</v>
      </c>
      <c r="T20" s="300" t="e">
        <f>DATE($P$3,$V$3,12)</f>
        <v>#VALUE!</v>
      </c>
      <c r="U20" s="300" t="e">
        <f>DATE($P$3,$V$3,13)</f>
        <v>#VALUE!</v>
      </c>
      <c r="V20" s="300" t="e">
        <f>DATE($P$3,$V$3,14)</f>
        <v>#VALUE!</v>
      </c>
      <c r="W20" s="300" t="e">
        <f>DATE($P$3,$V$3,15)</f>
        <v>#VALUE!</v>
      </c>
      <c r="X20" s="300" t="e">
        <f>DATE($P$3,$V$3,16)</f>
        <v>#VALUE!</v>
      </c>
      <c r="Y20" s="300" t="e">
        <f>DATE($P$3,$V$3,17)</f>
        <v>#VALUE!</v>
      </c>
      <c r="Z20" s="300" t="e">
        <f>DATE($P$3,$V$3,18)</f>
        <v>#VALUE!</v>
      </c>
      <c r="AA20" s="300" t="e">
        <f>DATE($P$3,$V$3,19)</f>
        <v>#VALUE!</v>
      </c>
      <c r="AB20" s="300" t="e">
        <f>DATE($P$3,$V$3,20)</f>
        <v>#VALUE!</v>
      </c>
      <c r="AC20" s="300" t="e">
        <f>DATE($P$3,$V$3,21)</f>
        <v>#VALUE!</v>
      </c>
      <c r="AD20" s="300" t="e">
        <f>DATE($P$3,$V$3,22)</f>
        <v>#VALUE!</v>
      </c>
      <c r="AE20" s="300" t="e">
        <f>DATE($P$3,$V$3,23)</f>
        <v>#VALUE!</v>
      </c>
      <c r="AF20" s="300" t="e">
        <f>DATE($P$3,$V$3,24)</f>
        <v>#VALUE!</v>
      </c>
      <c r="AG20" s="300" t="e">
        <f>DATE($P$3,$V$3,25)</f>
        <v>#VALUE!</v>
      </c>
      <c r="AH20" s="300" t="e">
        <f>DATE($P$3,$V$3,26)</f>
        <v>#VALUE!</v>
      </c>
      <c r="AI20" s="300" t="e">
        <f>DATE($P$3,$V$3,27)</f>
        <v>#VALUE!</v>
      </c>
      <c r="AJ20" s="300" t="e">
        <f>DATE($P$3,$V$3,28)</f>
        <v>#VALUE!</v>
      </c>
      <c r="AK20" s="300" t="e">
        <f>IF(AN4="暦月",IF(DAY(EOMONTH(I20,0))&lt;29,"",DATE($P$3,$V$3,29)),"")</f>
        <v>#VALUE!</v>
      </c>
      <c r="AL20" s="300" t="e">
        <f>IF(AN4="暦月",IF(DAY(EOMONTH(I20,0))&lt;30,"",DATE($P$3,$V$3,30)),"")</f>
        <v>#VALUE!</v>
      </c>
      <c r="AM20" s="300" t="e">
        <f>IF(AN4="暦月",IF(DAY(EOMONTH(I20,0))&lt;31,"",DATE($P$3,$V$3,31)),"")</f>
        <v>#VALUE!</v>
      </c>
      <c r="AN20" s="414"/>
      <c r="AO20" s="415"/>
      <c r="AP20" s="627"/>
      <c r="AQ20" s="628"/>
      <c r="AR20" s="415"/>
      <c r="AS20" s="270"/>
      <c r="AT20" s="271"/>
    </row>
    <row r="21" spans="1:48" ht="15" customHeight="1" x14ac:dyDescent="0.15">
      <c r="A21" s="419"/>
      <c r="B21" s="408"/>
      <c r="C21" s="629"/>
      <c r="D21" s="630"/>
      <c r="E21" s="408"/>
      <c r="F21" s="608"/>
      <c r="G21" s="631"/>
      <c r="H21" s="609"/>
      <c r="I21" s="301" t="e">
        <f>DATE($P$3,$V$3,1)</f>
        <v>#VALUE!</v>
      </c>
      <c r="J21" s="301" t="e">
        <f>DATE($P$3,$V$3,2)</f>
        <v>#VALUE!</v>
      </c>
      <c r="K21" s="301" t="e">
        <f>DATE($P$3,$V$3,3)</f>
        <v>#VALUE!</v>
      </c>
      <c r="L21" s="301" t="e">
        <f>DATE($P$3,$V$3,4)</f>
        <v>#VALUE!</v>
      </c>
      <c r="M21" s="301" t="e">
        <f>DATE($P$3,$V$3,5)</f>
        <v>#VALUE!</v>
      </c>
      <c r="N21" s="301" t="e">
        <f>DATE($P$3,$V$3,6)</f>
        <v>#VALUE!</v>
      </c>
      <c r="O21" s="301" t="e">
        <f>DATE($P$3,$V$3,7)</f>
        <v>#VALUE!</v>
      </c>
      <c r="P21" s="301" t="e">
        <f>DATE($P$3,$V$3,8)</f>
        <v>#VALUE!</v>
      </c>
      <c r="Q21" s="301" t="e">
        <f>DATE($P$3,$V$3,9)</f>
        <v>#VALUE!</v>
      </c>
      <c r="R21" s="301" t="e">
        <f>DATE($P$3,$V$3,10)</f>
        <v>#VALUE!</v>
      </c>
      <c r="S21" s="301" t="e">
        <f>DATE($P$3,$V$3,11)</f>
        <v>#VALUE!</v>
      </c>
      <c r="T21" s="301" t="e">
        <f>DATE($P$3,$V$3,12)</f>
        <v>#VALUE!</v>
      </c>
      <c r="U21" s="301" t="e">
        <f>DATE($P$3,$V$3,13)</f>
        <v>#VALUE!</v>
      </c>
      <c r="V21" s="301" t="e">
        <f>DATE($P$3,$V$3,14)</f>
        <v>#VALUE!</v>
      </c>
      <c r="W21" s="301" t="e">
        <f>DATE($P$3,$V$3,15)</f>
        <v>#VALUE!</v>
      </c>
      <c r="X21" s="301" t="e">
        <f>DATE($P$3,$V$3,16)</f>
        <v>#VALUE!</v>
      </c>
      <c r="Y21" s="301" t="e">
        <f>DATE($P$3,$V$3,17)</f>
        <v>#VALUE!</v>
      </c>
      <c r="Z21" s="301" t="e">
        <f>DATE($P$3,$V$3,18)</f>
        <v>#VALUE!</v>
      </c>
      <c r="AA21" s="301" t="e">
        <f>DATE($P$3,$V$3,19)</f>
        <v>#VALUE!</v>
      </c>
      <c r="AB21" s="301" t="e">
        <f>DATE($P$3,$V$3,20)</f>
        <v>#VALUE!</v>
      </c>
      <c r="AC21" s="301" t="e">
        <f>DATE($P$3,$V$3,21)</f>
        <v>#VALUE!</v>
      </c>
      <c r="AD21" s="301" t="e">
        <f>DATE($P$3,$V$3,22)</f>
        <v>#VALUE!</v>
      </c>
      <c r="AE21" s="301" t="e">
        <f>DATE($P$3,$V$3,23)</f>
        <v>#VALUE!</v>
      </c>
      <c r="AF21" s="301" t="e">
        <f>DATE($P$3,$V$3,24)</f>
        <v>#VALUE!</v>
      </c>
      <c r="AG21" s="301" t="e">
        <f>DATE($P$3,$V$3,25)</f>
        <v>#VALUE!</v>
      </c>
      <c r="AH21" s="301" t="e">
        <f>DATE($P$3,$V$3,26)</f>
        <v>#VALUE!</v>
      </c>
      <c r="AI21" s="301" t="e">
        <f>DATE($P$3,$V$3,27)</f>
        <v>#VALUE!</v>
      </c>
      <c r="AJ21" s="301" t="e">
        <f>DATE($P$3,$V$3,28)</f>
        <v>#VALUE!</v>
      </c>
      <c r="AK21" s="301" t="e">
        <f>IF(AN4="暦月",IF(DAY(EOMONTH(I21,0))&lt;29,"",DATE($P$3,$V$3,29)),"")</f>
        <v>#VALUE!</v>
      </c>
      <c r="AL21" s="301" t="e">
        <f>IF(AN4="暦月",IF(DAY(EOMONTH(I21,0))&lt;30,"",DATE($P$3,$V$3,30)),"")</f>
        <v>#VALUE!</v>
      </c>
      <c r="AM21" s="301" t="e">
        <f>IF(AN4="暦月",IF(DAY(EOMONTH(I21,0))&lt;31,"",DATE($P$3,$V$3,31)),"")</f>
        <v>#VALUE!</v>
      </c>
      <c r="AN21" s="414"/>
      <c r="AO21" s="415"/>
      <c r="AP21" s="632"/>
      <c r="AQ21" s="633"/>
      <c r="AR21" s="415"/>
      <c r="AS21" s="270"/>
      <c r="AT21" s="271"/>
      <c r="AU21" s="409" t="s">
        <v>405</v>
      </c>
      <c r="AV21" s="410"/>
    </row>
    <row r="22" spans="1:48" ht="12" customHeight="1" x14ac:dyDescent="0.15">
      <c r="A22" s="405">
        <v>1</v>
      </c>
      <c r="B22" s="634"/>
      <c r="C22" s="635"/>
      <c r="D22" s="636" t="s">
        <v>422</v>
      </c>
      <c r="E22" s="637"/>
      <c r="F22" s="638"/>
      <c r="G22" s="639"/>
      <c r="H22" s="302" t="s">
        <v>423</v>
      </c>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0"/>
      <c r="AL22" s="640"/>
      <c r="AM22" s="640"/>
      <c r="AN22" s="399">
        <f>+SUM(I23:AM24)</f>
        <v>0</v>
      </c>
      <c r="AO22" s="402" t="e">
        <f>IF($AN$4="４週",AN22/4,AN22/(DAY(EOMONTH($I$20,0))/7))</f>
        <v>#VALUE!</v>
      </c>
      <c r="AP22" s="641"/>
      <c r="AQ22" s="642"/>
      <c r="AR22" s="402" t="str">
        <f>IF(AN4="４週",AU23,AV23)</f>
        <v/>
      </c>
      <c r="AS22" s="270"/>
      <c r="AT22" s="271"/>
      <c r="AU22" s="303" t="s">
        <v>473</v>
      </c>
      <c r="AV22" s="303" t="s">
        <v>424</v>
      </c>
    </row>
    <row r="23" spans="1:48" ht="12" customHeight="1" x14ac:dyDescent="0.15">
      <c r="A23" s="406"/>
      <c r="B23" s="643"/>
      <c r="C23" s="644"/>
      <c r="D23" s="645"/>
      <c r="E23" s="646"/>
      <c r="F23" s="647"/>
      <c r="G23" s="648"/>
      <c r="H23" s="304" t="s">
        <v>425</v>
      </c>
      <c r="I23" s="305" t="str">
        <f>IFERROR(VLOOKUP(I22,'P1'!$B:$AP,41,FALSE),"")</f>
        <v/>
      </c>
      <c r="J23" s="305" t="str">
        <f>IFERROR(VLOOKUP(J22,'P1'!$B:$AP,41,FALSE),"")</f>
        <v/>
      </c>
      <c r="K23" s="305" t="str">
        <f>IFERROR(VLOOKUP(K22,'P1'!$B:$AP,41,FALSE),"")</f>
        <v/>
      </c>
      <c r="L23" s="305" t="str">
        <f>IFERROR(VLOOKUP(L22,'P1'!$B:$AP,41,FALSE),"")</f>
        <v/>
      </c>
      <c r="M23" s="305" t="str">
        <f>IFERROR(VLOOKUP(M22,'P1'!$B:$AP,41,FALSE),"")</f>
        <v/>
      </c>
      <c r="N23" s="305" t="str">
        <f>IFERROR(VLOOKUP(N22,'P1'!$B:$AP,41,FALSE),"")</f>
        <v/>
      </c>
      <c r="O23" s="305" t="str">
        <f>IFERROR(VLOOKUP(O22,'P1'!$B:$AP,41,FALSE),"")</f>
        <v/>
      </c>
      <c r="P23" s="305" t="str">
        <f>IFERROR(VLOOKUP(P22,'P1'!$B:$AP,41,FALSE),"")</f>
        <v/>
      </c>
      <c r="Q23" s="305" t="str">
        <f>IFERROR(VLOOKUP(Q22,'P1'!$B:$AP,41,FALSE),"")</f>
        <v/>
      </c>
      <c r="R23" s="305" t="str">
        <f>IFERROR(VLOOKUP(R22,'P1'!$B:$AP,41,FALSE),"")</f>
        <v/>
      </c>
      <c r="S23" s="305" t="str">
        <f>IFERROR(VLOOKUP(S22,'P1'!$B:$AP,41,FALSE),"")</f>
        <v/>
      </c>
      <c r="T23" s="305" t="str">
        <f>IFERROR(VLOOKUP(T22,'P1'!$B:$AP,41,FALSE),"")</f>
        <v/>
      </c>
      <c r="U23" s="305" t="str">
        <f>IFERROR(VLOOKUP(U22,'P1'!$B:$AP,41,FALSE),"")</f>
        <v/>
      </c>
      <c r="V23" s="305" t="str">
        <f>IFERROR(VLOOKUP(V22,'P1'!$B:$AP,41,FALSE),"")</f>
        <v/>
      </c>
      <c r="W23" s="305" t="str">
        <f>IFERROR(VLOOKUP(W22,'P1'!$B:$AP,41,FALSE),"")</f>
        <v/>
      </c>
      <c r="X23" s="305" t="str">
        <f>IFERROR(VLOOKUP(X22,'P1'!$B:$AP,41,FALSE),"")</f>
        <v/>
      </c>
      <c r="Y23" s="305" t="str">
        <f>IFERROR(VLOOKUP(Y22,'P1'!$B:$AP,41,FALSE),"")</f>
        <v/>
      </c>
      <c r="Z23" s="305" t="str">
        <f>IFERROR(VLOOKUP(Z22,'P1'!$B:$AP,41,FALSE),"")</f>
        <v/>
      </c>
      <c r="AA23" s="305" t="str">
        <f>IFERROR(VLOOKUP(AA22,'P1'!$B:$AP,41,FALSE),"")</f>
        <v/>
      </c>
      <c r="AB23" s="305" t="str">
        <f>IFERROR(VLOOKUP(AB22,'P1'!$B:$AP,41,FALSE),"")</f>
        <v/>
      </c>
      <c r="AC23" s="305" t="str">
        <f>IFERROR(VLOOKUP(AC22,'P1'!$B:$AP,41,FALSE),"")</f>
        <v/>
      </c>
      <c r="AD23" s="305" t="str">
        <f>IFERROR(VLOOKUP(AD22,'P1'!$B:$AP,41,FALSE),"")</f>
        <v/>
      </c>
      <c r="AE23" s="305" t="str">
        <f>IFERROR(VLOOKUP(AE22,'P1'!$B:$AP,41,FALSE),"")</f>
        <v/>
      </c>
      <c r="AF23" s="305" t="str">
        <f>IFERROR(VLOOKUP(AF22,'P1'!$B:$AP,41,FALSE),"")</f>
        <v/>
      </c>
      <c r="AG23" s="305" t="str">
        <f>IFERROR(VLOOKUP(AG22,'P1'!$B:$AP,41,FALSE),"")</f>
        <v/>
      </c>
      <c r="AH23" s="305" t="str">
        <f>IFERROR(VLOOKUP(AH22,'P1'!$B:$AP,41,FALSE),"")</f>
        <v/>
      </c>
      <c r="AI23" s="305" t="str">
        <f>IFERROR(VLOOKUP(AI22,'P1'!$B:$AP,41,FALSE),"")</f>
        <v/>
      </c>
      <c r="AJ23" s="305" t="str">
        <f>IFERROR(VLOOKUP(AJ22,'P1'!$B:$AP,41,FALSE),"")</f>
        <v/>
      </c>
      <c r="AK23" s="305" t="str">
        <f>IFERROR(VLOOKUP(AK22,'P1'!$B:$AP,41,FALSE),"")</f>
        <v/>
      </c>
      <c r="AL23" s="305" t="str">
        <f>IFERROR(VLOOKUP(AL22,'P1'!$B:$AP,41,FALSE),"")</f>
        <v/>
      </c>
      <c r="AM23" s="305" t="str">
        <f>IFERROR(VLOOKUP(AM22,'P1'!$B:$AP,41,FALSE),"")</f>
        <v/>
      </c>
      <c r="AN23" s="400"/>
      <c r="AO23" s="403"/>
      <c r="AP23" s="649"/>
      <c r="AQ23" s="650"/>
      <c r="AR23" s="403"/>
      <c r="AS23" s="270"/>
      <c r="AT23" s="271"/>
      <c r="AU23" s="306" t="str">
        <f>IFERROR(IF($D22="□",($AO22/$AK$7),($AO22/$AK$9)),"")</f>
        <v/>
      </c>
      <c r="AV23" s="306" t="str">
        <f>IFERROR(IF($D22="□",($AN22/$AO$7),($AN22/$AO$9)),"")</f>
        <v/>
      </c>
    </row>
    <row r="24" spans="1:48" ht="12" customHeight="1" x14ac:dyDescent="0.15">
      <c r="A24" s="407"/>
      <c r="B24" s="651"/>
      <c r="C24" s="652"/>
      <c r="D24" s="653"/>
      <c r="E24" s="654"/>
      <c r="F24" s="655"/>
      <c r="G24" s="656"/>
      <c r="H24" s="307" t="s">
        <v>426</v>
      </c>
      <c r="I24" s="305" t="str">
        <f>IFERROR(VLOOKUP(I22,'P1'!$B:$AP,31,FALSE),"")</f>
        <v/>
      </c>
      <c r="J24" s="305" t="str">
        <f>IFERROR(VLOOKUP(J22,'P1'!$B:$AP,31,FALSE),"")</f>
        <v/>
      </c>
      <c r="K24" s="305" t="str">
        <f>IFERROR(VLOOKUP(K22,'P1'!$B:$AP,31,FALSE),"")</f>
        <v/>
      </c>
      <c r="L24" s="305" t="str">
        <f>IFERROR(VLOOKUP(L22,'P1'!$B:$AP,31,FALSE),"")</f>
        <v/>
      </c>
      <c r="M24" s="305" t="str">
        <f>IFERROR(VLOOKUP(M22,'P1'!$B:$AP,31,FALSE),"")</f>
        <v/>
      </c>
      <c r="N24" s="305" t="str">
        <f>IFERROR(VLOOKUP(N22,'P1'!$B:$AP,31,FALSE),"")</f>
        <v/>
      </c>
      <c r="O24" s="305" t="str">
        <f>IFERROR(VLOOKUP(O22,'P1'!$B:$AP,31,FALSE),"")</f>
        <v/>
      </c>
      <c r="P24" s="305" t="str">
        <f>IFERROR(VLOOKUP(P22,'P1'!$B:$AP,31,FALSE),"")</f>
        <v/>
      </c>
      <c r="Q24" s="305" t="str">
        <f>IFERROR(VLOOKUP(Q22,'P1'!$B:$AP,31,FALSE),"")</f>
        <v/>
      </c>
      <c r="R24" s="305" t="str">
        <f>IFERROR(VLOOKUP(R22,'P1'!$B:$AP,31,FALSE),"")</f>
        <v/>
      </c>
      <c r="S24" s="305" t="str">
        <f>IFERROR(VLOOKUP(S22,'P1'!$B:$AP,31,FALSE),"")</f>
        <v/>
      </c>
      <c r="T24" s="305" t="str">
        <f>IFERROR(VLOOKUP(T22,'P1'!$B:$AP,31,FALSE),"")</f>
        <v/>
      </c>
      <c r="U24" s="305" t="str">
        <f>IFERROR(VLOOKUP(U22,'P1'!$B:$AP,31,FALSE),"")</f>
        <v/>
      </c>
      <c r="V24" s="305" t="str">
        <f>IFERROR(VLOOKUP(V22,'P1'!$B:$AP,31,FALSE),"")</f>
        <v/>
      </c>
      <c r="W24" s="305" t="str">
        <f>IFERROR(VLOOKUP(W22,'P1'!$B:$AP,31,FALSE),"")</f>
        <v/>
      </c>
      <c r="X24" s="305" t="str">
        <f>IFERROR(VLOOKUP(X22,'P1'!$B:$AP,31,FALSE),"")</f>
        <v/>
      </c>
      <c r="Y24" s="305" t="str">
        <f>IFERROR(VLOOKUP(Y22,'P1'!$B:$AP,31,FALSE),"")</f>
        <v/>
      </c>
      <c r="Z24" s="305" t="str">
        <f>IFERROR(VLOOKUP(Z22,'P1'!$B:$AP,31,FALSE),"")</f>
        <v/>
      </c>
      <c r="AA24" s="305" t="str">
        <f>IFERROR(VLOOKUP(AA22,'P1'!$B:$AP,31,FALSE),"")</f>
        <v/>
      </c>
      <c r="AB24" s="305" t="str">
        <f>IFERROR(VLOOKUP(AB22,'P1'!$B:$AP,31,FALSE),"")</f>
        <v/>
      </c>
      <c r="AC24" s="305" t="str">
        <f>IFERROR(VLOOKUP(AC22,'P1'!$B:$AP,31,FALSE),"")</f>
        <v/>
      </c>
      <c r="AD24" s="305" t="str">
        <f>IFERROR(VLOOKUP(AD22,'P1'!$B:$AP,31,FALSE),"")</f>
        <v/>
      </c>
      <c r="AE24" s="305" t="str">
        <f>IFERROR(VLOOKUP(AE22,'P1'!$B:$AP,31,FALSE),"")</f>
        <v/>
      </c>
      <c r="AF24" s="305" t="str">
        <f>IFERROR(VLOOKUP(AF22,'P1'!$B:$AP,31,FALSE),"")</f>
        <v/>
      </c>
      <c r="AG24" s="305" t="str">
        <f>IFERROR(VLOOKUP(AG22,'P1'!$B:$AP,31,FALSE),"")</f>
        <v/>
      </c>
      <c r="AH24" s="305" t="str">
        <f>IFERROR(VLOOKUP(AH22,'P1'!$B:$AP,31,FALSE),"")</f>
        <v/>
      </c>
      <c r="AI24" s="305" t="str">
        <f>IFERROR(VLOOKUP(AI22,'P1'!$B:$AP,31,FALSE),"")</f>
        <v/>
      </c>
      <c r="AJ24" s="305" t="str">
        <f>IFERROR(VLOOKUP(AJ22,'P1'!$B:$AP,31,FALSE),"")</f>
        <v/>
      </c>
      <c r="AK24" s="305" t="str">
        <f>IFERROR(VLOOKUP(AK22,'P1'!$B:$AP,31,FALSE),"")</f>
        <v/>
      </c>
      <c r="AL24" s="305" t="str">
        <f>IFERROR(VLOOKUP(AL22,'P1'!$B:$AP,31,FALSE),"")</f>
        <v/>
      </c>
      <c r="AM24" s="305" t="str">
        <f>IFERROR(VLOOKUP(AM22,'P1'!$B:$AP,31,FALSE),"")</f>
        <v/>
      </c>
      <c r="AN24" s="401"/>
      <c r="AO24" s="404"/>
      <c r="AP24" s="657"/>
      <c r="AQ24" s="658"/>
      <c r="AR24" s="404"/>
      <c r="AS24" s="276"/>
      <c r="AT24" s="271"/>
      <c r="AU24" s="308"/>
      <c r="AV24" s="308"/>
    </row>
    <row r="25" spans="1:48" ht="12" customHeight="1" x14ac:dyDescent="0.15">
      <c r="A25" s="405">
        <v>2</v>
      </c>
      <c r="B25" s="634"/>
      <c r="C25" s="635"/>
      <c r="D25" s="636" t="s">
        <v>422</v>
      </c>
      <c r="E25" s="637"/>
      <c r="F25" s="638"/>
      <c r="G25" s="639"/>
      <c r="H25" s="302" t="s">
        <v>423</v>
      </c>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640"/>
      <c r="AK25" s="640"/>
      <c r="AL25" s="640"/>
      <c r="AM25" s="640"/>
      <c r="AN25" s="399">
        <f>+SUM(I26:AM27)</f>
        <v>0</v>
      </c>
      <c r="AO25" s="402" t="e">
        <f>IF($AN$4="４週",AN25/4,AN25/(DAY(EOMONTH($I$20,0))/7))</f>
        <v>#VALUE!</v>
      </c>
      <c r="AP25" s="641"/>
      <c r="AQ25" s="642"/>
      <c r="AR25" s="402" t="str">
        <f>IF(AN7="４週",AU26,AV26)</f>
        <v/>
      </c>
      <c r="AS25" s="276"/>
      <c r="AT25" s="271"/>
      <c r="AU25" s="303" t="s">
        <v>473</v>
      </c>
      <c r="AV25" s="303" t="s">
        <v>424</v>
      </c>
    </row>
    <row r="26" spans="1:48" ht="12" customHeight="1" x14ac:dyDescent="0.15">
      <c r="A26" s="406"/>
      <c r="B26" s="643"/>
      <c r="C26" s="644"/>
      <c r="D26" s="645"/>
      <c r="E26" s="646"/>
      <c r="F26" s="647"/>
      <c r="G26" s="648"/>
      <c r="H26" s="304" t="s">
        <v>425</v>
      </c>
      <c r="I26" s="305" t="str">
        <f>IFERROR(VLOOKUP(I25,'P1'!$B:$AP,41,FALSE),"")</f>
        <v/>
      </c>
      <c r="J26" s="305" t="str">
        <f>IFERROR(VLOOKUP(J25,'P1'!$B:$AP,41,FALSE),"")</f>
        <v/>
      </c>
      <c r="K26" s="305" t="str">
        <f>IFERROR(VLOOKUP(K25,'P1'!$B:$AP,41,FALSE),"")</f>
        <v/>
      </c>
      <c r="L26" s="305" t="str">
        <f>IFERROR(VLOOKUP(L25,'P1'!$B:$AP,41,FALSE),"")</f>
        <v/>
      </c>
      <c r="M26" s="305" t="str">
        <f>IFERROR(VLOOKUP(M25,'P1'!$B:$AP,41,FALSE),"")</f>
        <v/>
      </c>
      <c r="N26" s="305" t="str">
        <f>IFERROR(VLOOKUP(N25,'P1'!$B:$AP,41,FALSE),"")</f>
        <v/>
      </c>
      <c r="O26" s="305" t="str">
        <f>IFERROR(VLOOKUP(O25,'P1'!$B:$AP,41,FALSE),"")</f>
        <v/>
      </c>
      <c r="P26" s="305" t="str">
        <f>IFERROR(VLOOKUP(P25,'P1'!$B:$AP,41,FALSE),"")</f>
        <v/>
      </c>
      <c r="Q26" s="305" t="str">
        <f>IFERROR(VLOOKUP(Q25,'P1'!$B:$AP,41,FALSE),"")</f>
        <v/>
      </c>
      <c r="R26" s="305" t="str">
        <f>IFERROR(VLOOKUP(R25,'P1'!$B:$AP,41,FALSE),"")</f>
        <v/>
      </c>
      <c r="S26" s="305" t="str">
        <f>IFERROR(VLOOKUP(S25,'P1'!$B:$AP,41,FALSE),"")</f>
        <v/>
      </c>
      <c r="T26" s="305" t="str">
        <f>IFERROR(VLOOKUP(T25,'P1'!$B:$AP,41,FALSE),"")</f>
        <v/>
      </c>
      <c r="U26" s="305" t="str">
        <f>IFERROR(VLOOKUP(U25,'P1'!$B:$AP,41,FALSE),"")</f>
        <v/>
      </c>
      <c r="V26" s="305" t="str">
        <f>IFERROR(VLOOKUP(V25,'P1'!$B:$AP,41,FALSE),"")</f>
        <v/>
      </c>
      <c r="W26" s="305" t="str">
        <f>IFERROR(VLOOKUP(W25,'P1'!$B:$AP,41,FALSE),"")</f>
        <v/>
      </c>
      <c r="X26" s="305" t="str">
        <f>IFERROR(VLOOKUP(X25,'P1'!$B:$AP,41,FALSE),"")</f>
        <v/>
      </c>
      <c r="Y26" s="305" t="str">
        <f>IFERROR(VLOOKUP(Y25,'P1'!$B:$AP,41,FALSE),"")</f>
        <v/>
      </c>
      <c r="Z26" s="305" t="str">
        <f>IFERROR(VLOOKUP(Z25,'P1'!$B:$AP,41,FALSE),"")</f>
        <v/>
      </c>
      <c r="AA26" s="305" t="str">
        <f>IFERROR(VLOOKUP(AA25,'P1'!$B:$AP,41,FALSE),"")</f>
        <v/>
      </c>
      <c r="AB26" s="305" t="str">
        <f>IFERROR(VLOOKUP(AB25,'P1'!$B:$AP,41,FALSE),"")</f>
        <v/>
      </c>
      <c r="AC26" s="305" t="str">
        <f>IFERROR(VLOOKUP(AC25,'P1'!$B:$AP,41,FALSE),"")</f>
        <v/>
      </c>
      <c r="AD26" s="305" t="str">
        <f>IFERROR(VLOOKUP(AD25,'P1'!$B:$AP,41,FALSE),"")</f>
        <v/>
      </c>
      <c r="AE26" s="305" t="str">
        <f>IFERROR(VLOOKUP(AE25,'P1'!$B:$AP,41,FALSE),"")</f>
        <v/>
      </c>
      <c r="AF26" s="305" t="str">
        <f>IFERROR(VLOOKUP(AF25,'P1'!$B:$AP,41,FALSE),"")</f>
        <v/>
      </c>
      <c r="AG26" s="305" t="str">
        <f>IFERROR(VLOOKUP(AG25,'P1'!$B:$AP,41,FALSE),"")</f>
        <v/>
      </c>
      <c r="AH26" s="305" t="str">
        <f>IFERROR(VLOOKUP(AH25,'P1'!$B:$AP,41,FALSE),"")</f>
        <v/>
      </c>
      <c r="AI26" s="305" t="str">
        <f>IFERROR(VLOOKUP(AI25,'P1'!$B:$AP,41,FALSE),"")</f>
        <v/>
      </c>
      <c r="AJ26" s="305" t="str">
        <f>IFERROR(VLOOKUP(AJ25,'P1'!$B:$AP,41,FALSE),"")</f>
        <v/>
      </c>
      <c r="AK26" s="305" t="str">
        <f>IFERROR(VLOOKUP(AK25,'P1'!$B:$AP,41,FALSE),"")</f>
        <v/>
      </c>
      <c r="AL26" s="305" t="str">
        <f>IFERROR(VLOOKUP(AL25,'P1'!$B:$AP,41,FALSE),"")</f>
        <v/>
      </c>
      <c r="AM26" s="305" t="str">
        <f>IFERROR(VLOOKUP(AM25,'P1'!$B:$AP,41,FALSE),"")</f>
        <v/>
      </c>
      <c r="AN26" s="400"/>
      <c r="AO26" s="403"/>
      <c r="AP26" s="649"/>
      <c r="AQ26" s="650"/>
      <c r="AR26" s="403"/>
      <c r="AS26" s="270"/>
      <c r="AT26" s="271"/>
      <c r="AU26" s="306" t="str">
        <f t="shared" ref="AU26" si="1">IFERROR(IF($D25="□",($AO25/$AK$7),($AO25/$AK$9)),"")</f>
        <v/>
      </c>
      <c r="AV26" s="306" t="str">
        <f t="shared" ref="AV26" si="2">IFERROR(IF($D25="□",($AN25/$AO$7),($AN25/$AO$9)),"")</f>
        <v/>
      </c>
    </row>
    <row r="27" spans="1:48" ht="12" customHeight="1" x14ac:dyDescent="0.15">
      <c r="A27" s="407"/>
      <c r="B27" s="651"/>
      <c r="C27" s="652"/>
      <c r="D27" s="653"/>
      <c r="E27" s="654"/>
      <c r="F27" s="655"/>
      <c r="G27" s="656"/>
      <c r="H27" s="307" t="s">
        <v>426</v>
      </c>
      <c r="I27" s="305" t="str">
        <f>IFERROR(VLOOKUP(I25,'P1'!$B:$AP,31,FALSE),"")</f>
        <v/>
      </c>
      <c r="J27" s="305" t="str">
        <f>IFERROR(VLOOKUP(J25,'P1'!$B:$AP,31,FALSE),"")</f>
        <v/>
      </c>
      <c r="K27" s="305" t="str">
        <f>IFERROR(VLOOKUP(K25,'P1'!$B:$AP,31,FALSE),"")</f>
        <v/>
      </c>
      <c r="L27" s="305" t="str">
        <f>IFERROR(VLOOKUP(L25,'P1'!$B:$AP,31,FALSE),"")</f>
        <v/>
      </c>
      <c r="M27" s="305" t="str">
        <f>IFERROR(VLOOKUP(M25,'P1'!$B:$AP,31,FALSE),"")</f>
        <v/>
      </c>
      <c r="N27" s="305" t="str">
        <f>IFERROR(VLOOKUP(N25,'P1'!$B:$AP,31,FALSE),"")</f>
        <v/>
      </c>
      <c r="O27" s="305" t="str">
        <f>IFERROR(VLOOKUP(O25,'P1'!$B:$AP,31,FALSE),"")</f>
        <v/>
      </c>
      <c r="P27" s="305" t="str">
        <f>IFERROR(VLOOKUP(P25,'P1'!$B:$AP,31,FALSE),"")</f>
        <v/>
      </c>
      <c r="Q27" s="305" t="str">
        <f>IFERROR(VLOOKUP(Q25,'P1'!$B:$AP,31,FALSE),"")</f>
        <v/>
      </c>
      <c r="R27" s="305" t="str">
        <f>IFERROR(VLOOKUP(R25,'P1'!$B:$AP,31,FALSE),"")</f>
        <v/>
      </c>
      <c r="S27" s="305" t="str">
        <f>IFERROR(VLOOKUP(S25,'P1'!$B:$AP,31,FALSE),"")</f>
        <v/>
      </c>
      <c r="T27" s="305" t="str">
        <f>IFERROR(VLOOKUP(T25,'P1'!$B:$AP,31,FALSE),"")</f>
        <v/>
      </c>
      <c r="U27" s="305" t="str">
        <f>IFERROR(VLOOKUP(U25,'P1'!$B:$AP,31,FALSE),"")</f>
        <v/>
      </c>
      <c r="V27" s="305" t="str">
        <f>IFERROR(VLOOKUP(V25,'P1'!$B:$AP,31,FALSE),"")</f>
        <v/>
      </c>
      <c r="W27" s="305" t="str">
        <f>IFERROR(VLOOKUP(W25,'P1'!$B:$AP,31,FALSE),"")</f>
        <v/>
      </c>
      <c r="X27" s="305" t="str">
        <f>IFERROR(VLOOKUP(X25,'P1'!$B:$AP,31,FALSE),"")</f>
        <v/>
      </c>
      <c r="Y27" s="305" t="str">
        <f>IFERROR(VLOOKUP(Y25,'P1'!$B:$AP,31,FALSE),"")</f>
        <v/>
      </c>
      <c r="Z27" s="305" t="str">
        <f>IFERROR(VLOOKUP(Z25,'P1'!$B:$AP,31,FALSE),"")</f>
        <v/>
      </c>
      <c r="AA27" s="305" t="str">
        <f>IFERROR(VLOOKUP(AA25,'P1'!$B:$AP,31,FALSE),"")</f>
        <v/>
      </c>
      <c r="AB27" s="305" t="str">
        <f>IFERROR(VLOOKUP(AB25,'P1'!$B:$AP,31,FALSE),"")</f>
        <v/>
      </c>
      <c r="AC27" s="305" t="str">
        <f>IFERROR(VLOOKUP(AC25,'P1'!$B:$AP,31,FALSE),"")</f>
        <v/>
      </c>
      <c r="AD27" s="305" t="str">
        <f>IFERROR(VLOOKUP(AD25,'P1'!$B:$AP,31,FALSE),"")</f>
        <v/>
      </c>
      <c r="AE27" s="305" t="str">
        <f>IFERROR(VLOOKUP(AE25,'P1'!$B:$AP,31,FALSE),"")</f>
        <v/>
      </c>
      <c r="AF27" s="305" t="str">
        <f>IFERROR(VLOOKUP(AF25,'P1'!$B:$AP,31,FALSE),"")</f>
        <v/>
      </c>
      <c r="AG27" s="305" t="str">
        <f>IFERROR(VLOOKUP(AG25,'P1'!$B:$AP,31,FALSE),"")</f>
        <v/>
      </c>
      <c r="AH27" s="305" t="str">
        <f>IFERROR(VLOOKUP(AH25,'P1'!$B:$AP,31,FALSE),"")</f>
        <v/>
      </c>
      <c r="AI27" s="305" t="str">
        <f>IFERROR(VLOOKUP(AI25,'P1'!$B:$AP,31,FALSE),"")</f>
        <v/>
      </c>
      <c r="AJ27" s="305" t="str">
        <f>IFERROR(VLOOKUP(AJ25,'P1'!$B:$AP,31,FALSE),"")</f>
        <v/>
      </c>
      <c r="AK27" s="305" t="str">
        <f>IFERROR(VLOOKUP(AK25,'P1'!$B:$AP,31,FALSE),"")</f>
        <v/>
      </c>
      <c r="AL27" s="305" t="str">
        <f>IFERROR(VLOOKUP(AL25,'P1'!$B:$AP,31,FALSE),"")</f>
        <v/>
      </c>
      <c r="AM27" s="305" t="str">
        <f>IFERROR(VLOOKUP(AM25,'P1'!$B:$AP,31,FALSE),"")</f>
        <v/>
      </c>
      <c r="AN27" s="401"/>
      <c r="AO27" s="404"/>
      <c r="AP27" s="657"/>
      <c r="AQ27" s="658"/>
      <c r="AR27" s="404"/>
      <c r="AS27" s="270"/>
      <c r="AT27" s="271"/>
      <c r="AU27" s="308"/>
      <c r="AV27" s="308"/>
    </row>
    <row r="28" spans="1:48" ht="12" customHeight="1" x14ac:dyDescent="0.15">
      <c r="A28" s="405">
        <v>3</v>
      </c>
      <c r="B28" s="634"/>
      <c r="C28" s="635"/>
      <c r="D28" s="636" t="s">
        <v>422</v>
      </c>
      <c r="E28" s="637"/>
      <c r="F28" s="638"/>
      <c r="G28" s="639"/>
      <c r="H28" s="302" t="s">
        <v>423</v>
      </c>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c r="AH28" s="640"/>
      <c r="AI28" s="640"/>
      <c r="AJ28" s="640"/>
      <c r="AK28" s="640"/>
      <c r="AL28" s="640"/>
      <c r="AM28" s="640"/>
      <c r="AN28" s="399">
        <f>+SUM(I29:AM30)</f>
        <v>0</v>
      </c>
      <c r="AO28" s="402" t="e">
        <f>IF($AN$4="４週",AN28/4,AN28/(DAY(EOMONTH($I$20,0))/7))</f>
        <v>#VALUE!</v>
      </c>
      <c r="AP28" s="641"/>
      <c r="AQ28" s="642"/>
      <c r="AR28" s="402" t="str">
        <f>IF(AN17="４週",AU29,AV29)</f>
        <v/>
      </c>
      <c r="AS28" s="270"/>
      <c r="AT28" s="271"/>
      <c r="AU28" s="303" t="s">
        <v>473</v>
      </c>
      <c r="AV28" s="303" t="s">
        <v>424</v>
      </c>
    </row>
    <row r="29" spans="1:48" ht="12" customHeight="1" x14ac:dyDescent="0.15">
      <c r="A29" s="406"/>
      <c r="B29" s="643"/>
      <c r="C29" s="644"/>
      <c r="D29" s="645"/>
      <c r="E29" s="646"/>
      <c r="F29" s="647"/>
      <c r="G29" s="648"/>
      <c r="H29" s="304" t="s">
        <v>425</v>
      </c>
      <c r="I29" s="305" t="str">
        <f>IFERROR(VLOOKUP(I28,'P1'!$B:$AP,41,FALSE),"")</f>
        <v/>
      </c>
      <c r="J29" s="305" t="str">
        <f>IFERROR(VLOOKUP(J28,'P1'!$B:$AP,41,FALSE),"")</f>
        <v/>
      </c>
      <c r="K29" s="305" t="str">
        <f>IFERROR(VLOOKUP(K28,'P1'!$B:$AP,41,FALSE),"")</f>
        <v/>
      </c>
      <c r="L29" s="305" t="str">
        <f>IFERROR(VLOOKUP(L28,'P1'!$B:$AP,41,FALSE),"")</f>
        <v/>
      </c>
      <c r="M29" s="305" t="str">
        <f>IFERROR(VLOOKUP(M28,'P1'!$B:$AP,41,FALSE),"")</f>
        <v/>
      </c>
      <c r="N29" s="305" t="str">
        <f>IFERROR(VLOOKUP(N28,'P1'!$B:$AP,41,FALSE),"")</f>
        <v/>
      </c>
      <c r="O29" s="305" t="str">
        <f>IFERROR(VLOOKUP(O28,'P1'!$B:$AP,41,FALSE),"")</f>
        <v/>
      </c>
      <c r="P29" s="305" t="str">
        <f>IFERROR(VLOOKUP(P28,'P1'!$B:$AP,41,FALSE),"")</f>
        <v/>
      </c>
      <c r="Q29" s="305" t="str">
        <f>IFERROR(VLOOKUP(Q28,'P1'!$B:$AP,41,FALSE),"")</f>
        <v/>
      </c>
      <c r="R29" s="305" t="str">
        <f>IFERROR(VLOOKUP(R28,'P1'!$B:$AP,41,FALSE),"")</f>
        <v/>
      </c>
      <c r="S29" s="305" t="str">
        <f>IFERROR(VLOOKUP(S28,'P1'!$B:$AP,41,FALSE),"")</f>
        <v/>
      </c>
      <c r="T29" s="305" t="str">
        <f>IFERROR(VLOOKUP(T28,'P1'!$B:$AP,41,FALSE),"")</f>
        <v/>
      </c>
      <c r="U29" s="305" t="str">
        <f>IFERROR(VLOOKUP(U28,'P1'!$B:$AP,41,FALSE),"")</f>
        <v/>
      </c>
      <c r="V29" s="305" t="str">
        <f>IFERROR(VLOOKUP(V28,'P1'!$B:$AP,41,FALSE),"")</f>
        <v/>
      </c>
      <c r="W29" s="305" t="str">
        <f>IFERROR(VLOOKUP(W28,'P1'!$B:$AP,41,FALSE),"")</f>
        <v/>
      </c>
      <c r="X29" s="305" t="str">
        <f>IFERROR(VLOOKUP(X28,'P1'!$B:$AP,41,FALSE),"")</f>
        <v/>
      </c>
      <c r="Y29" s="305" t="str">
        <f>IFERROR(VLOOKUP(Y28,'P1'!$B:$AP,41,FALSE),"")</f>
        <v/>
      </c>
      <c r="Z29" s="305" t="str">
        <f>IFERROR(VLOOKUP(Z28,'P1'!$B:$AP,41,FALSE),"")</f>
        <v/>
      </c>
      <c r="AA29" s="305" t="str">
        <f>IFERROR(VLOOKUP(AA28,'P1'!$B:$AP,41,FALSE),"")</f>
        <v/>
      </c>
      <c r="AB29" s="305" t="str">
        <f>IFERROR(VLOOKUP(AB28,'P1'!$B:$AP,41,FALSE),"")</f>
        <v/>
      </c>
      <c r="AC29" s="305" t="str">
        <f>IFERROR(VLOOKUP(AC28,'P1'!$B:$AP,41,FALSE),"")</f>
        <v/>
      </c>
      <c r="AD29" s="305" t="str">
        <f>IFERROR(VLOOKUP(AD28,'P1'!$B:$AP,41,FALSE),"")</f>
        <v/>
      </c>
      <c r="AE29" s="305" t="str">
        <f>IFERROR(VLOOKUP(AE28,'P1'!$B:$AP,41,FALSE),"")</f>
        <v/>
      </c>
      <c r="AF29" s="305" t="str">
        <f>IFERROR(VLOOKUP(AF28,'P1'!$B:$AP,41,FALSE),"")</f>
        <v/>
      </c>
      <c r="AG29" s="305" t="str">
        <f>IFERROR(VLOOKUP(AG28,'P1'!$B:$AP,41,FALSE),"")</f>
        <v/>
      </c>
      <c r="AH29" s="305" t="str">
        <f>IFERROR(VLOOKUP(AH28,'P1'!$B:$AP,41,FALSE),"")</f>
        <v/>
      </c>
      <c r="AI29" s="305" t="str">
        <f>IFERROR(VLOOKUP(AI28,'P1'!$B:$AP,41,FALSE),"")</f>
        <v/>
      </c>
      <c r="AJ29" s="305" t="str">
        <f>IFERROR(VLOOKUP(AJ28,'P1'!$B:$AP,41,FALSE),"")</f>
        <v/>
      </c>
      <c r="AK29" s="305" t="str">
        <f>IFERROR(VLOOKUP(AK28,'P1'!$B:$AP,41,FALSE),"")</f>
        <v/>
      </c>
      <c r="AL29" s="305" t="str">
        <f>IFERROR(VLOOKUP(AL28,'P1'!$B:$AP,41,FALSE),"")</f>
        <v/>
      </c>
      <c r="AM29" s="305" t="str">
        <f>IFERROR(VLOOKUP(AM28,'P1'!$B:$AP,41,FALSE),"")</f>
        <v/>
      </c>
      <c r="AN29" s="400"/>
      <c r="AO29" s="403"/>
      <c r="AP29" s="649"/>
      <c r="AQ29" s="650"/>
      <c r="AR29" s="403"/>
      <c r="AS29" s="270"/>
      <c r="AT29" s="271"/>
      <c r="AU29" s="306" t="str">
        <f t="shared" ref="AU29" si="3">IFERROR(IF($D28="□",($AO28/$AK$7),($AO28/$AK$9)),"")</f>
        <v/>
      </c>
      <c r="AV29" s="306" t="str">
        <f t="shared" ref="AV29" si="4">IFERROR(IF($D28="□",($AN28/$AO$7),($AN28/$AO$9)),"")</f>
        <v/>
      </c>
    </row>
    <row r="30" spans="1:48" ht="12" customHeight="1" x14ac:dyDescent="0.15">
      <c r="A30" s="407"/>
      <c r="B30" s="651"/>
      <c r="C30" s="652"/>
      <c r="D30" s="653"/>
      <c r="E30" s="654"/>
      <c r="F30" s="655"/>
      <c r="G30" s="656"/>
      <c r="H30" s="307" t="s">
        <v>426</v>
      </c>
      <c r="I30" s="305" t="str">
        <f>IFERROR(VLOOKUP(I28,'P1'!$B:$AP,31,FALSE),"")</f>
        <v/>
      </c>
      <c r="J30" s="305" t="str">
        <f>IFERROR(VLOOKUP(J28,'P1'!$B:$AP,31,FALSE),"")</f>
        <v/>
      </c>
      <c r="K30" s="305" t="str">
        <f>IFERROR(VLOOKUP(K28,'P1'!$B:$AP,31,FALSE),"")</f>
        <v/>
      </c>
      <c r="L30" s="305" t="str">
        <f>IFERROR(VLOOKUP(L28,'P1'!$B:$AP,31,FALSE),"")</f>
        <v/>
      </c>
      <c r="M30" s="305" t="str">
        <f>IFERROR(VLOOKUP(M28,'P1'!$B:$AP,31,FALSE),"")</f>
        <v/>
      </c>
      <c r="N30" s="305" t="str">
        <f>IFERROR(VLOOKUP(N28,'P1'!$B:$AP,31,FALSE),"")</f>
        <v/>
      </c>
      <c r="O30" s="305" t="str">
        <f>IFERROR(VLOOKUP(O28,'P1'!$B:$AP,31,FALSE),"")</f>
        <v/>
      </c>
      <c r="P30" s="305" t="str">
        <f>IFERROR(VLOOKUP(P28,'P1'!$B:$AP,31,FALSE),"")</f>
        <v/>
      </c>
      <c r="Q30" s="305" t="str">
        <f>IFERROR(VLOOKUP(Q28,'P1'!$B:$AP,31,FALSE),"")</f>
        <v/>
      </c>
      <c r="R30" s="305" t="str">
        <f>IFERROR(VLOOKUP(R28,'P1'!$B:$AP,31,FALSE),"")</f>
        <v/>
      </c>
      <c r="S30" s="305" t="str">
        <f>IFERROR(VLOOKUP(S28,'P1'!$B:$AP,31,FALSE),"")</f>
        <v/>
      </c>
      <c r="T30" s="305" t="str">
        <f>IFERROR(VLOOKUP(T28,'P1'!$B:$AP,31,FALSE),"")</f>
        <v/>
      </c>
      <c r="U30" s="305" t="str">
        <f>IFERROR(VLOOKUP(U28,'P1'!$B:$AP,31,FALSE),"")</f>
        <v/>
      </c>
      <c r="V30" s="305" t="str">
        <f>IFERROR(VLOOKUP(V28,'P1'!$B:$AP,31,FALSE),"")</f>
        <v/>
      </c>
      <c r="W30" s="305" t="str">
        <f>IFERROR(VLOOKUP(W28,'P1'!$B:$AP,31,FALSE),"")</f>
        <v/>
      </c>
      <c r="X30" s="305" t="str">
        <f>IFERROR(VLOOKUP(X28,'P1'!$B:$AP,31,FALSE),"")</f>
        <v/>
      </c>
      <c r="Y30" s="305" t="str">
        <f>IFERROR(VLOOKUP(Y28,'P1'!$B:$AP,31,FALSE),"")</f>
        <v/>
      </c>
      <c r="Z30" s="305" t="str">
        <f>IFERROR(VLOOKUP(Z28,'P1'!$B:$AP,31,FALSE),"")</f>
        <v/>
      </c>
      <c r="AA30" s="305" t="str">
        <f>IFERROR(VLOOKUP(AA28,'P1'!$B:$AP,31,FALSE),"")</f>
        <v/>
      </c>
      <c r="AB30" s="305" t="str">
        <f>IFERROR(VLOOKUP(AB28,'P1'!$B:$AP,31,FALSE),"")</f>
        <v/>
      </c>
      <c r="AC30" s="305" t="str">
        <f>IFERROR(VLOOKUP(AC28,'P1'!$B:$AP,31,FALSE),"")</f>
        <v/>
      </c>
      <c r="AD30" s="305" t="str">
        <f>IFERROR(VLOOKUP(AD28,'P1'!$B:$AP,31,FALSE),"")</f>
        <v/>
      </c>
      <c r="AE30" s="305" t="str">
        <f>IFERROR(VLOOKUP(AE28,'P1'!$B:$AP,31,FALSE),"")</f>
        <v/>
      </c>
      <c r="AF30" s="305" t="str">
        <f>IFERROR(VLOOKUP(AF28,'P1'!$B:$AP,31,FALSE),"")</f>
        <v/>
      </c>
      <c r="AG30" s="305" t="str">
        <f>IFERROR(VLOOKUP(AG28,'P1'!$B:$AP,31,FALSE),"")</f>
        <v/>
      </c>
      <c r="AH30" s="305" t="str">
        <f>IFERROR(VLOOKUP(AH28,'P1'!$B:$AP,31,FALSE),"")</f>
        <v/>
      </c>
      <c r="AI30" s="305" t="str">
        <f>IFERROR(VLOOKUP(AI28,'P1'!$B:$AP,31,FALSE),"")</f>
        <v/>
      </c>
      <c r="AJ30" s="305" t="str">
        <f>IFERROR(VLOOKUP(AJ28,'P1'!$B:$AP,31,FALSE),"")</f>
        <v/>
      </c>
      <c r="AK30" s="305" t="str">
        <f>IFERROR(VLOOKUP(AK28,'P1'!$B:$AP,31,FALSE),"")</f>
        <v/>
      </c>
      <c r="AL30" s="305" t="str">
        <f>IFERROR(VLOOKUP(AL28,'P1'!$B:$AP,31,FALSE),"")</f>
        <v/>
      </c>
      <c r="AM30" s="305" t="str">
        <f>IFERROR(VLOOKUP(AM28,'P1'!$B:$AP,31,FALSE),"")</f>
        <v/>
      </c>
      <c r="AN30" s="401"/>
      <c r="AO30" s="404"/>
      <c r="AP30" s="657"/>
      <c r="AQ30" s="658"/>
      <c r="AR30" s="404"/>
      <c r="AS30" s="270"/>
      <c r="AT30" s="271"/>
      <c r="AU30" s="308"/>
      <c r="AV30" s="308"/>
    </row>
    <row r="31" spans="1:48" ht="12" customHeight="1" x14ac:dyDescent="0.15">
      <c r="A31" s="405">
        <v>4</v>
      </c>
      <c r="B31" s="634"/>
      <c r="C31" s="635"/>
      <c r="D31" s="636" t="s">
        <v>422</v>
      </c>
      <c r="E31" s="637"/>
      <c r="F31" s="638"/>
      <c r="G31" s="639"/>
      <c r="H31" s="302" t="s">
        <v>423</v>
      </c>
      <c r="I31" s="640"/>
      <c r="J31" s="640"/>
      <c r="K31" s="640"/>
      <c r="L31" s="640"/>
      <c r="M31" s="640"/>
      <c r="N31" s="640"/>
      <c r="O31" s="640"/>
      <c r="P31" s="640"/>
      <c r="Q31" s="640"/>
      <c r="R31" s="640"/>
      <c r="S31" s="640"/>
      <c r="T31" s="640"/>
      <c r="U31" s="640"/>
      <c r="V31" s="640"/>
      <c r="W31" s="640"/>
      <c r="X31" s="640"/>
      <c r="Y31" s="640"/>
      <c r="Z31" s="640"/>
      <c r="AA31" s="640"/>
      <c r="AB31" s="640"/>
      <c r="AC31" s="640"/>
      <c r="AD31" s="640"/>
      <c r="AE31" s="640"/>
      <c r="AF31" s="640"/>
      <c r="AG31" s="640"/>
      <c r="AH31" s="640"/>
      <c r="AI31" s="640"/>
      <c r="AJ31" s="640"/>
      <c r="AK31" s="640"/>
      <c r="AL31" s="640"/>
      <c r="AM31" s="640"/>
      <c r="AN31" s="399">
        <f>+SUM(I32:AM33)</f>
        <v>0</v>
      </c>
      <c r="AO31" s="402" t="e">
        <f>IF($AN$4="４週",AN31/4,AN31/(DAY(EOMONTH($I$20,0))/7))</f>
        <v>#VALUE!</v>
      </c>
      <c r="AP31" s="641"/>
      <c r="AQ31" s="642"/>
      <c r="AR31" s="402" t="str">
        <f>IF(AN20="４週",AU32,AV32)</f>
        <v/>
      </c>
      <c r="AS31" s="276"/>
      <c r="AT31" s="271"/>
      <c r="AU31" s="303" t="s">
        <v>473</v>
      </c>
      <c r="AV31" s="303" t="s">
        <v>424</v>
      </c>
    </row>
    <row r="32" spans="1:48" ht="12" customHeight="1" x14ac:dyDescent="0.15">
      <c r="A32" s="406"/>
      <c r="B32" s="643"/>
      <c r="C32" s="644"/>
      <c r="D32" s="645"/>
      <c r="E32" s="646"/>
      <c r="F32" s="647"/>
      <c r="G32" s="648"/>
      <c r="H32" s="304" t="s">
        <v>425</v>
      </c>
      <c r="I32" s="305" t="str">
        <f>IFERROR(VLOOKUP(I31,'P1'!$B:$AP,41,FALSE),"")</f>
        <v/>
      </c>
      <c r="J32" s="309" t="str">
        <f>IFERROR(VLOOKUP(J31,'P1'!$B:$AP,41,FALSE),"")</f>
        <v/>
      </c>
      <c r="K32" s="305" t="str">
        <f>IFERROR(VLOOKUP(K31,'P1'!$B:$AP,41,FALSE),"")</f>
        <v/>
      </c>
      <c r="L32" s="305" t="str">
        <f>IFERROR(VLOOKUP(L31,'P1'!$B:$AP,41,FALSE),"")</f>
        <v/>
      </c>
      <c r="M32" s="305" t="str">
        <f>IFERROR(VLOOKUP(M31,'P1'!$B:$AP,41,FALSE),"")</f>
        <v/>
      </c>
      <c r="N32" s="305" t="str">
        <f>IFERROR(VLOOKUP(N31,'P1'!$B:$AP,41,FALSE),"")</f>
        <v/>
      </c>
      <c r="O32" s="305" t="str">
        <f>IFERROR(VLOOKUP(O31,'P1'!$B:$AP,41,FALSE),"")</f>
        <v/>
      </c>
      <c r="P32" s="305" t="str">
        <f>IFERROR(VLOOKUP(P31,'P1'!$B:$AP,41,FALSE),"")</f>
        <v/>
      </c>
      <c r="Q32" s="305" t="str">
        <f>IFERROR(VLOOKUP(Q31,'P1'!$B:$AP,41,FALSE),"")</f>
        <v/>
      </c>
      <c r="R32" s="305" t="str">
        <f>IFERROR(VLOOKUP(R31,'P1'!$B:$AP,41,FALSE),"")</f>
        <v/>
      </c>
      <c r="S32" s="305" t="str">
        <f>IFERROR(VLOOKUP(S31,'P1'!$B:$AP,41,FALSE),"")</f>
        <v/>
      </c>
      <c r="T32" s="305" t="str">
        <f>IFERROR(VLOOKUP(T31,'P1'!$B:$AP,41,FALSE),"")</f>
        <v/>
      </c>
      <c r="U32" s="305" t="str">
        <f>IFERROR(VLOOKUP(U31,'P1'!$B:$AP,41,FALSE),"")</f>
        <v/>
      </c>
      <c r="V32" s="305" t="str">
        <f>IFERROR(VLOOKUP(V31,'P1'!$B:$AP,41,FALSE),"")</f>
        <v/>
      </c>
      <c r="W32" s="305" t="str">
        <f>IFERROR(VLOOKUP(W31,'P1'!$B:$AP,41,FALSE),"")</f>
        <v/>
      </c>
      <c r="X32" s="305" t="str">
        <f>IFERROR(VLOOKUP(X31,'P1'!$B:$AP,41,FALSE),"")</f>
        <v/>
      </c>
      <c r="Y32" s="305" t="str">
        <f>IFERROR(VLOOKUP(Y31,'P1'!$B:$AP,41,FALSE),"")</f>
        <v/>
      </c>
      <c r="Z32" s="305" t="str">
        <f>IFERROR(VLOOKUP(Z31,'P1'!$B:$AP,41,FALSE),"")</f>
        <v/>
      </c>
      <c r="AA32" s="305" t="str">
        <f>IFERROR(VLOOKUP(AA31,'P1'!$B:$AP,41,FALSE),"")</f>
        <v/>
      </c>
      <c r="AB32" s="305" t="str">
        <f>IFERROR(VLOOKUP(AB31,'P1'!$B:$AP,41,FALSE),"")</f>
        <v/>
      </c>
      <c r="AC32" s="305" t="str">
        <f>IFERROR(VLOOKUP(AC31,'P1'!$B:$AP,41,FALSE),"")</f>
        <v/>
      </c>
      <c r="AD32" s="305" t="str">
        <f>IFERROR(VLOOKUP(AD31,'P1'!$B:$AP,41,FALSE),"")</f>
        <v/>
      </c>
      <c r="AE32" s="305" t="str">
        <f>IFERROR(VLOOKUP(AE31,'P1'!$B:$AP,41,FALSE),"")</f>
        <v/>
      </c>
      <c r="AF32" s="305" t="str">
        <f>IFERROR(VLOOKUP(AF31,'P1'!$B:$AP,41,FALSE),"")</f>
        <v/>
      </c>
      <c r="AG32" s="305" t="str">
        <f>IFERROR(VLOOKUP(AG31,'P1'!$B:$AP,41,FALSE),"")</f>
        <v/>
      </c>
      <c r="AH32" s="305" t="str">
        <f>IFERROR(VLOOKUP(AH31,'P1'!$B:$AP,41,FALSE),"")</f>
        <v/>
      </c>
      <c r="AI32" s="305" t="str">
        <f>IFERROR(VLOOKUP(AI31,'P1'!$B:$AP,41,FALSE),"")</f>
        <v/>
      </c>
      <c r="AJ32" s="305" t="str">
        <f>IFERROR(VLOOKUP(AJ31,'P1'!$B:$AP,41,FALSE),"")</f>
        <v/>
      </c>
      <c r="AK32" s="305" t="str">
        <f>IFERROR(VLOOKUP(AK31,'P1'!$B:$AP,41,FALSE),"")</f>
        <v/>
      </c>
      <c r="AL32" s="305" t="str">
        <f>IFERROR(VLOOKUP(AL31,'P1'!$B:$AP,41,FALSE),"")</f>
        <v/>
      </c>
      <c r="AM32" s="305" t="str">
        <f>IFERROR(VLOOKUP(AM31,'P1'!$B:$AP,41,FALSE),"")</f>
        <v/>
      </c>
      <c r="AN32" s="400"/>
      <c r="AO32" s="403"/>
      <c r="AP32" s="649"/>
      <c r="AQ32" s="650"/>
      <c r="AR32" s="403"/>
      <c r="AS32" s="276"/>
      <c r="AT32" s="271"/>
      <c r="AU32" s="306" t="str">
        <f t="shared" ref="AU32" si="5">IFERROR(IF($D31="□",($AO31/$AK$7),($AO31/$AK$9)),"")</f>
        <v/>
      </c>
      <c r="AV32" s="306" t="str">
        <f t="shared" ref="AV32" si="6">IFERROR(IF($D31="□",($AN31/$AO$7),($AN31/$AO$9)),"")</f>
        <v/>
      </c>
    </row>
    <row r="33" spans="1:48" ht="12" customHeight="1" x14ac:dyDescent="0.15">
      <c r="A33" s="407"/>
      <c r="B33" s="651"/>
      <c r="C33" s="652"/>
      <c r="D33" s="653"/>
      <c r="E33" s="654"/>
      <c r="F33" s="655"/>
      <c r="G33" s="656"/>
      <c r="H33" s="307" t="s">
        <v>426</v>
      </c>
      <c r="I33" s="305" t="str">
        <f>IFERROR(VLOOKUP(I31,'P1'!$B:$AP,31,FALSE),"")</f>
        <v/>
      </c>
      <c r="J33" s="305" t="str">
        <f>IFERROR(VLOOKUP(J31,'P1'!$B:$AP,31,FALSE),"")</f>
        <v/>
      </c>
      <c r="K33" s="305" t="str">
        <f>IFERROR(VLOOKUP(K31,'P1'!$B:$AP,31,FALSE),"")</f>
        <v/>
      </c>
      <c r="L33" s="305" t="str">
        <f>IFERROR(VLOOKUP(L31,'P1'!$B:$AP,31,FALSE),"")</f>
        <v/>
      </c>
      <c r="M33" s="305" t="str">
        <f>IFERROR(VLOOKUP(M31,'P1'!$B:$AP,31,FALSE),"")</f>
        <v/>
      </c>
      <c r="N33" s="305" t="str">
        <f>IFERROR(VLOOKUP(N31,'P1'!$B:$AP,31,FALSE),"")</f>
        <v/>
      </c>
      <c r="O33" s="305" t="str">
        <f>IFERROR(VLOOKUP(O31,'P1'!$B:$AP,31,FALSE),"")</f>
        <v/>
      </c>
      <c r="P33" s="305" t="str">
        <f>IFERROR(VLOOKUP(P31,'P1'!$B:$AP,31,FALSE),"")</f>
        <v/>
      </c>
      <c r="Q33" s="305" t="str">
        <f>IFERROR(VLOOKUP(Q31,'P1'!$B:$AP,31,FALSE),"")</f>
        <v/>
      </c>
      <c r="R33" s="305" t="str">
        <f>IFERROR(VLOOKUP(R31,'P1'!$B:$AP,31,FALSE),"")</f>
        <v/>
      </c>
      <c r="S33" s="305" t="str">
        <f>IFERROR(VLOOKUP(S31,'P1'!$B:$AP,31,FALSE),"")</f>
        <v/>
      </c>
      <c r="T33" s="305" t="str">
        <f>IFERROR(VLOOKUP(T31,'P1'!$B:$AP,31,FALSE),"")</f>
        <v/>
      </c>
      <c r="U33" s="305" t="str">
        <f>IFERROR(VLOOKUP(U31,'P1'!$B:$AP,31,FALSE),"")</f>
        <v/>
      </c>
      <c r="V33" s="305" t="str">
        <f>IFERROR(VLOOKUP(V31,'P1'!$B:$AP,31,FALSE),"")</f>
        <v/>
      </c>
      <c r="W33" s="305" t="str">
        <f>IFERROR(VLOOKUP(W31,'P1'!$B:$AP,31,FALSE),"")</f>
        <v/>
      </c>
      <c r="X33" s="305" t="str">
        <f>IFERROR(VLOOKUP(X31,'P1'!$B:$AP,31,FALSE),"")</f>
        <v/>
      </c>
      <c r="Y33" s="305" t="str">
        <f>IFERROR(VLOOKUP(Y31,'P1'!$B:$AP,31,FALSE),"")</f>
        <v/>
      </c>
      <c r="Z33" s="305" t="str">
        <f>IFERROR(VLOOKUP(Z31,'P1'!$B:$AP,31,FALSE),"")</f>
        <v/>
      </c>
      <c r="AA33" s="305" t="str">
        <f>IFERROR(VLOOKUP(AA31,'P1'!$B:$AP,31,FALSE),"")</f>
        <v/>
      </c>
      <c r="AB33" s="305" t="str">
        <f>IFERROR(VLOOKUP(AB31,'P1'!$B:$AP,31,FALSE),"")</f>
        <v/>
      </c>
      <c r="AC33" s="305" t="str">
        <f>IFERROR(VLOOKUP(AC31,'P1'!$B:$AP,31,FALSE),"")</f>
        <v/>
      </c>
      <c r="AD33" s="305" t="str">
        <f>IFERROR(VLOOKUP(AD31,'P1'!$B:$AP,31,FALSE),"")</f>
        <v/>
      </c>
      <c r="AE33" s="305" t="str">
        <f>IFERROR(VLOOKUP(AE31,'P1'!$B:$AP,31,FALSE),"")</f>
        <v/>
      </c>
      <c r="AF33" s="305" t="str">
        <f>IFERROR(VLOOKUP(AF31,'P1'!$B:$AP,31,FALSE),"")</f>
        <v/>
      </c>
      <c r="AG33" s="305" t="str">
        <f>IFERROR(VLOOKUP(AG31,'P1'!$B:$AP,31,FALSE),"")</f>
        <v/>
      </c>
      <c r="AH33" s="305" t="str">
        <f>IFERROR(VLOOKUP(AH31,'P1'!$B:$AP,31,FALSE),"")</f>
        <v/>
      </c>
      <c r="AI33" s="305" t="str">
        <f>IFERROR(VLOOKUP(AI31,'P1'!$B:$AP,31,FALSE),"")</f>
        <v/>
      </c>
      <c r="AJ33" s="305" t="str">
        <f>IFERROR(VLOOKUP(AJ31,'P1'!$B:$AP,31,FALSE),"")</f>
        <v/>
      </c>
      <c r="AK33" s="305" t="str">
        <f>IFERROR(VLOOKUP(AK31,'P1'!$B:$AP,31,FALSE),"")</f>
        <v/>
      </c>
      <c r="AL33" s="305" t="str">
        <f>IFERROR(VLOOKUP(AL31,'P1'!$B:$AP,31,FALSE),"")</f>
        <v/>
      </c>
      <c r="AM33" s="305" t="str">
        <f>IFERROR(VLOOKUP(AM31,'P1'!$B:$AP,31,FALSE),"")</f>
        <v/>
      </c>
      <c r="AN33" s="401"/>
      <c r="AO33" s="404"/>
      <c r="AP33" s="657"/>
      <c r="AQ33" s="658"/>
      <c r="AR33" s="404"/>
      <c r="AS33" s="276"/>
      <c r="AT33" s="271"/>
      <c r="AU33" s="308"/>
      <c r="AV33" s="308"/>
    </row>
    <row r="34" spans="1:48" ht="12" customHeight="1" x14ac:dyDescent="0.15">
      <c r="A34" s="405">
        <v>5</v>
      </c>
      <c r="B34" s="634"/>
      <c r="C34" s="635"/>
      <c r="D34" s="636" t="s">
        <v>422</v>
      </c>
      <c r="E34" s="637"/>
      <c r="F34" s="638"/>
      <c r="G34" s="639"/>
      <c r="H34" s="302" t="s">
        <v>423</v>
      </c>
      <c r="I34" s="640"/>
      <c r="J34" s="640"/>
      <c r="K34" s="640"/>
      <c r="L34" s="640"/>
      <c r="M34" s="640"/>
      <c r="N34" s="640"/>
      <c r="O34" s="640"/>
      <c r="P34" s="640"/>
      <c r="Q34" s="640"/>
      <c r="R34" s="640"/>
      <c r="S34" s="640"/>
      <c r="T34" s="640"/>
      <c r="U34" s="640"/>
      <c r="V34" s="640"/>
      <c r="W34" s="640"/>
      <c r="X34" s="640"/>
      <c r="Y34" s="640"/>
      <c r="Z34" s="640"/>
      <c r="AA34" s="640"/>
      <c r="AB34" s="640"/>
      <c r="AC34" s="640"/>
      <c r="AD34" s="640"/>
      <c r="AE34" s="640"/>
      <c r="AF34" s="640"/>
      <c r="AG34" s="640"/>
      <c r="AH34" s="640"/>
      <c r="AI34" s="640"/>
      <c r="AJ34" s="640"/>
      <c r="AK34" s="640"/>
      <c r="AL34" s="640"/>
      <c r="AM34" s="640"/>
      <c r="AN34" s="399">
        <f>+SUM(I35:AM36)</f>
        <v>0</v>
      </c>
      <c r="AO34" s="402" t="e">
        <f>IF($AN$4="４週",AN34/4,AN34/(DAY(EOMONTH($I$20,0))/7))</f>
        <v>#VALUE!</v>
      </c>
      <c r="AP34" s="641"/>
      <c r="AQ34" s="642"/>
      <c r="AR34" s="402" t="str">
        <f>IF(AN23="４週",AU35,AV35)</f>
        <v/>
      </c>
      <c r="AS34" s="276"/>
      <c r="AT34" s="271"/>
      <c r="AU34" s="303" t="s">
        <v>473</v>
      </c>
      <c r="AV34" s="303" t="s">
        <v>424</v>
      </c>
    </row>
    <row r="35" spans="1:48" ht="12" customHeight="1" x14ac:dyDescent="0.15">
      <c r="A35" s="406"/>
      <c r="B35" s="643"/>
      <c r="C35" s="644"/>
      <c r="D35" s="645"/>
      <c r="E35" s="646"/>
      <c r="F35" s="647"/>
      <c r="G35" s="648"/>
      <c r="H35" s="304" t="s">
        <v>425</v>
      </c>
      <c r="I35" s="305" t="str">
        <f>IFERROR(VLOOKUP(I34,'P1'!$B:$AP,41,FALSE),"")</f>
        <v/>
      </c>
      <c r="J35" s="305" t="str">
        <f>IFERROR(VLOOKUP(J34,'P1'!$B:$AP,41,FALSE),"")</f>
        <v/>
      </c>
      <c r="K35" s="305" t="str">
        <f>IFERROR(VLOOKUP(K34,'P1'!$B:$AP,41,FALSE),"")</f>
        <v/>
      </c>
      <c r="L35" s="305" t="str">
        <f>IFERROR(VLOOKUP(L34,'P1'!$B:$AP,41,FALSE),"")</f>
        <v/>
      </c>
      <c r="M35" s="305" t="str">
        <f>IFERROR(VLOOKUP(M34,'P1'!$B:$AP,41,FALSE),"")</f>
        <v/>
      </c>
      <c r="N35" s="305" t="str">
        <f>IFERROR(VLOOKUP(N34,'P1'!$B:$AP,41,FALSE),"")</f>
        <v/>
      </c>
      <c r="O35" s="305" t="str">
        <f>IFERROR(VLOOKUP(O34,'P1'!$B:$AP,41,FALSE),"")</f>
        <v/>
      </c>
      <c r="P35" s="305" t="str">
        <f>IFERROR(VLOOKUP(P34,'P1'!$B:$AP,41,FALSE),"")</f>
        <v/>
      </c>
      <c r="Q35" s="305" t="str">
        <f>IFERROR(VLOOKUP(Q34,'P1'!$B:$AP,41,FALSE),"")</f>
        <v/>
      </c>
      <c r="R35" s="305" t="str">
        <f>IFERROR(VLOOKUP(R34,'P1'!$B:$AP,41,FALSE),"")</f>
        <v/>
      </c>
      <c r="S35" s="305" t="str">
        <f>IFERROR(VLOOKUP(S34,'P1'!$B:$AP,41,FALSE),"")</f>
        <v/>
      </c>
      <c r="T35" s="305" t="str">
        <f>IFERROR(VLOOKUP(T34,'P1'!$B:$AP,41,FALSE),"")</f>
        <v/>
      </c>
      <c r="U35" s="305" t="str">
        <f>IFERROR(VLOOKUP(U34,'P1'!$B:$AP,41,FALSE),"")</f>
        <v/>
      </c>
      <c r="V35" s="305" t="str">
        <f>IFERROR(VLOOKUP(V34,'P1'!$B:$AP,41,FALSE),"")</f>
        <v/>
      </c>
      <c r="W35" s="305" t="str">
        <f>IFERROR(VLOOKUP(W34,'P1'!$B:$AP,41,FALSE),"")</f>
        <v/>
      </c>
      <c r="X35" s="305" t="str">
        <f>IFERROR(VLOOKUP(X34,'P1'!$B:$AP,41,FALSE),"")</f>
        <v/>
      </c>
      <c r="Y35" s="305" t="str">
        <f>IFERROR(VLOOKUP(Y34,'P1'!$B:$AP,41,FALSE),"")</f>
        <v/>
      </c>
      <c r="Z35" s="305" t="str">
        <f>IFERROR(VLOOKUP(Z34,'P1'!$B:$AP,41,FALSE),"")</f>
        <v/>
      </c>
      <c r="AA35" s="305" t="str">
        <f>IFERROR(VLOOKUP(AA34,'P1'!$B:$AP,41,FALSE),"")</f>
        <v/>
      </c>
      <c r="AB35" s="305" t="str">
        <f>IFERROR(VLOOKUP(AB34,'P1'!$B:$AP,41,FALSE),"")</f>
        <v/>
      </c>
      <c r="AC35" s="305" t="str">
        <f>IFERROR(VLOOKUP(AC34,'P1'!$B:$AP,41,FALSE),"")</f>
        <v/>
      </c>
      <c r="AD35" s="305" t="str">
        <f>IFERROR(VLOOKUP(AD34,'P1'!$B:$AP,41,FALSE),"")</f>
        <v/>
      </c>
      <c r="AE35" s="305" t="str">
        <f>IFERROR(VLOOKUP(AE34,'P1'!$B:$AP,41,FALSE),"")</f>
        <v/>
      </c>
      <c r="AF35" s="305" t="str">
        <f>IFERROR(VLOOKUP(AF34,'P1'!$B:$AP,41,FALSE),"")</f>
        <v/>
      </c>
      <c r="AG35" s="305" t="str">
        <f>IFERROR(VLOOKUP(AG34,'P1'!$B:$AP,41,FALSE),"")</f>
        <v/>
      </c>
      <c r="AH35" s="305" t="str">
        <f>IFERROR(VLOOKUP(AH34,'P1'!$B:$AP,41,FALSE),"")</f>
        <v/>
      </c>
      <c r="AI35" s="305" t="str">
        <f>IFERROR(VLOOKUP(AI34,'P1'!$B:$AP,41,FALSE),"")</f>
        <v/>
      </c>
      <c r="AJ35" s="305" t="str">
        <f>IFERROR(VLOOKUP(AJ34,'P1'!$B:$AP,41,FALSE),"")</f>
        <v/>
      </c>
      <c r="AK35" s="305" t="str">
        <f>IFERROR(VLOOKUP(AK34,'P1'!$B:$AP,41,FALSE),"")</f>
        <v/>
      </c>
      <c r="AL35" s="305" t="str">
        <f>IFERROR(VLOOKUP(AL34,'P1'!$B:$AP,41,FALSE),"")</f>
        <v/>
      </c>
      <c r="AM35" s="305" t="str">
        <f>IFERROR(VLOOKUP(AM34,'P1'!$B:$AP,41,FALSE),"")</f>
        <v/>
      </c>
      <c r="AN35" s="400"/>
      <c r="AO35" s="403"/>
      <c r="AP35" s="649"/>
      <c r="AQ35" s="650"/>
      <c r="AR35" s="403"/>
      <c r="AS35" s="276"/>
      <c r="AT35" s="271"/>
      <c r="AU35" s="306" t="str">
        <f t="shared" ref="AU35" si="7">IFERROR(IF($D34="□",($AO34/$AK$7),($AO34/$AK$9)),"")</f>
        <v/>
      </c>
      <c r="AV35" s="306" t="str">
        <f t="shared" ref="AV35" si="8">IFERROR(IF($D34="□",($AN34/$AO$7),($AN34/$AO$9)),"")</f>
        <v/>
      </c>
    </row>
    <row r="36" spans="1:48" ht="12" customHeight="1" x14ac:dyDescent="0.15">
      <c r="A36" s="407"/>
      <c r="B36" s="651"/>
      <c r="C36" s="652"/>
      <c r="D36" s="653"/>
      <c r="E36" s="654"/>
      <c r="F36" s="655"/>
      <c r="G36" s="656"/>
      <c r="H36" s="307" t="s">
        <v>426</v>
      </c>
      <c r="I36" s="305" t="str">
        <f>IFERROR(VLOOKUP(I34,'P1'!$B:$AP,31,FALSE),"")</f>
        <v/>
      </c>
      <c r="J36" s="305" t="str">
        <f>IFERROR(VLOOKUP(J34,'P1'!$B:$AP,31,FALSE),"")</f>
        <v/>
      </c>
      <c r="K36" s="305" t="str">
        <f>IFERROR(VLOOKUP(K34,'P1'!$B:$AP,31,FALSE),"")</f>
        <v/>
      </c>
      <c r="L36" s="305" t="str">
        <f>IFERROR(VLOOKUP(L34,'P1'!$B:$AP,31,FALSE),"")</f>
        <v/>
      </c>
      <c r="M36" s="305" t="str">
        <f>IFERROR(VLOOKUP(M34,'P1'!$B:$AP,31,FALSE),"")</f>
        <v/>
      </c>
      <c r="N36" s="305" t="str">
        <f>IFERROR(VLOOKUP(N34,'P1'!$B:$AP,31,FALSE),"")</f>
        <v/>
      </c>
      <c r="O36" s="305" t="str">
        <f>IFERROR(VLOOKUP(O34,'P1'!$B:$AP,31,FALSE),"")</f>
        <v/>
      </c>
      <c r="P36" s="305" t="str">
        <f>IFERROR(VLOOKUP(P34,'P1'!$B:$AP,31,FALSE),"")</f>
        <v/>
      </c>
      <c r="Q36" s="305" t="str">
        <f>IFERROR(VLOOKUP(Q34,'P1'!$B:$AP,31,FALSE),"")</f>
        <v/>
      </c>
      <c r="R36" s="305" t="str">
        <f>IFERROR(VLOOKUP(R34,'P1'!$B:$AP,31,FALSE),"")</f>
        <v/>
      </c>
      <c r="S36" s="305" t="str">
        <f>IFERROR(VLOOKUP(S34,'P1'!$B:$AP,31,FALSE),"")</f>
        <v/>
      </c>
      <c r="T36" s="305" t="str">
        <f>IFERROR(VLOOKUP(T34,'P1'!$B:$AP,31,FALSE),"")</f>
        <v/>
      </c>
      <c r="U36" s="305" t="str">
        <f>IFERROR(VLOOKUP(U34,'P1'!$B:$AP,31,FALSE),"")</f>
        <v/>
      </c>
      <c r="V36" s="305" t="str">
        <f>IFERROR(VLOOKUP(V34,'P1'!$B:$AP,31,FALSE),"")</f>
        <v/>
      </c>
      <c r="W36" s="305" t="str">
        <f>IFERROR(VLOOKUP(W34,'P1'!$B:$AP,31,FALSE),"")</f>
        <v/>
      </c>
      <c r="X36" s="305" t="str">
        <f>IFERROR(VLOOKUP(X34,'P1'!$B:$AP,31,FALSE),"")</f>
        <v/>
      </c>
      <c r="Y36" s="305" t="str">
        <f>IFERROR(VLOOKUP(Y34,'P1'!$B:$AP,31,FALSE),"")</f>
        <v/>
      </c>
      <c r="Z36" s="305" t="str">
        <f>IFERROR(VLOOKUP(Z34,'P1'!$B:$AP,31,FALSE),"")</f>
        <v/>
      </c>
      <c r="AA36" s="305" t="str">
        <f>IFERROR(VLOOKUP(AA34,'P1'!$B:$AP,31,FALSE),"")</f>
        <v/>
      </c>
      <c r="AB36" s="305" t="str">
        <f>IFERROR(VLOOKUP(AB34,'P1'!$B:$AP,31,FALSE),"")</f>
        <v/>
      </c>
      <c r="AC36" s="305" t="str">
        <f>IFERROR(VLOOKUP(AC34,'P1'!$B:$AP,31,FALSE),"")</f>
        <v/>
      </c>
      <c r="AD36" s="305" t="str">
        <f>IFERROR(VLOOKUP(AD34,'P1'!$B:$AP,31,FALSE),"")</f>
        <v/>
      </c>
      <c r="AE36" s="305" t="str">
        <f>IFERROR(VLOOKUP(AE34,'P1'!$B:$AP,31,FALSE),"")</f>
        <v/>
      </c>
      <c r="AF36" s="305" t="str">
        <f>IFERROR(VLOOKUP(AF34,'P1'!$B:$AP,31,FALSE),"")</f>
        <v/>
      </c>
      <c r="AG36" s="305" t="str">
        <f>IFERROR(VLOOKUP(AG34,'P1'!$B:$AP,31,FALSE),"")</f>
        <v/>
      </c>
      <c r="AH36" s="305" t="str">
        <f>IFERROR(VLOOKUP(AH34,'P1'!$B:$AP,31,FALSE),"")</f>
        <v/>
      </c>
      <c r="AI36" s="305" t="str">
        <f>IFERROR(VLOOKUP(AI34,'P1'!$B:$AP,31,FALSE),"")</f>
        <v/>
      </c>
      <c r="AJ36" s="305" t="str">
        <f>IFERROR(VLOOKUP(AJ34,'P1'!$B:$AP,31,FALSE),"")</f>
        <v/>
      </c>
      <c r="AK36" s="305" t="str">
        <f>IFERROR(VLOOKUP(AK34,'P1'!$B:$AP,31,FALSE),"")</f>
        <v/>
      </c>
      <c r="AL36" s="305" t="str">
        <f>IFERROR(VLOOKUP(AL34,'P1'!$B:$AP,31,FALSE),"")</f>
        <v/>
      </c>
      <c r="AM36" s="305" t="str">
        <f>IFERROR(VLOOKUP(AM34,'P1'!$B:$AP,31,FALSE),"")</f>
        <v/>
      </c>
      <c r="AN36" s="401"/>
      <c r="AO36" s="404"/>
      <c r="AP36" s="657"/>
      <c r="AQ36" s="658"/>
      <c r="AR36" s="404"/>
      <c r="AS36" s="276"/>
      <c r="AT36" s="271"/>
      <c r="AU36" s="308"/>
      <c r="AV36" s="308"/>
    </row>
    <row r="37" spans="1:48" ht="12" customHeight="1" x14ac:dyDescent="0.15">
      <c r="A37" s="405">
        <v>6</v>
      </c>
      <c r="B37" s="634"/>
      <c r="C37" s="635"/>
      <c r="D37" s="636" t="s">
        <v>422</v>
      </c>
      <c r="E37" s="637"/>
      <c r="F37" s="638"/>
      <c r="G37" s="639"/>
      <c r="H37" s="302" t="s">
        <v>423</v>
      </c>
      <c r="I37" s="640"/>
      <c r="J37" s="640"/>
      <c r="K37" s="640"/>
      <c r="L37" s="640"/>
      <c r="M37" s="640"/>
      <c r="N37" s="640"/>
      <c r="O37" s="640"/>
      <c r="P37" s="640"/>
      <c r="Q37" s="640"/>
      <c r="R37" s="640"/>
      <c r="S37" s="640"/>
      <c r="T37" s="640"/>
      <c r="U37" s="640"/>
      <c r="V37" s="640"/>
      <c r="W37" s="640"/>
      <c r="X37" s="640"/>
      <c r="Y37" s="640"/>
      <c r="Z37" s="640"/>
      <c r="AA37" s="640"/>
      <c r="AB37" s="640"/>
      <c r="AC37" s="640"/>
      <c r="AD37" s="640"/>
      <c r="AE37" s="640"/>
      <c r="AF37" s="640"/>
      <c r="AG37" s="640"/>
      <c r="AH37" s="640"/>
      <c r="AI37" s="640"/>
      <c r="AJ37" s="640"/>
      <c r="AK37" s="640"/>
      <c r="AL37" s="640"/>
      <c r="AM37" s="640"/>
      <c r="AN37" s="399">
        <f>+SUM(I38:AM39)</f>
        <v>0</v>
      </c>
      <c r="AO37" s="402" t="e">
        <f>IF($AN$4="４週",AN37/4,AN37/(DAY(EOMONTH($I$20,0))/7))</f>
        <v>#VALUE!</v>
      </c>
      <c r="AP37" s="641"/>
      <c r="AQ37" s="642"/>
      <c r="AR37" s="402" t="str">
        <f>IF(AN26="４週",AU38,AV38)</f>
        <v/>
      </c>
      <c r="AS37" s="276"/>
      <c r="AT37" s="271"/>
      <c r="AU37" s="303" t="s">
        <v>473</v>
      </c>
      <c r="AV37" s="303" t="s">
        <v>424</v>
      </c>
    </row>
    <row r="38" spans="1:48" ht="12" customHeight="1" x14ac:dyDescent="0.15">
      <c r="A38" s="406"/>
      <c r="B38" s="643"/>
      <c r="C38" s="644"/>
      <c r="D38" s="645"/>
      <c r="E38" s="646"/>
      <c r="F38" s="647"/>
      <c r="G38" s="648"/>
      <c r="H38" s="304" t="s">
        <v>425</v>
      </c>
      <c r="I38" s="305" t="str">
        <f>IFERROR(VLOOKUP(I37,'P1'!$B:$AP,41,FALSE),"")</f>
        <v/>
      </c>
      <c r="J38" s="305" t="str">
        <f>IFERROR(VLOOKUP(J37,'P1'!$B:$AP,41,FALSE),"")</f>
        <v/>
      </c>
      <c r="K38" s="305" t="str">
        <f>IFERROR(VLOOKUP(K37,'P1'!$B:$AP,41,FALSE),"")</f>
        <v/>
      </c>
      <c r="L38" s="305" t="str">
        <f>IFERROR(VLOOKUP(L37,'P1'!$B:$AP,41,FALSE),"")</f>
        <v/>
      </c>
      <c r="M38" s="305" t="str">
        <f>IFERROR(VLOOKUP(M37,'P1'!$B:$AP,41,FALSE),"")</f>
        <v/>
      </c>
      <c r="N38" s="305" t="str">
        <f>IFERROR(VLOOKUP(N37,'P1'!$B:$AP,41,FALSE),"")</f>
        <v/>
      </c>
      <c r="O38" s="305" t="str">
        <f>IFERROR(VLOOKUP(O37,'P1'!$B:$AP,41,FALSE),"")</f>
        <v/>
      </c>
      <c r="P38" s="305" t="str">
        <f>IFERROR(VLOOKUP(P37,'P1'!$B:$AP,41,FALSE),"")</f>
        <v/>
      </c>
      <c r="Q38" s="305" t="str">
        <f>IFERROR(VLOOKUP(Q37,'P1'!$B:$AP,41,FALSE),"")</f>
        <v/>
      </c>
      <c r="R38" s="305" t="str">
        <f>IFERROR(VLOOKUP(R37,'P1'!$B:$AP,41,FALSE),"")</f>
        <v/>
      </c>
      <c r="S38" s="305" t="str">
        <f>IFERROR(VLOOKUP(S37,'P1'!$B:$AP,41,FALSE),"")</f>
        <v/>
      </c>
      <c r="T38" s="305" t="str">
        <f>IFERROR(VLOOKUP(T37,'P1'!$B:$AP,41,FALSE),"")</f>
        <v/>
      </c>
      <c r="U38" s="305" t="str">
        <f>IFERROR(VLOOKUP(U37,'P1'!$B:$AP,41,FALSE),"")</f>
        <v/>
      </c>
      <c r="V38" s="305" t="str">
        <f>IFERROR(VLOOKUP(V37,'P1'!$B:$AP,41,FALSE),"")</f>
        <v/>
      </c>
      <c r="W38" s="305" t="str">
        <f>IFERROR(VLOOKUP(W37,'P1'!$B:$AP,41,FALSE),"")</f>
        <v/>
      </c>
      <c r="X38" s="305" t="str">
        <f>IFERROR(VLOOKUP(X37,'P1'!$B:$AP,41,FALSE),"")</f>
        <v/>
      </c>
      <c r="Y38" s="305" t="str">
        <f>IFERROR(VLOOKUP(Y37,'P1'!$B:$AP,41,FALSE),"")</f>
        <v/>
      </c>
      <c r="Z38" s="305" t="str">
        <f>IFERROR(VLOOKUP(Z37,'P1'!$B:$AP,41,FALSE),"")</f>
        <v/>
      </c>
      <c r="AA38" s="305" t="str">
        <f>IFERROR(VLOOKUP(AA37,'P1'!$B:$AP,41,FALSE),"")</f>
        <v/>
      </c>
      <c r="AB38" s="305" t="str">
        <f>IFERROR(VLOOKUP(AB37,'P1'!$B:$AP,41,FALSE),"")</f>
        <v/>
      </c>
      <c r="AC38" s="305" t="str">
        <f>IFERROR(VLOOKUP(AC37,'P1'!$B:$AP,41,FALSE),"")</f>
        <v/>
      </c>
      <c r="AD38" s="305" t="str">
        <f>IFERROR(VLOOKUP(AD37,'P1'!$B:$AP,41,FALSE),"")</f>
        <v/>
      </c>
      <c r="AE38" s="305" t="str">
        <f>IFERROR(VLOOKUP(AE37,'P1'!$B:$AP,41,FALSE),"")</f>
        <v/>
      </c>
      <c r="AF38" s="305" t="str">
        <f>IFERROR(VLOOKUP(AF37,'P1'!$B:$AP,41,FALSE),"")</f>
        <v/>
      </c>
      <c r="AG38" s="305" t="str">
        <f>IFERROR(VLOOKUP(AG37,'P1'!$B:$AP,41,FALSE),"")</f>
        <v/>
      </c>
      <c r="AH38" s="305" t="str">
        <f>IFERROR(VLOOKUP(AH37,'P1'!$B:$AP,41,FALSE),"")</f>
        <v/>
      </c>
      <c r="AI38" s="305" t="str">
        <f>IFERROR(VLOOKUP(AI37,'P1'!$B:$AP,41,FALSE),"")</f>
        <v/>
      </c>
      <c r="AJ38" s="305" t="str">
        <f>IFERROR(VLOOKUP(AJ37,'P1'!$B:$AP,41,FALSE),"")</f>
        <v/>
      </c>
      <c r="AK38" s="305" t="str">
        <f>IFERROR(VLOOKUP(AK37,'P1'!$B:$AP,41,FALSE),"")</f>
        <v/>
      </c>
      <c r="AL38" s="305" t="str">
        <f>IFERROR(VLOOKUP(AL37,'P1'!$B:$AP,41,FALSE),"")</f>
        <v/>
      </c>
      <c r="AM38" s="305" t="str">
        <f>IFERROR(VLOOKUP(AM37,'P1'!$B:$AP,41,FALSE),"")</f>
        <v/>
      </c>
      <c r="AN38" s="400"/>
      <c r="AO38" s="403"/>
      <c r="AP38" s="649"/>
      <c r="AQ38" s="650"/>
      <c r="AR38" s="403"/>
      <c r="AS38" s="276"/>
      <c r="AT38" s="271"/>
      <c r="AU38" s="306" t="str">
        <f t="shared" ref="AU38" si="9">IFERROR(IF($D37="□",($AO37/$AK$7),($AO37/$AK$9)),"")</f>
        <v/>
      </c>
      <c r="AV38" s="306" t="str">
        <f t="shared" ref="AV38" si="10">IFERROR(IF($D37="□",($AN37/$AO$7),($AN37/$AO$9)),"")</f>
        <v/>
      </c>
    </row>
    <row r="39" spans="1:48" ht="12" customHeight="1" x14ac:dyDescent="0.15">
      <c r="A39" s="407"/>
      <c r="B39" s="651"/>
      <c r="C39" s="652"/>
      <c r="D39" s="653"/>
      <c r="E39" s="654"/>
      <c r="F39" s="655"/>
      <c r="G39" s="656"/>
      <c r="H39" s="307" t="s">
        <v>426</v>
      </c>
      <c r="I39" s="305" t="str">
        <f>IFERROR(VLOOKUP(I37,'P1'!$B:$AP,31,FALSE),"")</f>
        <v/>
      </c>
      <c r="J39" s="305" t="str">
        <f>IFERROR(VLOOKUP(J37,'P1'!$B:$AP,31,FALSE),"")</f>
        <v/>
      </c>
      <c r="K39" s="305" t="str">
        <f>IFERROR(VLOOKUP(K37,'P1'!$B:$AP,31,FALSE),"")</f>
        <v/>
      </c>
      <c r="L39" s="305" t="str">
        <f>IFERROR(VLOOKUP(L37,'P1'!$B:$AP,31,FALSE),"")</f>
        <v/>
      </c>
      <c r="M39" s="305" t="str">
        <f>IFERROR(VLOOKUP(M37,'P1'!$B:$AP,31,FALSE),"")</f>
        <v/>
      </c>
      <c r="N39" s="305" t="str">
        <f>IFERROR(VLOOKUP(N37,'P1'!$B:$AP,31,FALSE),"")</f>
        <v/>
      </c>
      <c r="O39" s="305" t="str">
        <f>IFERROR(VLOOKUP(O37,'P1'!$B:$AP,31,FALSE),"")</f>
        <v/>
      </c>
      <c r="P39" s="305" t="str">
        <f>IFERROR(VLOOKUP(P37,'P1'!$B:$AP,31,FALSE),"")</f>
        <v/>
      </c>
      <c r="Q39" s="305" t="str">
        <f>IFERROR(VLOOKUP(Q37,'P1'!$B:$AP,31,FALSE),"")</f>
        <v/>
      </c>
      <c r="R39" s="305" t="str">
        <f>IFERROR(VLOOKUP(R37,'P1'!$B:$AP,31,FALSE),"")</f>
        <v/>
      </c>
      <c r="S39" s="305" t="str">
        <f>IFERROR(VLOOKUP(S37,'P1'!$B:$AP,31,FALSE),"")</f>
        <v/>
      </c>
      <c r="T39" s="305" t="str">
        <f>IFERROR(VLOOKUP(T37,'P1'!$B:$AP,31,FALSE),"")</f>
        <v/>
      </c>
      <c r="U39" s="305" t="str">
        <f>IFERROR(VLOOKUP(U37,'P1'!$B:$AP,31,FALSE),"")</f>
        <v/>
      </c>
      <c r="V39" s="305" t="str">
        <f>IFERROR(VLOOKUP(V37,'P1'!$B:$AP,31,FALSE),"")</f>
        <v/>
      </c>
      <c r="W39" s="305" t="str">
        <f>IFERROR(VLOOKUP(W37,'P1'!$B:$AP,31,FALSE),"")</f>
        <v/>
      </c>
      <c r="X39" s="305" t="str">
        <f>IFERROR(VLOOKUP(X37,'P1'!$B:$AP,31,FALSE),"")</f>
        <v/>
      </c>
      <c r="Y39" s="305" t="str">
        <f>IFERROR(VLOOKUP(Y37,'P1'!$B:$AP,31,FALSE),"")</f>
        <v/>
      </c>
      <c r="Z39" s="305" t="str">
        <f>IFERROR(VLOOKUP(Z37,'P1'!$B:$AP,31,FALSE),"")</f>
        <v/>
      </c>
      <c r="AA39" s="305" t="str">
        <f>IFERROR(VLOOKUP(AA37,'P1'!$B:$AP,31,FALSE),"")</f>
        <v/>
      </c>
      <c r="AB39" s="305" t="str">
        <f>IFERROR(VLOOKUP(AB37,'P1'!$B:$AP,31,FALSE),"")</f>
        <v/>
      </c>
      <c r="AC39" s="305" t="str">
        <f>IFERROR(VLOOKUP(AC37,'P1'!$B:$AP,31,FALSE),"")</f>
        <v/>
      </c>
      <c r="AD39" s="305" t="str">
        <f>IFERROR(VLOOKUP(AD37,'P1'!$B:$AP,31,FALSE),"")</f>
        <v/>
      </c>
      <c r="AE39" s="305" t="str">
        <f>IFERROR(VLOOKUP(AE37,'P1'!$B:$AP,31,FALSE),"")</f>
        <v/>
      </c>
      <c r="AF39" s="305" t="str">
        <f>IFERROR(VLOOKUP(AF37,'P1'!$B:$AP,31,FALSE),"")</f>
        <v/>
      </c>
      <c r="AG39" s="305" t="str">
        <f>IFERROR(VLOOKUP(AG37,'P1'!$B:$AP,31,FALSE),"")</f>
        <v/>
      </c>
      <c r="AH39" s="305" t="str">
        <f>IFERROR(VLOOKUP(AH37,'P1'!$B:$AP,31,FALSE),"")</f>
        <v/>
      </c>
      <c r="AI39" s="305" t="str">
        <f>IFERROR(VLOOKUP(AI37,'P1'!$B:$AP,31,FALSE),"")</f>
        <v/>
      </c>
      <c r="AJ39" s="305" t="str">
        <f>IFERROR(VLOOKUP(AJ37,'P1'!$B:$AP,31,FALSE),"")</f>
        <v/>
      </c>
      <c r="AK39" s="305" t="str">
        <f>IFERROR(VLOOKUP(AK37,'P1'!$B:$AP,31,FALSE),"")</f>
        <v/>
      </c>
      <c r="AL39" s="305" t="str">
        <f>IFERROR(VLOOKUP(AL37,'P1'!$B:$AP,31,FALSE),"")</f>
        <v/>
      </c>
      <c r="AM39" s="305" t="str">
        <f>IFERROR(VLOOKUP(AM37,'P1'!$B:$AP,31,FALSE),"")</f>
        <v/>
      </c>
      <c r="AN39" s="401"/>
      <c r="AO39" s="404"/>
      <c r="AP39" s="657"/>
      <c r="AQ39" s="658"/>
      <c r="AR39" s="404"/>
      <c r="AS39" s="276"/>
      <c r="AT39" s="271"/>
      <c r="AU39" s="308"/>
      <c r="AV39" s="308"/>
    </row>
    <row r="40" spans="1:48" ht="12" customHeight="1" x14ac:dyDescent="0.15">
      <c r="A40" s="405">
        <v>7</v>
      </c>
      <c r="B40" s="634"/>
      <c r="C40" s="635"/>
      <c r="D40" s="636" t="s">
        <v>422</v>
      </c>
      <c r="E40" s="637"/>
      <c r="F40" s="638"/>
      <c r="G40" s="639"/>
      <c r="H40" s="302" t="s">
        <v>423</v>
      </c>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0"/>
      <c r="AH40" s="640"/>
      <c r="AI40" s="640"/>
      <c r="AJ40" s="640"/>
      <c r="AK40" s="640"/>
      <c r="AL40" s="640"/>
      <c r="AM40" s="640"/>
      <c r="AN40" s="399">
        <f>+SUM(I41:AM42)</f>
        <v>0</v>
      </c>
      <c r="AO40" s="402" t="e">
        <f>IF($AN$4="４週",AN40/4,AN40/(DAY(EOMONTH($I$20,0))/7))</f>
        <v>#VALUE!</v>
      </c>
      <c r="AP40" s="641"/>
      <c r="AQ40" s="642"/>
      <c r="AR40" s="402" t="str">
        <f>IF(AN29="４週",AU41,AV41)</f>
        <v/>
      </c>
      <c r="AS40" s="276"/>
      <c r="AT40" s="271"/>
      <c r="AU40" s="303" t="s">
        <v>473</v>
      </c>
      <c r="AV40" s="303" t="s">
        <v>424</v>
      </c>
    </row>
    <row r="41" spans="1:48" ht="12" customHeight="1" x14ac:dyDescent="0.15">
      <c r="A41" s="406"/>
      <c r="B41" s="643"/>
      <c r="C41" s="644"/>
      <c r="D41" s="645"/>
      <c r="E41" s="646"/>
      <c r="F41" s="647"/>
      <c r="G41" s="648"/>
      <c r="H41" s="304" t="s">
        <v>425</v>
      </c>
      <c r="I41" s="305" t="str">
        <f>IFERROR(VLOOKUP(I40,'P1'!$B:$AP,41,FALSE),"")</f>
        <v/>
      </c>
      <c r="J41" s="305" t="str">
        <f>IFERROR(VLOOKUP(J40,'P1'!$B:$AP,41,FALSE),"")</f>
        <v/>
      </c>
      <c r="K41" s="305" t="str">
        <f>IFERROR(VLOOKUP(K40,'P1'!$B:$AP,41,FALSE),"")</f>
        <v/>
      </c>
      <c r="L41" s="305" t="str">
        <f>IFERROR(VLOOKUP(L40,'P1'!$B:$AP,41,FALSE),"")</f>
        <v/>
      </c>
      <c r="M41" s="305" t="str">
        <f>IFERROR(VLOOKUP(M40,'P1'!$B:$AP,41,FALSE),"")</f>
        <v/>
      </c>
      <c r="N41" s="305" t="str">
        <f>IFERROR(VLOOKUP(N40,'P1'!$B:$AP,41,FALSE),"")</f>
        <v/>
      </c>
      <c r="O41" s="305" t="str">
        <f>IFERROR(VLOOKUP(O40,'P1'!$B:$AP,41,FALSE),"")</f>
        <v/>
      </c>
      <c r="P41" s="305" t="str">
        <f>IFERROR(VLOOKUP(P40,'P1'!$B:$AP,41,FALSE),"")</f>
        <v/>
      </c>
      <c r="Q41" s="305" t="str">
        <f>IFERROR(VLOOKUP(Q40,'P1'!$B:$AP,41,FALSE),"")</f>
        <v/>
      </c>
      <c r="R41" s="305" t="str">
        <f>IFERROR(VLOOKUP(R40,'P1'!$B:$AP,41,FALSE),"")</f>
        <v/>
      </c>
      <c r="S41" s="305" t="str">
        <f>IFERROR(VLOOKUP(S40,'P1'!$B:$AP,41,FALSE),"")</f>
        <v/>
      </c>
      <c r="T41" s="305" t="str">
        <f>IFERROR(VLOOKUP(T40,'P1'!$B:$AP,41,FALSE),"")</f>
        <v/>
      </c>
      <c r="U41" s="305" t="str">
        <f>IFERROR(VLOOKUP(U40,'P1'!$B:$AP,41,FALSE),"")</f>
        <v/>
      </c>
      <c r="V41" s="305" t="str">
        <f>IFERROR(VLOOKUP(V40,'P1'!$B:$AP,41,FALSE),"")</f>
        <v/>
      </c>
      <c r="W41" s="305" t="str">
        <f>IFERROR(VLOOKUP(W40,'P1'!$B:$AP,41,FALSE),"")</f>
        <v/>
      </c>
      <c r="X41" s="305" t="str">
        <f>IFERROR(VLOOKUP(X40,'P1'!$B:$AP,41,FALSE),"")</f>
        <v/>
      </c>
      <c r="Y41" s="305" t="str">
        <f>IFERROR(VLOOKUP(Y40,'P1'!$B:$AP,41,FALSE),"")</f>
        <v/>
      </c>
      <c r="Z41" s="305" t="str">
        <f>IFERROR(VLOOKUP(Z40,'P1'!$B:$AP,41,FALSE),"")</f>
        <v/>
      </c>
      <c r="AA41" s="305" t="str">
        <f>IFERROR(VLOOKUP(AA40,'P1'!$B:$AP,41,FALSE),"")</f>
        <v/>
      </c>
      <c r="AB41" s="305" t="str">
        <f>IFERROR(VLOOKUP(AB40,'P1'!$B:$AP,41,FALSE),"")</f>
        <v/>
      </c>
      <c r="AC41" s="305" t="str">
        <f>IFERROR(VLOOKUP(AC40,'P1'!$B:$AP,41,FALSE),"")</f>
        <v/>
      </c>
      <c r="AD41" s="305" t="str">
        <f>IFERROR(VLOOKUP(AD40,'P1'!$B:$AP,41,FALSE),"")</f>
        <v/>
      </c>
      <c r="AE41" s="305" t="str">
        <f>IFERROR(VLOOKUP(AE40,'P1'!$B:$AP,41,FALSE),"")</f>
        <v/>
      </c>
      <c r="AF41" s="305" t="str">
        <f>IFERROR(VLOOKUP(AF40,'P1'!$B:$AP,41,FALSE),"")</f>
        <v/>
      </c>
      <c r="AG41" s="305" t="str">
        <f>IFERROR(VLOOKUP(AG40,'P1'!$B:$AP,41,FALSE),"")</f>
        <v/>
      </c>
      <c r="AH41" s="305" t="str">
        <f>IFERROR(VLOOKUP(AH40,'P1'!$B:$AP,41,FALSE),"")</f>
        <v/>
      </c>
      <c r="AI41" s="305" t="str">
        <f>IFERROR(VLOOKUP(AI40,'P1'!$B:$AP,41,FALSE),"")</f>
        <v/>
      </c>
      <c r="AJ41" s="305" t="str">
        <f>IFERROR(VLOOKUP(AJ40,'P1'!$B:$AP,41,FALSE),"")</f>
        <v/>
      </c>
      <c r="AK41" s="305" t="str">
        <f>IFERROR(VLOOKUP(AK40,'P1'!$B:$AP,41,FALSE),"")</f>
        <v/>
      </c>
      <c r="AL41" s="305" t="str">
        <f>IFERROR(VLOOKUP(AL40,'P1'!$B:$AP,41,FALSE),"")</f>
        <v/>
      </c>
      <c r="AM41" s="305" t="str">
        <f>IFERROR(VLOOKUP(AM40,'P1'!$B:$AP,41,FALSE),"")</f>
        <v/>
      </c>
      <c r="AN41" s="400"/>
      <c r="AO41" s="403"/>
      <c r="AP41" s="649"/>
      <c r="AQ41" s="650"/>
      <c r="AR41" s="403"/>
      <c r="AS41" s="276"/>
      <c r="AT41" s="271"/>
      <c r="AU41" s="306" t="str">
        <f t="shared" ref="AU41" si="11">IFERROR(IF($D40="□",($AO40/$AK$7),($AO40/$AK$9)),"")</f>
        <v/>
      </c>
      <c r="AV41" s="306" t="str">
        <f t="shared" ref="AV41" si="12">IFERROR(IF($D40="□",($AN40/$AO$7),($AN40/$AO$9)),"")</f>
        <v/>
      </c>
    </row>
    <row r="42" spans="1:48" ht="12" customHeight="1" x14ac:dyDescent="0.15">
      <c r="A42" s="407"/>
      <c r="B42" s="651"/>
      <c r="C42" s="652"/>
      <c r="D42" s="653"/>
      <c r="E42" s="654"/>
      <c r="F42" s="655"/>
      <c r="G42" s="656"/>
      <c r="H42" s="307" t="s">
        <v>426</v>
      </c>
      <c r="I42" s="305" t="str">
        <f>IFERROR(VLOOKUP(I40,'P1'!$B:$AP,31,FALSE),"")</f>
        <v/>
      </c>
      <c r="J42" s="305" t="str">
        <f>IFERROR(VLOOKUP(J40,'P1'!$B:$AP,31,FALSE),"")</f>
        <v/>
      </c>
      <c r="K42" s="305" t="str">
        <f>IFERROR(VLOOKUP(K40,'P1'!$B:$AP,31,FALSE),"")</f>
        <v/>
      </c>
      <c r="L42" s="305" t="str">
        <f>IFERROR(VLOOKUP(L40,'P1'!$B:$AP,31,FALSE),"")</f>
        <v/>
      </c>
      <c r="M42" s="305" t="str">
        <f>IFERROR(VLOOKUP(M40,'P1'!$B:$AP,31,FALSE),"")</f>
        <v/>
      </c>
      <c r="N42" s="305" t="str">
        <f>IFERROR(VLOOKUP(N40,'P1'!$B:$AP,31,FALSE),"")</f>
        <v/>
      </c>
      <c r="O42" s="305" t="str">
        <f>IFERROR(VLOOKUP(O40,'P1'!$B:$AP,31,FALSE),"")</f>
        <v/>
      </c>
      <c r="P42" s="305" t="str">
        <f>IFERROR(VLOOKUP(P40,'P1'!$B:$AP,31,FALSE),"")</f>
        <v/>
      </c>
      <c r="Q42" s="305" t="str">
        <f>IFERROR(VLOOKUP(Q40,'P1'!$B:$AP,31,FALSE),"")</f>
        <v/>
      </c>
      <c r="R42" s="305" t="str">
        <f>IFERROR(VLOOKUP(R40,'P1'!$B:$AP,31,FALSE),"")</f>
        <v/>
      </c>
      <c r="S42" s="305" t="str">
        <f>IFERROR(VLOOKUP(S40,'P1'!$B:$AP,31,FALSE),"")</f>
        <v/>
      </c>
      <c r="T42" s="305" t="str">
        <f>IFERROR(VLOOKUP(T40,'P1'!$B:$AP,31,FALSE),"")</f>
        <v/>
      </c>
      <c r="U42" s="305" t="str">
        <f>IFERROR(VLOOKUP(U40,'P1'!$B:$AP,31,FALSE),"")</f>
        <v/>
      </c>
      <c r="V42" s="305" t="str">
        <f>IFERROR(VLOOKUP(V40,'P1'!$B:$AP,31,FALSE),"")</f>
        <v/>
      </c>
      <c r="W42" s="305" t="str">
        <f>IFERROR(VLOOKUP(W40,'P1'!$B:$AP,31,FALSE),"")</f>
        <v/>
      </c>
      <c r="X42" s="305" t="str">
        <f>IFERROR(VLOOKUP(X40,'P1'!$B:$AP,31,FALSE),"")</f>
        <v/>
      </c>
      <c r="Y42" s="305" t="str">
        <f>IFERROR(VLOOKUP(Y40,'P1'!$B:$AP,31,FALSE),"")</f>
        <v/>
      </c>
      <c r="Z42" s="305" t="str">
        <f>IFERROR(VLOOKUP(Z40,'P1'!$B:$AP,31,FALSE),"")</f>
        <v/>
      </c>
      <c r="AA42" s="305" t="str">
        <f>IFERROR(VLOOKUP(AA40,'P1'!$B:$AP,31,FALSE),"")</f>
        <v/>
      </c>
      <c r="AB42" s="305" t="str">
        <f>IFERROR(VLOOKUP(AB40,'P1'!$B:$AP,31,FALSE),"")</f>
        <v/>
      </c>
      <c r="AC42" s="305" t="str">
        <f>IFERROR(VLOOKUP(AC40,'P1'!$B:$AP,31,FALSE),"")</f>
        <v/>
      </c>
      <c r="AD42" s="305" t="str">
        <f>IFERROR(VLOOKUP(AD40,'P1'!$B:$AP,31,FALSE),"")</f>
        <v/>
      </c>
      <c r="AE42" s="305" t="str">
        <f>IFERROR(VLOOKUP(AE40,'P1'!$B:$AP,31,FALSE),"")</f>
        <v/>
      </c>
      <c r="AF42" s="305" t="str">
        <f>IFERROR(VLOOKUP(AF40,'P1'!$B:$AP,31,FALSE),"")</f>
        <v/>
      </c>
      <c r="AG42" s="305" t="str">
        <f>IFERROR(VLOOKUP(AG40,'P1'!$B:$AP,31,FALSE),"")</f>
        <v/>
      </c>
      <c r="AH42" s="305" t="str">
        <f>IFERROR(VLOOKUP(AH40,'P1'!$B:$AP,31,FALSE),"")</f>
        <v/>
      </c>
      <c r="AI42" s="305" t="str">
        <f>IFERROR(VLOOKUP(AI40,'P1'!$B:$AP,31,FALSE),"")</f>
        <v/>
      </c>
      <c r="AJ42" s="305" t="str">
        <f>IFERROR(VLOOKUP(AJ40,'P1'!$B:$AP,31,FALSE),"")</f>
        <v/>
      </c>
      <c r="AK42" s="305" t="str">
        <f>IFERROR(VLOOKUP(AK40,'P1'!$B:$AP,31,FALSE),"")</f>
        <v/>
      </c>
      <c r="AL42" s="305" t="str">
        <f>IFERROR(VLOOKUP(AL40,'P1'!$B:$AP,31,FALSE),"")</f>
        <v/>
      </c>
      <c r="AM42" s="305" t="str">
        <f>IFERROR(VLOOKUP(AM40,'P1'!$B:$AP,31,FALSE),"")</f>
        <v/>
      </c>
      <c r="AN42" s="401"/>
      <c r="AO42" s="404"/>
      <c r="AP42" s="657"/>
      <c r="AQ42" s="658"/>
      <c r="AR42" s="404"/>
      <c r="AS42" s="276"/>
      <c r="AT42" s="271"/>
      <c r="AU42" s="308"/>
      <c r="AV42" s="308"/>
    </row>
    <row r="43" spans="1:48" ht="12" customHeight="1" x14ac:dyDescent="0.15">
      <c r="A43" s="405">
        <v>8</v>
      </c>
      <c r="B43" s="634"/>
      <c r="C43" s="635"/>
      <c r="D43" s="636" t="s">
        <v>422</v>
      </c>
      <c r="E43" s="637"/>
      <c r="F43" s="638"/>
      <c r="G43" s="639"/>
      <c r="H43" s="302" t="s">
        <v>423</v>
      </c>
      <c r="I43" s="640"/>
      <c r="J43" s="640"/>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0"/>
      <c r="AI43" s="640"/>
      <c r="AJ43" s="640"/>
      <c r="AK43" s="640"/>
      <c r="AL43" s="640"/>
      <c r="AM43" s="640"/>
      <c r="AN43" s="399">
        <f>+SUM(I44:AM45)</f>
        <v>0</v>
      </c>
      <c r="AO43" s="402" t="e">
        <f>IF($AN$4="４週",AN43/4,AN43/(DAY(EOMONTH($I$20,0))/7))</f>
        <v>#VALUE!</v>
      </c>
      <c r="AP43" s="641"/>
      <c r="AQ43" s="642"/>
      <c r="AR43" s="402" t="str">
        <f>IF(AN32="４週",AU44,AV44)</f>
        <v/>
      </c>
      <c r="AS43" s="276"/>
      <c r="AT43" s="271"/>
      <c r="AU43" s="303" t="s">
        <v>473</v>
      </c>
      <c r="AV43" s="303" t="s">
        <v>424</v>
      </c>
    </row>
    <row r="44" spans="1:48" ht="12" customHeight="1" x14ac:dyDescent="0.15">
      <c r="A44" s="406"/>
      <c r="B44" s="643"/>
      <c r="C44" s="644"/>
      <c r="D44" s="645"/>
      <c r="E44" s="646"/>
      <c r="F44" s="647"/>
      <c r="G44" s="648"/>
      <c r="H44" s="304" t="s">
        <v>425</v>
      </c>
      <c r="I44" s="305" t="str">
        <f>IFERROR(VLOOKUP(I43,'P1'!$B:$AP,41,FALSE),"")</f>
        <v/>
      </c>
      <c r="J44" s="305" t="str">
        <f>IFERROR(VLOOKUP(J43,'P1'!$B:$AP,41,FALSE),"")</f>
        <v/>
      </c>
      <c r="K44" s="305" t="str">
        <f>IFERROR(VLOOKUP(K43,'P1'!$B:$AP,41,FALSE),"")</f>
        <v/>
      </c>
      <c r="L44" s="305" t="str">
        <f>IFERROR(VLOOKUP(L43,'P1'!$B:$AP,41,FALSE),"")</f>
        <v/>
      </c>
      <c r="M44" s="305" t="str">
        <f>IFERROR(VLOOKUP(M43,'P1'!$B:$AP,41,FALSE),"")</f>
        <v/>
      </c>
      <c r="N44" s="305" t="str">
        <f>IFERROR(VLOOKUP(N43,'P1'!$B:$AP,41,FALSE),"")</f>
        <v/>
      </c>
      <c r="O44" s="305" t="str">
        <f>IFERROR(VLOOKUP(O43,'P1'!$B:$AP,41,FALSE),"")</f>
        <v/>
      </c>
      <c r="P44" s="305" t="str">
        <f>IFERROR(VLOOKUP(P43,'P1'!$B:$AP,41,FALSE),"")</f>
        <v/>
      </c>
      <c r="Q44" s="305" t="str">
        <f>IFERROR(VLOOKUP(Q43,'P1'!$B:$AP,41,FALSE),"")</f>
        <v/>
      </c>
      <c r="R44" s="305" t="str">
        <f>IFERROR(VLOOKUP(R43,'P1'!$B:$AP,41,FALSE),"")</f>
        <v/>
      </c>
      <c r="S44" s="305" t="str">
        <f>IFERROR(VLOOKUP(S43,'P1'!$B:$AP,41,FALSE),"")</f>
        <v/>
      </c>
      <c r="T44" s="305" t="str">
        <f>IFERROR(VLOOKUP(T43,'P1'!$B:$AP,41,FALSE),"")</f>
        <v/>
      </c>
      <c r="U44" s="305" t="str">
        <f>IFERROR(VLOOKUP(U43,'P1'!$B:$AP,41,FALSE),"")</f>
        <v/>
      </c>
      <c r="V44" s="305" t="str">
        <f>IFERROR(VLOOKUP(V43,'P1'!$B:$AP,41,FALSE),"")</f>
        <v/>
      </c>
      <c r="W44" s="305" t="str">
        <f>IFERROR(VLOOKUP(W43,'P1'!$B:$AP,41,FALSE),"")</f>
        <v/>
      </c>
      <c r="X44" s="305" t="str">
        <f>IFERROR(VLOOKUP(X43,'P1'!$B:$AP,41,FALSE),"")</f>
        <v/>
      </c>
      <c r="Y44" s="305" t="str">
        <f>IFERROR(VLOOKUP(Y43,'P1'!$B:$AP,41,FALSE),"")</f>
        <v/>
      </c>
      <c r="Z44" s="305" t="str">
        <f>IFERROR(VLOOKUP(Z43,'P1'!$B:$AP,41,FALSE),"")</f>
        <v/>
      </c>
      <c r="AA44" s="305" t="str">
        <f>IFERROR(VLOOKUP(AA43,'P1'!$B:$AP,41,FALSE),"")</f>
        <v/>
      </c>
      <c r="AB44" s="305" t="str">
        <f>IFERROR(VLOOKUP(AB43,'P1'!$B:$AP,41,FALSE),"")</f>
        <v/>
      </c>
      <c r="AC44" s="305" t="str">
        <f>IFERROR(VLOOKUP(AC43,'P1'!$B:$AP,41,FALSE),"")</f>
        <v/>
      </c>
      <c r="AD44" s="305" t="str">
        <f>IFERROR(VLOOKUP(AD43,'P1'!$B:$AP,41,FALSE),"")</f>
        <v/>
      </c>
      <c r="AE44" s="305" t="str">
        <f>IFERROR(VLOOKUP(AE43,'P1'!$B:$AP,41,FALSE),"")</f>
        <v/>
      </c>
      <c r="AF44" s="305" t="str">
        <f>IFERROR(VLOOKUP(AF43,'P1'!$B:$AP,41,FALSE),"")</f>
        <v/>
      </c>
      <c r="AG44" s="305" t="str">
        <f>IFERROR(VLOOKUP(AG43,'P1'!$B:$AP,41,FALSE),"")</f>
        <v/>
      </c>
      <c r="AH44" s="305" t="str">
        <f>IFERROR(VLOOKUP(AH43,'P1'!$B:$AP,41,FALSE),"")</f>
        <v/>
      </c>
      <c r="AI44" s="305" t="str">
        <f>IFERROR(VLOOKUP(AI43,'P1'!$B:$AP,41,FALSE),"")</f>
        <v/>
      </c>
      <c r="AJ44" s="305" t="str">
        <f>IFERROR(VLOOKUP(AJ43,'P1'!$B:$AP,41,FALSE),"")</f>
        <v/>
      </c>
      <c r="AK44" s="305" t="str">
        <f>IFERROR(VLOOKUP(AK43,'P1'!$B:$AP,41,FALSE),"")</f>
        <v/>
      </c>
      <c r="AL44" s="305" t="str">
        <f>IFERROR(VLOOKUP(AL43,'P1'!$B:$AP,41,FALSE),"")</f>
        <v/>
      </c>
      <c r="AM44" s="305" t="str">
        <f>IFERROR(VLOOKUP(AM43,'P1'!$B:$AP,41,FALSE),"")</f>
        <v/>
      </c>
      <c r="AN44" s="400"/>
      <c r="AO44" s="403"/>
      <c r="AP44" s="649"/>
      <c r="AQ44" s="650"/>
      <c r="AR44" s="403"/>
      <c r="AS44" s="276"/>
      <c r="AT44" s="271"/>
      <c r="AU44" s="306" t="str">
        <f t="shared" ref="AU44" si="13">IFERROR(IF($D43="□",($AO43/$AK$7),($AO43/$AK$9)),"")</f>
        <v/>
      </c>
      <c r="AV44" s="306" t="str">
        <f t="shared" ref="AV44" si="14">IFERROR(IF($D43="□",($AN43/$AO$7),($AN43/$AO$9)),"")</f>
        <v/>
      </c>
    </row>
    <row r="45" spans="1:48" ht="12" customHeight="1" x14ac:dyDescent="0.15">
      <c r="A45" s="407"/>
      <c r="B45" s="651"/>
      <c r="C45" s="652"/>
      <c r="D45" s="653"/>
      <c r="E45" s="654"/>
      <c r="F45" s="655"/>
      <c r="G45" s="656"/>
      <c r="H45" s="307" t="s">
        <v>426</v>
      </c>
      <c r="I45" s="305" t="str">
        <f>IFERROR(VLOOKUP(I43,'P1'!$B:$AP,31,FALSE),"")</f>
        <v/>
      </c>
      <c r="J45" s="305" t="str">
        <f>IFERROR(VLOOKUP(J43,'P1'!$B:$AP,31,FALSE),"")</f>
        <v/>
      </c>
      <c r="K45" s="305" t="str">
        <f>IFERROR(VLOOKUP(K43,'P1'!$B:$AP,31,FALSE),"")</f>
        <v/>
      </c>
      <c r="L45" s="305" t="str">
        <f>IFERROR(VLOOKUP(L43,'P1'!$B:$AP,31,FALSE),"")</f>
        <v/>
      </c>
      <c r="M45" s="305" t="str">
        <f>IFERROR(VLOOKUP(M43,'P1'!$B:$AP,31,FALSE),"")</f>
        <v/>
      </c>
      <c r="N45" s="305" t="str">
        <f>IFERROR(VLOOKUP(N43,'P1'!$B:$AP,31,FALSE),"")</f>
        <v/>
      </c>
      <c r="O45" s="305" t="str">
        <f>IFERROR(VLOOKUP(O43,'P1'!$B:$AP,31,FALSE),"")</f>
        <v/>
      </c>
      <c r="P45" s="305" t="str">
        <f>IFERROR(VLOOKUP(P43,'P1'!$B:$AP,31,FALSE),"")</f>
        <v/>
      </c>
      <c r="Q45" s="305" t="str">
        <f>IFERROR(VLOOKUP(Q43,'P1'!$B:$AP,31,FALSE),"")</f>
        <v/>
      </c>
      <c r="R45" s="305" t="str">
        <f>IFERROR(VLOOKUP(R43,'P1'!$B:$AP,31,FALSE),"")</f>
        <v/>
      </c>
      <c r="S45" s="305" t="str">
        <f>IFERROR(VLOOKUP(S43,'P1'!$B:$AP,31,FALSE),"")</f>
        <v/>
      </c>
      <c r="T45" s="305" t="str">
        <f>IFERROR(VLOOKUP(T43,'P1'!$B:$AP,31,FALSE),"")</f>
        <v/>
      </c>
      <c r="U45" s="305" t="str">
        <f>IFERROR(VLOOKUP(U43,'P1'!$B:$AP,31,FALSE),"")</f>
        <v/>
      </c>
      <c r="V45" s="305" t="str">
        <f>IFERROR(VLOOKUP(V43,'P1'!$B:$AP,31,FALSE),"")</f>
        <v/>
      </c>
      <c r="W45" s="305" t="str">
        <f>IFERROR(VLOOKUP(W43,'P1'!$B:$AP,31,FALSE),"")</f>
        <v/>
      </c>
      <c r="X45" s="305" t="str">
        <f>IFERROR(VLOOKUP(X43,'P1'!$B:$AP,31,FALSE),"")</f>
        <v/>
      </c>
      <c r="Y45" s="305" t="str">
        <f>IFERROR(VLOOKUP(Y43,'P1'!$B:$AP,31,FALSE),"")</f>
        <v/>
      </c>
      <c r="Z45" s="305" t="str">
        <f>IFERROR(VLOOKUP(Z43,'P1'!$B:$AP,31,FALSE),"")</f>
        <v/>
      </c>
      <c r="AA45" s="305" t="str">
        <f>IFERROR(VLOOKUP(AA43,'P1'!$B:$AP,31,FALSE),"")</f>
        <v/>
      </c>
      <c r="AB45" s="305" t="str">
        <f>IFERROR(VLOOKUP(AB43,'P1'!$B:$AP,31,FALSE),"")</f>
        <v/>
      </c>
      <c r="AC45" s="305" t="str">
        <f>IFERROR(VLOOKUP(AC43,'P1'!$B:$AP,31,FALSE),"")</f>
        <v/>
      </c>
      <c r="AD45" s="305" t="str">
        <f>IFERROR(VLOOKUP(AD43,'P1'!$B:$AP,31,FALSE),"")</f>
        <v/>
      </c>
      <c r="AE45" s="305" t="str">
        <f>IFERROR(VLOOKUP(AE43,'P1'!$B:$AP,31,FALSE),"")</f>
        <v/>
      </c>
      <c r="AF45" s="305" t="str">
        <f>IFERROR(VLOOKUP(AF43,'P1'!$B:$AP,31,FALSE),"")</f>
        <v/>
      </c>
      <c r="AG45" s="305" t="str">
        <f>IFERROR(VLOOKUP(AG43,'P1'!$B:$AP,31,FALSE),"")</f>
        <v/>
      </c>
      <c r="AH45" s="305" t="str">
        <f>IFERROR(VLOOKUP(AH43,'P1'!$B:$AP,31,FALSE),"")</f>
        <v/>
      </c>
      <c r="AI45" s="305" t="str">
        <f>IFERROR(VLOOKUP(AI43,'P1'!$B:$AP,31,FALSE),"")</f>
        <v/>
      </c>
      <c r="AJ45" s="305" t="str">
        <f>IFERROR(VLOOKUP(AJ43,'P1'!$B:$AP,31,FALSE),"")</f>
        <v/>
      </c>
      <c r="AK45" s="305" t="str">
        <f>IFERROR(VLOOKUP(AK43,'P1'!$B:$AP,31,FALSE),"")</f>
        <v/>
      </c>
      <c r="AL45" s="305" t="str">
        <f>IFERROR(VLOOKUP(AL43,'P1'!$B:$AP,31,FALSE),"")</f>
        <v/>
      </c>
      <c r="AM45" s="305" t="str">
        <f>IFERROR(VLOOKUP(AM43,'P1'!$B:$AP,31,FALSE),"")</f>
        <v/>
      </c>
      <c r="AN45" s="401"/>
      <c r="AO45" s="404"/>
      <c r="AP45" s="657"/>
      <c r="AQ45" s="658"/>
      <c r="AR45" s="404"/>
      <c r="AS45" s="276"/>
      <c r="AT45" s="271"/>
      <c r="AU45" s="308"/>
      <c r="AV45" s="308"/>
    </row>
    <row r="46" spans="1:48" ht="12" customHeight="1" x14ac:dyDescent="0.15">
      <c r="A46" s="405">
        <v>9</v>
      </c>
      <c r="B46" s="634"/>
      <c r="C46" s="635"/>
      <c r="D46" s="636" t="s">
        <v>422</v>
      </c>
      <c r="E46" s="637"/>
      <c r="F46" s="638"/>
      <c r="G46" s="639"/>
      <c r="H46" s="302" t="s">
        <v>423</v>
      </c>
      <c r="I46" s="640"/>
      <c r="J46" s="640"/>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640"/>
      <c r="AI46" s="640"/>
      <c r="AJ46" s="640"/>
      <c r="AK46" s="640"/>
      <c r="AL46" s="640"/>
      <c r="AM46" s="640"/>
      <c r="AN46" s="399">
        <f>+SUM(I47:AM48)</f>
        <v>0</v>
      </c>
      <c r="AO46" s="402" t="e">
        <f>IF($AN$4="４週",AN46/4,AN46/(DAY(EOMONTH($I$20,0))/7))</f>
        <v>#VALUE!</v>
      </c>
      <c r="AP46" s="641"/>
      <c r="AQ46" s="642"/>
      <c r="AR46" s="402" t="str">
        <f>IF(AN35="４週",AU47,AV47)</f>
        <v/>
      </c>
      <c r="AS46" s="276"/>
      <c r="AT46" s="271"/>
      <c r="AU46" s="303" t="s">
        <v>473</v>
      </c>
      <c r="AV46" s="303" t="s">
        <v>424</v>
      </c>
    </row>
    <row r="47" spans="1:48" ht="12" customHeight="1" x14ac:dyDescent="0.15">
      <c r="A47" s="406"/>
      <c r="B47" s="643"/>
      <c r="C47" s="644"/>
      <c r="D47" s="645"/>
      <c r="E47" s="646"/>
      <c r="F47" s="647"/>
      <c r="G47" s="648"/>
      <c r="H47" s="304" t="s">
        <v>425</v>
      </c>
      <c r="I47" s="305" t="str">
        <f>IFERROR(VLOOKUP(I46,'P1'!$B:$AP,41,FALSE),"")</f>
        <v/>
      </c>
      <c r="J47" s="305" t="str">
        <f>IFERROR(VLOOKUP(J46,'P1'!$B:$AP,41,FALSE),"")</f>
        <v/>
      </c>
      <c r="K47" s="305" t="str">
        <f>IFERROR(VLOOKUP(K46,'P1'!$B:$AP,41,FALSE),"")</f>
        <v/>
      </c>
      <c r="L47" s="305" t="str">
        <f>IFERROR(VLOOKUP(L46,'P1'!$B:$AP,41,FALSE),"")</f>
        <v/>
      </c>
      <c r="M47" s="305" t="str">
        <f>IFERROR(VLOOKUP(M46,'P1'!$B:$AP,41,FALSE),"")</f>
        <v/>
      </c>
      <c r="N47" s="305" t="str">
        <f>IFERROR(VLOOKUP(N46,'P1'!$B:$AP,41,FALSE),"")</f>
        <v/>
      </c>
      <c r="O47" s="305" t="str">
        <f>IFERROR(VLOOKUP(O46,'P1'!$B:$AP,41,FALSE),"")</f>
        <v/>
      </c>
      <c r="P47" s="305" t="str">
        <f>IFERROR(VLOOKUP(P46,'P1'!$B:$AP,41,FALSE),"")</f>
        <v/>
      </c>
      <c r="Q47" s="305" t="str">
        <f>IFERROR(VLOOKUP(Q46,'P1'!$B:$AP,41,FALSE),"")</f>
        <v/>
      </c>
      <c r="R47" s="305" t="str">
        <f>IFERROR(VLOOKUP(R46,'P1'!$B:$AP,41,FALSE),"")</f>
        <v/>
      </c>
      <c r="S47" s="305" t="str">
        <f>IFERROR(VLOOKUP(S46,'P1'!$B:$AP,41,FALSE),"")</f>
        <v/>
      </c>
      <c r="T47" s="305" t="str">
        <f>IFERROR(VLOOKUP(T46,'P1'!$B:$AP,41,FALSE),"")</f>
        <v/>
      </c>
      <c r="U47" s="305" t="str">
        <f>IFERROR(VLOOKUP(U46,'P1'!$B:$AP,41,FALSE),"")</f>
        <v/>
      </c>
      <c r="V47" s="305" t="str">
        <f>IFERROR(VLOOKUP(V46,'P1'!$B:$AP,41,FALSE),"")</f>
        <v/>
      </c>
      <c r="W47" s="305" t="str">
        <f>IFERROR(VLOOKUP(W46,'P1'!$B:$AP,41,FALSE),"")</f>
        <v/>
      </c>
      <c r="X47" s="305" t="str">
        <f>IFERROR(VLOOKUP(X46,'P1'!$B:$AP,41,FALSE),"")</f>
        <v/>
      </c>
      <c r="Y47" s="305" t="str">
        <f>IFERROR(VLOOKUP(Y46,'P1'!$B:$AP,41,FALSE),"")</f>
        <v/>
      </c>
      <c r="Z47" s="305" t="str">
        <f>IFERROR(VLOOKUP(Z46,'P1'!$B:$AP,41,FALSE),"")</f>
        <v/>
      </c>
      <c r="AA47" s="305" t="str">
        <f>IFERROR(VLOOKUP(AA46,'P1'!$B:$AP,41,FALSE),"")</f>
        <v/>
      </c>
      <c r="AB47" s="305" t="str">
        <f>IFERROR(VLOOKUP(AB46,'P1'!$B:$AP,41,FALSE),"")</f>
        <v/>
      </c>
      <c r="AC47" s="305" t="str">
        <f>IFERROR(VLOOKUP(AC46,'P1'!$B:$AP,41,FALSE),"")</f>
        <v/>
      </c>
      <c r="AD47" s="305" t="str">
        <f>IFERROR(VLOOKUP(AD46,'P1'!$B:$AP,41,FALSE),"")</f>
        <v/>
      </c>
      <c r="AE47" s="305" t="str">
        <f>IFERROR(VLOOKUP(AE46,'P1'!$B:$AP,41,FALSE),"")</f>
        <v/>
      </c>
      <c r="AF47" s="305" t="str">
        <f>IFERROR(VLOOKUP(AF46,'P1'!$B:$AP,41,FALSE),"")</f>
        <v/>
      </c>
      <c r="AG47" s="305" t="str">
        <f>IFERROR(VLOOKUP(AG46,'P1'!$B:$AP,41,FALSE),"")</f>
        <v/>
      </c>
      <c r="AH47" s="305" t="str">
        <f>IFERROR(VLOOKUP(AH46,'P1'!$B:$AP,41,FALSE),"")</f>
        <v/>
      </c>
      <c r="AI47" s="305" t="str">
        <f>IFERROR(VLOOKUP(AI46,'P1'!$B:$AP,41,FALSE),"")</f>
        <v/>
      </c>
      <c r="AJ47" s="305" t="str">
        <f>IFERROR(VLOOKUP(AJ46,'P1'!$B:$AP,41,FALSE),"")</f>
        <v/>
      </c>
      <c r="AK47" s="305" t="str">
        <f>IFERROR(VLOOKUP(AK46,'P1'!$B:$AP,41,FALSE),"")</f>
        <v/>
      </c>
      <c r="AL47" s="305" t="str">
        <f>IFERROR(VLOOKUP(AL46,'P1'!$B:$AP,41,FALSE),"")</f>
        <v/>
      </c>
      <c r="AM47" s="305" t="str">
        <f>IFERROR(VLOOKUP(AM46,'P1'!$B:$AP,41,FALSE),"")</f>
        <v/>
      </c>
      <c r="AN47" s="400"/>
      <c r="AO47" s="403"/>
      <c r="AP47" s="649"/>
      <c r="AQ47" s="650"/>
      <c r="AR47" s="403"/>
      <c r="AU47" s="306" t="str">
        <f t="shared" ref="AU47" si="15">IFERROR(IF($D46="□",($AO46/$AK$7),($AO46/$AK$9)),"")</f>
        <v/>
      </c>
      <c r="AV47" s="306" t="str">
        <f t="shared" ref="AV47" si="16">IFERROR(IF($D46="□",($AN46/$AO$7),($AN46/$AO$9)),"")</f>
        <v/>
      </c>
    </row>
    <row r="48" spans="1:48" ht="12" customHeight="1" x14ac:dyDescent="0.15">
      <c r="A48" s="407"/>
      <c r="B48" s="651"/>
      <c r="C48" s="652"/>
      <c r="D48" s="653"/>
      <c r="E48" s="654"/>
      <c r="F48" s="655"/>
      <c r="G48" s="656"/>
      <c r="H48" s="307" t="s">
        <v>426</v>
      </c>
      <c r="I48" s="305" t="str">
        <f>IFERROR(VLOOKUP(I46,'P1'!$B:$AP,31,FALSE),"")</f>
        <v/>
      </c>
      <c r="J48" s="305" t="str">
        <f>IFERROR(VLOOKUP(J46,'P1'!$B:$AP,31,FALSE),"")</f>
        <v/>
      </c>
      <c r="K48" s="305" t="str">
        <f>IFERROR(VLOOKUP(K46,'P1'!$B:$AP,31,FALSE),"")</f>
        <v/>
      </c>
      <c r="L48" s="305" t="str">
        <f>IFERROR(VLOOKUP(L46,'P1'!$B:$AP,31,FALSE),"")</f>
        <v/>
      </c>
      <c r="M48" s="305" t="str">
        <f>IFERROR(VLOOKUP(M46,'P1'!$B:$AP,31,FALSE),"")</f>
        <v/>
      </c>
      <c r="N48" s="305" t="str">
        <f>IFERROR(VLOOKUP(N46,'P1'!$B:$AP,31,FALSE),"")</f>
        <v/>
      </c>
      <c r="O48" s="305" t="str">
        <f>IFERROR(VLOOKUP(O46,'P1'!$B:$AP,31,FALSE),"")</f>
        <v/>
      </c>
      <c r="P48" s="305" t="str">
        <f>IFERROR(VLOOKUP(P46,'P1'!$B:$AP,31,FALSE),"")</f>
        <v/>
      </c>
      <c r="Q48" s="305" t="str">
        <f>IFERROR(VLOOKUP(Q46,'P1'!$B:$AP,31,FALSE),"")</f>
        <v/>
      </c>
      <c r="R48" s="305" t="str">
        <f>IFERROR(VLOOKUP(R46,'P1'!$B:$AP,31,FALSE),"")</f>
        <v/>
      </c>
      <c r="S48" s="305" t="str">
        <f>IFERROR(VLOOKUP(S46,'P1'!$B:$AP,31,FALSE),"")</f>
        <v/>
      </c>
      <c r="T48" s="305" t="str">
        <f>IFERROR(VLOOKUP(T46,'P1'!$B:$AP,31,FALSE),"")</f>
        <v/>
      </c>
      <c r="U48" s="305" t="str">
        <f>IFERROR(VLOOKUP(U46,'P1'!$B:$AP,31,FALSE),"")</f>
        <v/>
      </c>
      <c r="V48" s="305" t="str">
        <f>IFERROR(VLOOKUP(V46,'P1'!$B:$AP,31,FALSE),"")</f>
        <v/>
      </c>
      <c r="W48" s="305" t="str">
        <f>IFERROR(VLOOKUP(W46,'P1'!$B:$AP,31,FALSE),"")</f>
        <v/>
      </c>
      <c r="X48" s="305" t="str">
        <f>IFERROR(VLOOKUP(X46,'P1'!$B:$AP,31,FALSE),"")</f>
        <v/>
      </c>
      <c r="Y48" s="305" t="str">
        <f>IFERROR(VLOOKUP(Y46,'P1'!$B:$AP,31,FALSE),"")</f>
        <v/>
      </c>
      <c r="Z48" s="305" t="str">
        <f>IFERROR(VLOOKUP(Z46,'P1'!$B:$AP,31,FALSE),"")</f>
        <v/>
      </c>
      <c r="AA48" s="305" t="str">
        <f>IFERROR(VLOOKUP(AA46,'P1'!$B:$AP,31,FALSE),"")</f>
        <v/>
      </c>
      <c r="AB48" s="305" t="str">
        <f>IFERROR(VLOOKUP(AB46,'P1'!$B:$AP,31,FALSE),"")</f>
        <v/>
      </c>
      <c r="AC48" s="305" t="str">
        <f>IFERROR(VLOOKUP(AC46,'P1'!$B:$AP,31,FALSE),"")</f>
        <v/>
      </c>
      <c r="AD48" s="305" t="str">
        <f>IFERROR(VLOOKUP(AD46,'P1'!$B:$AP,31,FALSE),"")</f>
        <v/>
      </c>
      <c r="AE48" s="305" t="str">
        <f>IFERROR(VLOOKUP(AE46,'P1'!$B:$AP,31,FALSE),"")</f>
        <v/>
      </c>
      <c r="AF48" s="305" t="str">
        <f>IFERROR(VLOOKUP(AF46,'P1'!$B:$AP,31,FALSE),"")</f>
        <v/>
      </c>
      <c r="AG48" s="305" t="str">
        <f>IFERROR(VLOOKUP(AG46,'P1'!$B:$AP,31,FALSE),"")</f>
        <v/>
      </c>
      <c r="AH48" s="305" t="str">
        <f>IFERROR(VLOOKUP(AH46,'P1'!$B:$AP,31,FALSE),"")</f>
        <v/>
      </c>
      <c r="AI48" s="305" t="str">
        <f>IFERROR(VLOOKUP(AI46,'P1'!$B:$AP,31,FALSE),"")</f>
        <v/>
      </c>
      <c r="AJ48" s="305" t="str">
        <f>IFERROR(VLOOKUP(AJ46,'P1'!$B:$AP,31,FALSE),"")</f>
        <v/>
      </c>
      <c r="AK48" s="305" t="str">
        <f>IFERROR(VLOOKUP(AK46,'P1'!$B:$AP,31,FALSE),"")</f>
        <v/>
      </c>
      <c r="AL48" s="305" t="str">
        <f>IFERROR(VLOOKUP(AL46,'P1'!$B:$AP,31,FALSE),"")</f>
        <v/>
      </c>
      <c r="AM48" s="305" t="str">
        <f>IFERROR(VLOOKUP(AM46,'P1'!$B:$AP,31,FALSE),"")</f>
        <v/>
      </c>
      <c r="AN48" s="401"/>
      <c r="AO48" s="404"/>
      <c r="AP48" s="657"/>
      <c r="AQ48" s="658"/>
      <c r="AR48" s="404"/>
      <c r="AU48" s="308"/>
      <c r="AV48" s="308"/>
    </row>
    <row r="49" spans="1:48" ht="12" customHeight="1" x14ac:dyDescent="0.15">
      <c r="A49" s="405">
        <v>10</v>
      </c>
      <c r="B49" s="634"/>
      <c r="C49" s="635"/>
      <c r="D49" s="636" t="s">
        <v>422</v>
      </c>
      <c r="E49" s="637"/>
      <c r="F49" s="638"/>
      <c r="G49" s="639"/>
      <c r="H49" s="302" t="s">
        <v>423</v>
      </c>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0"/>
      <c r="AJ49" s="640"/>
      <c r="AK49" s="640"/>
      <c r="AL49" s="640"/>
      <c r="AM49" s="640"/>
      <c r="AN49" s="399">
        <f>+SUM(I50:AM51)</f>
        <v>0</v>
      </c>
      <c r="AO49" s="402" t="e">
        <f>IF($AN$4="４週",AN49/4,AN49/(DAY(EOMONTH($I$20,0))/7))</f>
        <v>#VALUE!</v>
      </c>
      <c r="AP49" s="641"/>
      <c r="AQ49" s="642"/>
      <c r="AR49" s="402" t="str">
        <f>IF(AN38="４週",AU50,AV50)</f>
        <v/>
      </c>
      <c r="AU49" s="303" t="s">
        <v>473</v>
      </c>
      <c r="AV49" s="303" t="s">
        <v>424</v>
      </c>
    </row>
    <row r="50" spans="1:48" ht="12" customHeight="1" x14ac:dyDescent="0.15">
      <c r="A50" s="406"/>
      <c r="B50" s="643"/>
      <c r="C50" s="644"/>
      <c r="D50" s="645"/>
      <c r="E50" s="646"/>
      <c r="F50" s="647"/>
      <c r="G50" s="648"/>
      <c r="H50" s="304" t="s">
        <v>425</v>
      </c>
      <c r="I50" s="305" t="str">
        <f>IFERROR(VLOOKUP(I49,'P1'!$B:$AP,41,FALSE),"")</f>
        <v/>
      </c>
      <c r="J50" s="305" t="str">
        <f>IFERROR(VLOOKUP(J49,'P1'!$B:$AP,41,FALSE),"")</f>
        <v/>
      </c>
      <c r="K50" s="305" t="str">
        <f>IFERROR(VLOOKUP(K49,'P1'!$B:$AP,41,FALSE),"")</f>
        <v/>
      </c>
      <c r="L50" s="305" t="str">
        <f>IFERROR(VLOOKUP(L49,'P1'!$B:$AP,41,FALSE),"")</f>
        <v/>
      </c>
      <c r="M50" s="305" t="str">
        <f>IFERROR(VLOOKUP(M49,'P1'!$B:$AP,41,FALSE),"")</f>
        <v/>
      </c>
      <c r="N50" s="305" t="str">
        <f>IFERROR(VLOOKUP(N49,'P1'!$B:$AP,41,FALSE),"")</f>
        <v/>
      </c>
      <c r="O50" s="305" t="str">
        <f>IFERROR(VLOOKUP(O49,'P1'!$B:$AP,41,FALSE),"")</f>
        <v/>
      </c>
      <c r="P50" s="305" t="str">
        <f>IFERROR(VLOOKUP(P49,'P1'!$B:$AP,41,FALSE),"")</f>
        <v/>
      </c>
      <c r="Q50" s="305" t="str">
        <f>IFERROR(VLOOKUP(Q49,'P1'!$B:$AP,41,FALSE),"")</f>
        <v/>
      </c>
      <c r="R50" s="305" t="str">
        <f>IFERROR(VLOOKUP(R49,'P1'!$B:$AP,41,FALSE),"")</f>
        <v/>
      </c>
      <c r="S50" s="305" t="str">
        <f>IFERROR(VLOOKUP(S49,'P1'!$B:$AP,41,FALSE),"")</f>
        <v/>
      </c>
      <c r="T50" s="305" t="str">
        <f>IFERROR(VLOOKUP(T49,'P1'!$B:$AP,41,FALSE),"")</f>
        <v/>
      </c>
      <c r="U50" s="305" t="str">
        <f>IFERROR(VLOOKUP(U49,'P1'!$B:$AP,41,FALSE),"")</f>
        <v/>
      </c>
      <c r="V50" s="305" t="str">
        <f>IFERROR(VLOOKUP(V49,'P1'!$B:$AP,41,FALSE),"")</f>
        <v/>
      </c>
      <c r="W50" s="305" t="str">
        <f>IFERROR(VLOOKUP(W49,'P1'!$B:$AP,41,FALSE),"")</f>
        <v/>
      </c>
      <c r="X50" s="305" t="str">
        <f>IFERROR(VLOOKUP(X49,'P1'!$B:$AP,41,FALSE),"")</f>
        <v/>
      </c>
      <c r="Y50" s="305" t="str">
        <f>IFERROR(VLOOKUP(Y49,'P1'!$B:$AP,41,FALSE),"")</f>
        <v/>
      </c>
      <c r="Z50" s="305" t="str">
        <f>IFERROR(VLOOKUP(Z49,'P1'!$B:$AP,41,FALSE),"")</f>
        <v/>
      </c>
      <c r="AA50" s="305" t="str">
        <f>IFERROR(VLOOKUP(AA49,'P1'!$B:$AP,41,FALSE),"")</f>
        <v/>
      </c>
      <c r="AB50" s="305" t="str">
        <f>IFERROR(VLOOKUP(AB49,'P1'!$B:$AP,41,FALSE),"")</f>
        <v/>
      </c>
      <c r="AC50" s="305" t="str">
        <f>IFERROR(VLOOKUP(AC49,'P1'!$B:$AP,41,FALSE),"")</f>
        <v/>
      </c>
      <c r="AD50" s="305" t="str">
        <f>IFERROR(VLOOKUP(AD49,'P1'!$B:$AP,41,FALSE),"")</f>
        <v/>
      </c>
      <c r="AE50" s="305" t="str">
        <f>IFERROR(VLOOKUP(AE49,'P1'!$B:$AP,41,FALSE),"")</f>
        <v/>
      </c>
      <c r="AF50" s="305" t="str">
        <f>IFERROR(VLOOKUP(AF49,'P1'!$B:$AP,41,FALSE),"")</f>
        <v/>
      </c>
      <c r="AG50" s="305" t="str">
        <f>IFERROR(VLOOKUP(AG49,'P1'!$B:$AP,41,FALSE),"")</f>
        <v/>
      </c>
      <c r="AH50" s="305" t="str">
        <f>IFERROR(VLOOKUP(AH49,'P1'!$B:$AP,41,FALSE),"")</f>
        <v/>
      </c>
      <c r="AI50" s="305" t="str">
        <f>IFERROR(VLOOKUP(AI49,'P1'!$B:$AP,41,FALSE),"")</f>
        <v/>
      </c>
      <c r="AJ50" s="305" t="str">
        <f>IFERROR(VLOOKUP(AJ49,'P1'!$B:$AP,41,FALSE),"")</f>
        <v/>
      </c>
      <c r="AK50" s="305" t="str">
        <f>IFERROR(VLOOKUP(AK49,'P1'!$B:$AP,41,FALSE),"")</f>
        <v/>
      </c>
      <c r="AL50" s="305" t="str">
        <f>IFERROR(VLOOKUP(AL49,'P1'!$B:$AP,41,FALSE),"")</f>
        <v/>
      </c>
      <c r="AM50" s="305" t="str">
        <f>IFERROR(VLOOKUP(AM49,'P1'!$B:$AP,41,FALSE),"")</f>
        <v/>
      </c>
      <c r="AN50" s="400"/>
      <c r="AO50" s="403"/>
      <c r="AP50" s="649"/>
      <c r="AQ50" s="650"/>
      <c r="AR50" s="403"/>
      <c r="AU50" s="306" t="str">
        <f t="shared" ref="AU50" si="17">IFERROR(IF($D49="□",($AO49/$AK$7),($AO49/$AK$9)),"")</f>
        <v/>
      </c>
      <c r="AV50" s="306" t="str">
        <f t="shared" ref="AV50" si="18">IFERROR(IF($D49="□",($AN49/$AO$7),($AN49/$AO$9)),"")</f>
        <v/>
      </c>
    </row>
    <row r="51" spans="1:48" ht="12" customHeight="1" x14ac:dyDescent="0.15">
      <c r="A51" s="407"/>
      <c r="B51" s="651"/>
      <c r="C51" s="652"/>
      <c r="D51" s="653"/>
      <c r="E51" s="654"/>
      <c r="F51" s="655"/>
      <c r="G51" s="656"/>
      <c r="H51" s="307" t="s">
        <v>426</v>
      </c>
      <c r="I51" s="305" t="str">
        <f>IFERROR(VLOOKUP(I49,'P1'!$B:$AP,31,FALSE),"")</f>
        <v/>
      </c>
      <c r="J51" s="305" t="str">
        <f>IFERROR(VLOOKUP(J49,'P1'!$B:$AP,31,FALSE),"")</f>
        <v/>
      </c>
      <c r="K51" s="305" t="str">
        <f>IFERROR(VLOOKUP(K49,'P1'!$B:$AP,31,FALSE),"")</f>
        <v/>
      </c>
      <c r="L51" s="305" t="str">
        <f>IFERROR(VLOOKUP(L49,'P1'!$B:$AP,31,FALSE),"")</f>
        <v/>
      </c>
      <c r="M51" s="305" t="str">
        <f>IFERROR(VLOOKUP(M49,'P1'!$B:$AP,31,FALSE),"")</f>
        <v/>
      </c>
      <c r="N51" s="305" t="str">
        <f>IFERROR(VLOOKUP(N49,'P1'!$B:$AP,31,FALSE),"")</f>
        <v/>
      </c>
      <c r="O51" s="305" t="str">
        <f>IFERROR(VLOOKUP(O49,'P1'!$B:$AP,31,FALSE),"")</f>
        <v/>
      </c>
      <c r="P51" s="305" t="str">
        <f>IFERROR(VLOOKUP(P49,'P1'!$B:$AP,31,FALSE),"")</f>
        <v/>
      </c>
      <c r="Q51" s="305" t="str">
        <f>IFERROR(VLOOKUP(Q49,'P1'!$B:$AP,31,FALSE),"")</f>
        <v/>
      </c>
      <c r="R51" s="305" t="str">
        <f>IFERROR(VLOOKUP(R49,'P1'!$B:$AP,31,FALSE),"")</f>
        <v/>
      </c>
      <c r="S51" s="305" t="str">
        <f>IFERROR(VLOOKUP(S49,'P1'!$B:$AP,31,FALSE),"")</f>
        <v/>
      </c>
      <c r="T51" s="305" t="str">
        <f>IFERROR(VLOOKUP(T49,'P1'!$B:$AP,31,FALSE),"")</f>
        <v/>
      </c>
      <c r="U51" s="305" t="str">
        <f>IFERROR(VLOOKUP(U49,'P1'!$B:$AP,31,FALSE),"")</f>
        <v/>
      </c>
      <c r="V51" s="305" t="str">
        <f>IFERROR(VLOOKUP(V49,'P1'!$B:$AP,31,FALSE),"")</f>
        <v/>
      </c>
      <c r="W51" s="305" t="str">
        <f>IFERROR(VLOOKUP(W49,'P1'!$B:$AP,31,FALSE),"")</f>
        <v/>
      </c>
      <c r="X51" s="305" t="str">
        <f>IFERROR(VLOOKUP(X49,'P1'!$B:$AP,31,FALSE),"")</f>
        <v/>
      </c>
      <c r="Y51" s="305" t="str">
        <f>IFERROR(VLOOKUP(Y49,'P1'!$B:$AP,31,FALSE),"")</f>
        <v/>
      </c>
      <c r="Z51" s="305" t="str">
        <f>IFERROR(VLOOKUP(Z49,'P1'!$B:$AP,31,FALSE),"")</f>
        <v/>
      </c>
      <c r="AA51" s="305" t="str">
        <f>IFERROR(VLOOKUP(AA49,'P1'!$B:$AP,31,FALSE),"")</f>
        <v/>
      </c>
      <c r="AB51" s="305" t="str">
        <f>IFERROR(VLOOKUP(AB49,'P1'!$B:$AP,31,FALSE),"")</f>
        <v/>
      </c>
      <c r="AC51" s="305" t="str">
        <f>IFERROR(VLOOKUP(AC49,'P1'!$B:$AP,31,FALSE),"")</f>
        <v/>
      </c>
      <c r="AD51" s="305" t="str">
        <f>IFERROR(VLOOKUP(AD49,'P1'!$B:$AP,31,FALSE),"")</f>
        <v/>
      </c>
      <c r="AE51" s="305" t="str">
        <f>IFERROR(VLOOKUP(AE49,'P1'!$B:$AP,31,FALSE),"")</f>
        <v/>
      </c>
      <c r="AF51" s="305" t="str">
        <f>IFERROR(VLOOKUP(AF49,'P1'!$B:$AP,31,FALSE),"")</f>
        <v/>
      </c>
      <c r="AG51" s="305" t="str">
        <f>IFERROR(VLOOKUP(AG49,'P1'!$B:$AP,31,FALSE),"")</f>
        <v/>
      </c>
      <c r="AH51" s="305" t="str">
        <f>IFERROR(VLOOKUP(AH49,'P1'!$B:$AP,31,FALSE),"")</f>
        <v/>
      </c>
      <c r="AI51" s="305" t="str">
        <f>IFERROR(VLOOKUP(AI49,'P1'!$B:$AP,31,FALSE),"")</f>
        <v/>
      </c>
      <c r="AJ51" s="305" t="str">
        <f>IFERROR(VLOOKUP(AJ49,'P1'!$B:$AP,31,FALSE),"")</f>
        <v/>
      </c>
      <c r="AK51" s="305" t="str">
        <f>IFERROR(VLOOKUP(AK49,'P1'!$B:$AP,31,FALSE),"")</f>
        <v/>
      </c>
      <c r="AL51" s="305" t="str">
        <f>IFERROR(VLOOKUP(AL49,'P1'!$B:$AP,31,FALSE),"")</f>
        <v/>
      </c>
      <c r="AM51" s="305" t="str">
        <f>IFERROR(VLOOKUP(AM49,'P1'!$B:$AP,31,FALSE),"")</f>
        <v/>
      </c>
      <c r="AN51" s="401"/>
      <c r="AO51" s="404"/>
      <c r="AP51" s="657"/>
      <c r="AQ51" s="658"/>
      <c r="AR51" s="404"/>
      <c r="AU51" s="308"/>
      <c r="AV51" s="308"/>
    </row>
    <row r="52" spans="1:48" ht="12" customHeight="1" x14ac:dyDescent="0.15">
      <c r="A52" s="405">
        <v>11</v>
      </c>
      <c r="B52" s="634"/>
      <c r="C52" s="635"/>
      <c r="D52" s="636" t="s">
        <v>422</v>
      </c>
      <c r="E52" s="637"/>
      <c r="F52" s="638"/>
      <c r="G52" s="639"/>
      <c r="H52" s="302" t="s">
        <v>423</v>
      </c>
      <c r="I52" s="640"/>
      <c r="J52" s="640"/>
      <c r="K52" s="640"/>
      <c r="L52" s="640"/>
      <c r="M52" s="640"/>
      <c r="N52" s="640"/>
      <c r="O52" s="640"/>
      <c r="P52" s="640"/>
      <c r="Q52" s="640"/>
      <c r="R52" s="640"/>
      <c r="S52" s="640"/>
      <c r="T52" s="640"/>
      <c r="U52" s="640"/>
      <c r="V52" s="640"/>
      <c r="W52" s="640"/>
      <c r="X52" s="640"/>
      <c r="Y52" s="640"/>
      <c r="Z52" s="640"/>
      <c r="AA52" s="640"/>
      <c r="AB52" s="640"/>
      <c r="AC52" s="640"/>
      <c r="AD52" s="640"/>
      <c r="AE52" s="640"/>
      <c r="AF52" s="640"/>
      <c r="AG52" s="640"/>
      <c r="AH52" s="640"/>
      <c r="AI52" s="640"/>
      <c r="AJ52" s="640"/>
      <c r="AK52" s="640"/>
      <c r="AL52" s="640"/>
      <c r="AM52" s="640"/>
      <c r="AN52" s="399">
        <f>+SUM(I53:AM54)</f>
        <v>0</v>
      </c>
      <c r="AO52" s="402" t="e">
        <f>IF($AN$4="４週",AN52/4,AN52/(DAY(EOMONTH($I$20,0))/7))</f>
        <v>#VALUE!</v>
      </c>
      <c r="AP52" s="641"/>
      <c r="AQ52" s="642"/>
      <c r="AR52" s="402" t="str">
        <f>IF(AN41="４週",AU53,AV53)</f>
        <v/>
      </c>
      <c r="AU52" s="303" t="s">
        <v>473</v>
      </c>
      <c r="AV52" s="303" t="s">
        <v>424</v>
      </c>
    </row>
    <row r="53" spans="1:48" ht="12" customHeight="1" x14ac:dyDescent="0.15">
      <c r="A53" s="406"/>
      <c r="B53" s="643"/>
      <c r="C53" s="644"/>
      <c r="D53" s="645"/>
      <c r="E53" s="646"/>
      <c r="F53" s="647"/>
      <c r="G53" s="648"/>
      <c r="H53" s="304" t="s">
        <v>425</v>
      </c>
      <c r="I53" s="305" t="str">
        <f>IFERROR(VLOOKUP(I52,'P1'!$B:$AP,41,FALSE),"")</f>
        <v/>
      </c>
      <c r="J53" s="305" t="str">
        <f>IFERROR(VLOOKUP(J52,'P1'!$B:$AP,41,FALSE),"")</f>
        <v/>
      </c>
      <c r="K53" s="305" t="str">
        <f>IFERROR(VLOOKUP(K52,'P1'!$B:$AP,41,FALSE),"")</f>
        <v/>
      </c>
      <c r="L53" s="305" t="str">
        <f>IFERROR(VLOOKUP(L52,'P1'!$B:$AP,41,FALSE),"")</f>
        <v/>
      </c>
      <c r="M53" s="305" t="str">
        <f>IFERROR(VLOOKUP(M52,'P1'!$B:$AP,41,FALSE),"")</f>
        <v/>
      </c>
      <c r="N53" s="305" t="str">
        <f>IFERROR(VLOOKUP(N52,'P1'!$B:$AP,41,FALSE),"")</f>
        <v/>
      </c>
      <c r="O53" s="305" t="str">
        <f>IFERROR(VLOOKUP(O52,'P1'!$B:$AP,41,FALSE),"")</f>
        <v/>
      </c>
      <c r="P53" s="305" t="str">
        <f>IFERROR(VLOOKUP(P52,'P1'!$B:$AP,41,FALSE),"")</f>
        <v/>
      </c>
      <c r="Q53" s="305" t="str">
        <f>IFERROR(VLOOKUP(Q52,'P1'!$B:$AP,41,FALSE),"")</f>
        <v/>
      </c>
      <c r="R53" s="305" t="str">
        <f>IFERROR(VLOOKUP(R52,'P1'!$B:$AP,41,FALSE),"")</f>
        <v/>
      </c>
      <c r="S53" s="305" t="str">
        <f>IFERROR(VLOOKUP(S52,'P1'!$B:$AP,41,FALSE),"")</f>
        <v/>
      </c>
      <c r="T53" s="305" t="str">
        <f>IFERROR(VLOOKUP(T52,'P1'!$B:$AP,41,FALSE),"")</f>
        <v/>
      </c>
      <c r="U53" s="305" t="str">
        <f>IFERROR(VLOOKUP(U52,'P1'!$B:$AP,41,FALSE),"")</f>
        <v/>
      </c>
      <c r="V53" s="305" t="str">
        <f>IFERROR(VLOOKUP(V52,'P1'!$B:$AP,41,FALSE),"")</f>
        <v/>
      </c>
      <c r="W53" s="305" t="str">
        <f>IFERROR(VLOOKUP(W52,'P1'!$B:$AP,41,FALSE),"")</f>
        <v/>
      </c>
      <c r="X53" s="305" t="str">
        <f>IFERROR(VLOOKUP(X52,'P1'!$B:$AP,41,FALSE),"")</f>
        <v/>
      </c>
      <c r="Y53" s="305" t="str">
        <f>IFERROR(VLOOKUP(Y52,'P1'!$B:$AP,41,FALSE),"")</f>
        <v/>
      </c>
      <c r="Z53" s="305" t="str">
        <f>IFERROR(VLOOKUP(Z52,'P1'!$B:$AP,41,FALSE),"")</f>
        <v/>
      </c>
      <c r="AA53" s="305" t="str">
        <f>IFERROR(VLOOKUP(AA52,'P1'!$B:$AP,41,FALSE),"")</f>
        <v/>
      </c>
      <c r="AB53" s="305" t="str">
        <f>IFERROR(VLOOKUP(AB52,'P1'!$B:$AP,41,FALSE),"")</f>
        <v/>
      </c>
      <c r="AC53" s="305" t="str">
        <f>IFERROR(VLOOKUP(AC52,'P1'!$B:$AP,41,FALSE),"")</f>
        <v/>
      </c>
      <c r="AD53" s="305" t="str">
        <f>IFERROR(VLOOKUP(AD52,'P1'!$B:$AP,41,FALSE),"")</f>
        <v/>
      </c>
      <c r="AE53" s="305" t="str">
        <f>IFERROR(VLOOKUP(AE52,'P1'!$B:$AP,41,FALSE),"")</f>
        <v/>
      </c>
      <c r="AF53" s="305" t="str">
        <f>IFERROR(VLOOKUP(AF52,'P1'!$B:$AP,41,FALSE),"")</f>
        <v/>
      </c>
      <c r="AG53" s="305" t="str">
        <f>IFERROR(VLOOKUP(AG52,'P1'!$B:$AP,41,FALSE),"")</f>
        <v/>
      </c>
      <c r="AH53" s="305" t="str">
        <f>IFERROR(VLOOKUP(AH52,'P1'!$B:$AP,41,FALSE),"")</f>
        <v/>
      </c>
      <c r="AI53" s="305" t="str">
        <f>IFERROR(VLOOKUP(AI52,'P1'!$B:$AP,41,FALSE),"")</f>
        <v/>
      </c>
      <c r="AJ53" s="305" t="str">
        <f>IFERROR(VLOOKUP(AJ52,'P1'!$B:$AP,41,FALSE),"")</f>
        <v/>
      </c>
      <c r="AK53" s="305" t="str">
        <f>IFERROR(VLOOKUP(AK52,'P1'!$B:$AP,41,FALSE),"")</f>
        <v/>
      </c>
      <c r="AL53" s="305" t="str">
        <f>IFERROR(VLOOKUP(AL52,'P1'!$B:$AP,41,FALSE),"")</f>
        <v/>
      </c>
      <c r="AM53" s="305" t="str">
        <f>IFERROR(VLOOKUP(AM52,'P1'!$B:$AP,41,FALSE),"")</f>
        <v/>
      </c>
      <c r="AN53" s="400"/>
      <c r="AO53" s="403"/>
      <c r="AP53" s="649"/>
      <c r="AQ53" s="650"/>
      <c r="AR53" s="403"/>
      <c r="AU53" s="306" t="str">
        <f t="shared" ref="AU53" si="19">IFERROR(IF($D52="□",($AO52/$AK$7),($AO52/$AK$9)),"")</f>
        <v/>
      </c>
      <c r="AV53" s="306" t="str">
        <f t="shared" ref="AV53" si="20">IFERROR(IF($D52="□",($AN52/$AO$7),($AN52/$AO$9)),"")</f>
        <v/>
      </c>
    </row>
    <row r="54" spans="1:48" ht="12" customHeight="1" x14ac:dyDescent="0.15">
      <c r="A54" s="407"/>
      <c r="B54" s="651"/>
      <c r="C54" s="652"/>
      <c r="D54" s="653"/>
      <c r="E54" s="654"/>
      <c r="F54" s="655"/>
      <c r="G54" s="656"/>
      <c r="H54" s="307" t="s">
        <v>426</v>
      </c>
      <c r="I54" s="305" t="str">
        <f>IFERROR(VLOOKUP(I52,'P1'!$B:$AP,31,FALSE),"")</f>
        <v/>
      </c>
      <c r="J54" s="305" t="str">
        <f>IFERROR(VLOOKUP(J52,'P1'!$B:$AP,31,FALSE),"")</f>
        <v/>
      </c>
      <c r="K54" s="305" t="str">
        <f>IFERROR(VLOOKUP(K52,'P1'!$B:$AP,31,FALSE),"")</f>
        <v/>
      </c>
      <c r="L54" s="305" t="str">
        <f>IFERROR(VLOOKUP(L52,'P1'!$B:$AP,31,FALSE),"")</f>
        <v/>
      </c>
      <c r="M54" s="305" t="str">
        <f>IFERROR(VLOOKUP(M52,'P1'!$B:$AP,31,FALSE),"")</f>
        <v/>
      </c>
      <c r="N54" s="305" t="str">
        <f>IFERROR(VLOOKUP(N52,'P1'!$B:$AP,31,FALSE),"")</f>
        <v/>
      </c>
      <c r="O54" s="305" t="str">
        <f>IFERROR(VLOOKUP(O52,'P1'!$B:$AP,31,FALSE),"")</f>
        <v/>
      </c>
      <c r="P54" s="305" t="str">
        <f>IFERROR(VLOOKUP(P52,'P1'!$B:$AP,31,FALSE),"")</f>
        <v/>
      </c>
      <c r="Q54" s="305" t="str">
        <f>IFERROR(VLOOKUP(Q52,'P1'!$B:$AP,31,FALSE),"")</f>
        <v/>
      </c>
      <c r="R54" s="305" t="str">
        <f>IFERROR(VLOOKUP(R52,'P1'!$B:$AP,31,FALSE),"")</f>
        <v/>
      </c>
      <c r="S54" s="305" t="str">
        <f>IFERROR(VLOOKUP(S52,'P1'!$B:$AP,31,FALSE),"")</f>
        <v/>
      </c>
      <c r="T54" s="305" t="str">
        <f>IFERROR(VLOOKUP(T52,'P1'!$B:$AP,31,FALSE),"")</f>
        <v/>
      </c>
      <c r="U54" s="305" t="str">
        <f>IFERROR(VLOOKUP(U52,'P1'!$B:$AP,31,FALSE),"")</f>
        <v/>
      </c>
      <c r="V54" s="305" t="str">
        <f>IFERROR(VLOOKUP(V52,'P1'!$B:$AP,31,FALSE),"")</f>
        <v/>
      </c>
      <c r="W54" s="305" t="str">
        <f>IFERROR(VLOOKUP(W52,'P1'!$B:$AP,31,FALSE),"")</f>
        <v/>
      </c>
      <c r="X54" s="305" t="str">
        <f>IFERROR(VLOOKUP(X52,'P1'!$B:$AP,31,FALSE),"")</f>
        <v/>
      </c>
      <c r="Y54" s="305" t="str">
        <f>IFERROR(VLOOKUP(Y52,'P1'!$B:$AP,31,FALSE),"")</f>
        <v/>
      </c>
      <c r="Z54" s="305" t="str">
        <f>IFERROR(VLOOKUP(Z52,'P1'!$B:$AP,31,FALSE),"")</f>
        <v/>
      </c>
      <c r="AA54" s="305" t="str">
        <f>IFERROR(VLOOKUP(AA52,'P1'!$B:$AP,31,FALSE),"")</f>
        <v/>
      </c>
      <c r="AB54" s="305" t="str">
        <f>IFERROR(VLOOKUP(AB52,'P1'!$B:$AP,31,FALSE),"")</f>
        <v/>
      </c>
      <c r="AC54" s="305" t="str">
        <f>IFERROR(VLOOKUP(AC52,'P1'!$B:$AP,31,FALSE),"")</f>
        <v/>
      </c>
      <c r="AD54" s="305" t="str">
        <f>IFERROR(VLOOKUP(AD52,'P1'!$B:$AP,31,FALSE),"")</f>
        <v/>
      </c>
      <c r="AE54" s="305" t="str">
        <f>IFERROR(VLOOKUP(AE52,'P1'!$B:$AP,31,FALSE),"")</f>
        <v/>
      </c>
      <c r="AF54" s="305" t="str">
        <f>IFERROR(VLOOKUP(AF52,'P1'!$B:$AP,31,FALSE),"")</f>
        <v/>
      </c>
      <c r="AG54" s="305" t="str">
        <f>IFERROR(VLOOKUP(AG52,'P1'!$B:$AP,31,FALSE),"")</f>
        <v/>
      </c>
      <c r="AH54" s="305" t="str">
        <f>IFERROR(VLOOKUP(AH52,'P1'!$B:$AP,31,FALSE),"")</f>
        <v/>
      </c>
      <c r="AI54" s="305" t="str">
        <f>IFERROR(VLOOKUP(AI52,'P1'!$B:$AP,31,FALSE),"")</f>
        <v/>
      </c>
      <c r="AJ54" s="305" t="str">
        <f>IFERROR(VLOOKUP(AJ52,'P1'!$B:$AP,31,FALSE),"")</f>
        <v/>
      </c>
      <c r="AK54" s="305" t="str">
        <f>IFERROR(VLOOKUP(AK52,'P1'!$B:$AP,31,FALSE),"")</f>
        <v/>
      </c>
      <c r="AL54" s="305" t="str">
        <f>IFERROR(VLOOKUP(AL52,'P1'!$B:$AP,31,FALSE),"")</f>
        <v/>
      </c>
      <c r="AM54" s="305" t="str">
        <f>IFERROR(VLOOKUP(AM52,'P1'!$B:$AP,31,FALSE),"")</f>
        <v/>
      </c>
      <c r="AN54" s="401"/>
      <c r="AO54" s="404"/>
      <c r="AP54" s="657"/>
      <c r="AQ54" s="658"/>
      <c r="AR54" s="404"/>
      <c r="AU54" s="308"/>
      <c r="AV54" s="308"/>
    </row>
    <row r="55" spans="1:48" ht="12" customHeight="1" x14ac:dyDescent="0.15">
      <c r="A55" s="405">
        <v>12</v>
      </c>
      <c r="B55" s="634"/>
      <c r="C55" s="635"/>
      <c r="D55" s="636" t="s">
        <v>422</v>
      </c>
      <c r="E55" s="637"/>
      <c r="F55" s="638"/>
      <c r="G55" s="639"/>
      <c r="H55" s="302" t="s">
        <v>423</v>
      </c>
      <c r="I55" s="640"/>
      <c r="J55" s="640"/>
      <c r="K55" s="640"/>
      <c r="L55" s="640"/>
      <c r="M55" s="640"/>
      <c r="N55" s="640"/>
      <c r="O55" s="640"/>
      <c r="P55" s="640"/>
      <c r="Q55" s="640"/>
      <c r="R55" s="640"/>
      <c r="S55" s="640"/>
      <c r="T55" s="640"/>
      <c r="U55" s="640"/>
      <c r="V55" s="640"/>
      <c r="W55" s="640"/>
      <c r="X55" s="640"/>
      <c r="Y55" s="640"/>
      <c r="Z55" s="640"/>
      <c r="AA55" s="640"/>
      <c r="AB55" s="640"/>
      <c r="AC55" s="640"/>
      <c r="AD55" s="640"/>
      <c r="AE55" s="640"/>
      <c r="AF55" s="640"/>
      <c r="AG55" s="640"/>
      <c r="AH55" s="640"/>
      <c r="AI55" s="640"/>
      <c r="AJ55" s="640"/>
      <c r="AK55" s="640"/>
      <c r="AL55" s="640"/>
      <c r="AM55" s="640"/>
      <c r="AN55" s="399">
        <f>+SUM(I56:AM57)</f>
        <v>0</v>
      </c>
      <c r="AO55" s="402" t="e">
        <f>IF($AN$4="４週",AN55/4,AN55/(DAY(EOMONTH($I$20,0))/7))</f>
        <v>#VALUE!</v>
      </c>
      <c r="AP55" s="641"/>
      <c r="AQ55" s="642"/>
      <c r="AR55" s="402" t="str">
        <f>IF(AN44="４週",AU56,AV56)</f>
        <v/>
      </c>
      <c r="AU55" s="303" t="s">
        <v>473</v>
      </c>
      <c r="AV55" s="303" t="s">
        <v>424</v>
      </c>
    </row>
    <row r="56" spans="1:48" ht="12" customHeight="1" x14ac:dyDescent="0.15">
      <c r="A56" s="406"/>
      <c r="B56" s="643"/>
      <c r="C56" s="644"/>
      <c r="D56" s="645"/>
      <c r="E56" s="646"/>
      <c r="F56" s="647"/>
      <c r="G56" s="648"/>
      <c r="H56" s="304" t="s">
        <v>425</v>
      </c>
      <c r="I56" s="305" t="str">
        <f>IFERROR(VLOOKUP(I55,'P1'!$B:$AP,41,FALSE),"")</f>
        <v/>
      </c>
      <c r="J56" s="305" t="str">
        <f>IFERROR(VLOOKUP(J55,'P1'!$B:$AP,41,FALSE),"")</f>
        <v/>
      </c>
      <c r="K56" s="305" t="str">
        <f>IFERROR(VLOOKUP(K55,'P1'!$B:$AP,41,FALSE),"")</f>
        <v/>
      </c>
      <c r="L56" s="305" t="str">
        <f>IFERROR(VLOOKUP(L55,'P1'!$B:$AP,41,FALSE),"")</f>
        <v/>
      </c>
      <c r="M56" s="305" t="str">
        <f>IFERROR(VLOOKUP(M55,'P1'!$B:$AP,41,FALSE),"")</f>
        <v/>
      </c>
      <c r="N56" s="305" t="str">
        <f>IFERROR(VLOOKUP(N55,'P1'!$B:$AP,41,FALSE),"")</f>
        <v/>
      </c>
      <c r="O56" s="305" t="str">
        <f>IFERROR(VLOOKUP(O55,'P1'!$B:$AP,41,FALSE),"")</f>
        <v/>
      </c>
      <c r="P56" s="305" t="str">
        <f>IFERROR(VLOOKUP(P55,'P1'!$B:$AP,41,FALSE),"")</f>
        <v/>
      </c>
      <c r="Q56" s="305" t="str">
        <f>IFERROR(VLOOKUP(Q55,'P1'!$B:$AP,41,FALSE),"")</f>
        <v/>
      </c>
      <c r="R56" s="305" t="str">
        <f>IFERROR(VLOOKUP(R55,'P1'!$B:$AP,41,FALSE),"")</f>
        <v/>
      </c>
      <c r="S56" s="305" t="str">
        <f>IFERROR(VLOOKUP(S55,'P1'!$B:$AP,41,FALSE),"")</f>
        <v/>
      </c>
      <c r="T56" s="305" t="str">
        <f>IFERROR(VLOOKUP(T55,'P1'!$B:$AP,41,FALSE),"")</f>
        <v/>
      </c>
      <c r="U56" s="305" t="str">
        <f>IFERROR(VLOOKUP(U55,'P1'!$B:$AP,41,FALSE),"")</f>
        <v/>
      </c>
      <c r="V56" s="305" t="str">
        <f>IFERROR(VLOOKUP(V55,'P1'!$B:$AP,41,FALSE),"")</f>
        <v/>
      </c>
      <c r="W56" s="305" t="str">
        <f>IFERROR(VLOOKUP(W55,'P1'!$B:$AP,41,FALSE),"")</f>
        <v/>
      </c>
      <c r="X56" s="305" t="str">
        <f>IFERROR(VLOOKUP(X55,'P1'!$B:$AP,41,FALSE),"")</f>
        <v/>
      </c>
      <c r="Y56" s="305" t="str">
        <f>IFERROR(VLOOKUP(Y55,'P1'!$B:$AP,41,FALSE),"")</f>
        <v/>
      </c>
      <c r="Z56" s="305" t="str">
        <f>IFERROR(VLOOKUP(Z55,'P1'!$B:$AP,41,FALSE),"")</f>
        <v/>
      </c>
      <c r="AA56" s="305" t="str">
        <f>IFERROR(VLOOKUP(AA55,'P1'!$B:$AP,41,FALSE),"")</f>
        <v/>
      </c>
      <c r="AB56" s="305" t="str">
        <f>IFERROR(VLOOKUP(AB55,'P1'!$B:$AP,41,FALSE),"")</f>
        <v/>
      </c>
      <c r="AC56" s="305" t="str">
        <f>IFERROR(VLOOKUP(AC55,'P1'!$B:$AP,41,FALSE),"")</f>
        <v/>
      </c>
      <c r="AD56" s="305" t="str">
        <f>IFERROR(VLOOKUP(AD55,'P1'!$B:$AP,41,FALSE),"")</f>
        <v/>
      </c>
      <c r="AE56" s="305" t="str">
        <f>IFERROR(VLOOKUP(AE55,'P1'!$B:$AP,41,FALSE),"")</f>
        <v/>
      </c>
      <c r="AF56" s="305" t="str">
        <f>IFERROR(VLOOKUP(AF55,'P1'!$B:$AP,41,FALSE),"")</f>
        <v/>
      </c>
      <c r="AG56" s="305" t="str">
        <f>IFERROR(VLOOKUP(AG55,'P1'!$B:$AP,41,FALSE),"")</f>
        <v/>
      </c>
      <c r="AH56" s="305" t="str">
        <f>IFERROR(VLOOKUP(AH55,'P1'!$B:$AP,41,FALSE),"")</f>
        <v/>
      </c>
      <c r="AI56" s="305" t="str">
        <f>IFERROR(VLOOKUP(AI55,'P1'!$B:$AP,41,FALSE),"")</f>
        <v/>
      </c>
      <c r="AJ56" s="305" t="str">
        <f>IFERROR(VLOOKUP(AJ55,'P1'!$B:$AP,41,FALSE),"")</f>
        <v/>
      </c>
      <c r="AK56" s="305" t="str">
        <f>IFERROR(VLOOKUP(AK55,'P1'!$B:$AP,41,FALSE),"")</f>
        <v/>
      </c>
      <c r="AL56" s="305" t="str">
        <f>IFERROR(VLOOKUP(AL55,'P1'!$B:$AP,41,FALSE),"")</f>
        <v/>
      </c>
      <c r="AM56" s="305" t="str">
        <f>IFERROR(VLOOKUP(AM55,'P1'!$B:$AP,41,FALSE),"")</f>
        <v/>
      </c>
      <c r="AN56" s="400"/>
      <c r="AO56" s="403"/>
      <c r="AP56" s="649"/>
      <c r="AQ56" s="650"/>
      <c r="AR56" s="403"/>
      <c r="AU56" s="306" t="str">
        <f t="shared" ref="AU56" si="21">IFERROR(IF($D55="□",($AO55/$AK$7),($AO55/$AK$9)),"")</f>
        <v/>
      </c>
      <c r="AV56" s="306" t="str">
        <f t="shared" ref="AV56" si="22">IFERROR(IF($D55="□",($AN55/$AO$7),($AN55/$AO$9)),"")</f>
        <v/>
      </c>
    </row>
    <row r="57" spans="1:48" ht="12" customHeight="1" x14ac:dyDescent="0.15">
      <c r="A57" s="407"/>
      <c r="B57" s="651"/>
      <c r="C57" s="652"/>
      <c r="D57" s="653"/>
      <c r="E57" s="654"/>
      <c r="F57" s="655"/>
      <c r="G57" s="656"/>
      <c r="H57" s="307" t="s">
        <v>426</v>
      </c>
      <c r="I57" s="305" t="str">
        <f>IFERROR(VLOOKUP(I55,'P1'!$B:$AP,31,FALSE),"")</f>
        <v/>
      </c>
      <c r="J57" s="305" t="str">
        <f>IFERROR(VLOOKUP(J55,'P1'!$B:$AP,31,FALSE),"")</f>
        <v/>
      </c>
      <c r="K57" s="305" t="str">
        <f>IFERROR(VLOOKUP(K55,'P1'!$B:$AP,31,FALSE),"")</f>
        <v/>
      </c>
      <c r="L57" s="305" t="str">
        <f>IFERROR(VLOOKUP(L55,'P1'!$B:$AP,31,FALSE),"")</f>
        <v/>
      </c>
      <c r="M57" s="305" t="str">
        <f>IFERROR(VLOOKUP(M55,'P1'!$B:$AP,31,FALSE),"")</f>
        <v/>
      </c>
      <c r="N57" s="305" t="str">
        <f>IFERROR(VLOOKUP(N55,'P1'!$B:$AP,31,FALSE),"")</f>
        <v/>
      </c>
      <c r="O57" s="305" t="str">
        <f>IFERROR(VLOOKUP(O55,'P1'!$B:$AP,31,FALSE),"")</f>
        <v/>
      </c>
      <c r="P57" s="305" t="str">
        <f>IFERROR(VLOOKUP(P55,'P1'!$B:$AP,31,FALSE),"")</f>
        <v/>
      </c>
      <c r="Q57" s="305" t="str">
        <f>IFERROR(VLOOKUP(Q55,'P1'!$B:$AP,31,FALSE),"")</f>
        <v/>
      </c>
      <c r="R57" s="305" t="str">
        <f>IFERROR(VLOOKUP(R55,'P1'!$B:$AP,31,FALSE),"")</f>
        <v/>
      </c>
      <c r="S57" s="305" t="str">
        <f>IFERROR(VLOOKUP(S55,'P1'!$B:$AP,31,FALSE),"")</f>
        <v/>
      </c>
      <c r="T57" s="305" t="str">
        <f>IFERROR(VLOOKUP(T55,'P1'!$B:$AP,31,FALSE),"")</f>
        <v/>
      </c>
      <c r="U57" s="305" t="str">
        <f>IFERROR(VLOOKUP(U55,'P1'!$B:$AP,31,FALSE),"")</f>
        <v/>
      </c>
      <c r="V57" s="305" t="str">
        <f>IFERROR(VLOOKUP(V55,'P1'!$B:$AP,31,FALSE),"")</f>
        <v/>
      </c>
      <c r="W57" s="305" t="str">
        <f>IFERROR(VLOOKUP(W55,'P1'!$B:$AP,31,FALSE),"")</f>
        <v/>
      </c>
      <c r="X57" s="305" t="str">
        <f>IFERROR(VLOOKUP(X55,'P1'!$B:$AP,31,FALSE),"")</f>
        <v/>
      </c>
      <c r="Y57" s="305" t="str">
        <f>IFERROR(VLOOKUP(Y55,'P1'!$B:$AP,31,FALSE),"")</f>
        <v/>
      </c>
      <c r="Z57" s="305" t="str">
        <f>IFERROR(VLOOKUP(Z55,'P1'!$B:$AP,31,FALSE),"")</f>
        <v/>
      </c>
      <c r="AA57" s="305" t="str">
        <f>IFERROR(VLOOKUP(AA55,'P1'!$B:$AP,31,FALSE),"")</f>
        <v/>
      </c>
      <c r="AB57" s="305" t="str">
        <f>IFERROR(VLOOKUP(AB55,'P1'!$B:$AP,31,FALSE),"")</f>
        <v/>
      </c>
      <c r="AC57" s="305" t="str">
        <f>IFERROR(VLOOKUP(AC55,'P1'!$B:$AP,31,FALSE),"")</f>
        <v/>
      </c>
      <c r="AD57" s="305" t="str">
        <f>IFERROR(VLOOKUP(AD55,'P1'!$B:$AP,31,FALSE),"")</f>
        <v/>
      </c>
      <c r="AE57" s="305" t="str">
        <f>IFERROR(VLOOKUP(AE55,'P1'!$B:$AP,31,FALSE),"")</f>
        <v/>
      </c>
      <c r="AF57" s="305" t="str">
        <f>IFERROR(VLOOKUP(AF55,'P1'!$B:$AP,31,FALSE),"")</f>
        <v/>
      </c>
      <c r="AG57" s="305" t="str">
        <f>IFERROR(VLOOKUP(AG55,'P1'!$B:$AP,31,FALSE),"")</f>
        <v/>
      </c>
      <c r="AH57" s="305" t="str">
        <f>IFERROR(VLOOKUP(AH55,'P1'!$B:$AP,31,FALSE),"")</f>
        <v/>
      </c>
      <c r="AI57" s="305" t="str">
        <f>IFERROR(VLOOKUP(AI55,'P1'!$B:$AP,31,FALSE),"")</f>
        <v/>
      </c>
      <c r="AJ57" s="305" t="str">
        <f>IFERROR(VLOOKUP(AJ55,'P1'!$B:$AP,31,FALSE),"")</f>
        <v/>
      </c>
      <c r="AK57" s="305" t="str">
        <f>IFERROR(VLOOKUP(AK55,'P1'!$B:$AP,31,FALSE),"")</f>
        <v/>
      </c>
      <c r="AL57" s="305" t="str">
        <f>IFERROR(VLOOKUP(AL55,'P1'!$B:$AP,31,FALSE),"")</f>
        <v/>
      </c>
      <c r="AM57" s="305" t="str">
        <f>IFERROR(VLOOKUP(AM55,'P1'!$B:$AP,31,FALSE),"")</f>
        <v/>
      </c>
      <c r="AN57" s="401"/>
      <c r="AO57" s="404"/>
      <c r="AP57" s="657"/>
      <c r="AQ57" s="658"/>
      <c r="AR57" s="404"/>
      <c r="AU57" s="308"/>
      <c r="AV57" s="308"/>
    </row>
    <row r="58" spans="1:48" ht="12" customHeight="1" x14ac:dyDescent="0.15">
      <c r="A58" s="405">
        <v>13</v>
      </c>
      <c r="B58" s="634"/>
      <c r="C58" s="635"/>
      <c r="D58" s="636" t="s">
        <v>422</v>
      </c>
      <c r="E58" s="637"/>
      <c r="F58" s="638"/>
      <c r="G58" s="639"/>
      <c r="H58" s="302" t="s">
        <v>423</v>
      </c>
      <c r="I58" s="640"/>
      <c r="J58" s="640"/>
      <c r="K58" s="640"/>
      <c r="L58" s="640"/>
      <c r="M58" s="640"/>
      <c r="N58" s="640"/>
      <c r="O58" s="640"/>
      <c r="P58" s="640"/>
      <c r="Q58" s="640"/>
      <c r="R58" s="640"/>
      <c r="S58" s="640"/>
      <c r="T58" s="640"/>
      <c r="U58" s="640"/>
      <c r="V58" s="640"/>
      <c r="W58" s="640"/>
      <c r="X58" s="640"/>
      <c r="Y58" s="640"/>
      <c r="Z58" s="640"/>
      <c r="AA58" s="640"/>
      <c r="AB58" s="640"/>
      <c r="AC58" s="640"/>
      <c r="AD58" s="640"/>
      <c r="AE58" s="640"/>
      <c r="AF58" s="640"/>
      <c r="AG58" s="640"/>
      <c r="AH58" s="640"/>
      <c r="AI58" s="640"/>
      <c r="AJ58" s="640"/>
      <c r="AK58" s="640"/>
      <c r="AL58" s="640"/>
      <c r="AM58" s="640"/>
      <c r="AN58" s="399">
        <f>+SUM(I59:AM60)</f>
        <v>0</v>
      </c>
      <c r="AO58" s="402" t="e">
        <f>IF($AN$4="４週",AN58/4,AN58/(DAY(EOMONTH($I$20,0))/7))</f>
        <v>#VALUE!</v>
      </c>
      <c r="AP58" s="641"/>
      <c r="AQ58" s="642"/>
      <c r="AR58" s="402" t="str">
        <f>IF(AN47="４週",AU59,AV59)</f>
        <v/>
      </c>
      <c r="AU58" s="303" t="s">
        <v>473</v>
      </c>
      <c r="AV58" s="303" t="s">
        <v>424</v>
      </c>
    </row>
    <row r="59" spans="1:48" ht="12" customHeight="1" x14ac:dyDescent="0.15">
      <c r="A59" s="406"/>
      <c r="B59" s="643"/>
      <c r="C59" s="644"/>
      <c r="D59" s="645"/>
      <c r="E59" s="646"/>
      <c r="F59" s="647"/>
      <c r="G59" s="648"/>
      <c r="H59" s="304" t="s">
        <v>425</v>
      </c>
      <c r="I59" s="305" t="str">
        <f>IFERROR(VLOOKUP(I58,'P1'!$B:$AP,41,FALSE),"")</f>
        <v/>
      </c>
      <c r="J59" s="305" t="str">
        <f>IFERROR(VLOOKUP(J58,'P1'!$B:$AP,41,FALSE),"")</f>
        <v/>
      </c>
      <c r="K59" s="305" t="str">
        <f>IFERROR(VLOOKUP(K58,'P1'!$B:$AP,41,FALSE),"")</f>
        <v/>
      </c>
      <c r="L59" s="305" t="str">
        <f>IFERROR(VLOOKUP(L58,'P1'!$B:$AP,41,FALSE),"")</f>
        <v/>
      </c>
      <c r="M59" s="305" t="str">
        <f>IFERROR(VLOOKUP(M58,'P1'!$B:$AP,41,FALSE),"")</f>
        <v/>
      </c>
      <c r="N59" s="305" t="str">
        <f>IFERROR(VLOOKUP(N58,'P1'!$B:$AP,41,FALSE),"")</f>
        <v/>
      </c>
      <c r="O59" s="305" t="str">
        <f>IFERROR(VLOOKUP(O58,'P1'!$B:$AP,41,FALSE),"")</f>
        <v/>
      </c>
      <c r="P59" s="305" t="str">
        <f>IFERROR(VLOOKUP(P58,'P1'!$B:$AP,41,FALSE),"")</f>
        <v/>
      </c>
      <c r="Q59" s="305" t="str">
        <f>IFERROR(VLOOKUP(Q58,'P1'!$B:$AP,41,FALSE),"")</f>
        <v/>
      </c>
      <c r="R59" s="305" t="str">
        <f>IFERROR(VLOOKUP(R58,'P1'!$B:$AP,41,FALSE),"")</f>
        <v/>
      </c>
      <c r="S59" s="305" t="str">
        <f>IFERROR(VLOOKUP(S58,'P1'!$B:$AP,41,FALSE),"")</f>
        <v/>
      </c>
      <c r="T59" s="305" t="str">
        <f>IFERROR(VLOOKUP(T58,'P1'!$B:$AP,41,FALSE),"")</f>
        <v/>
      </c>
      <c r="U59" s="305" t="str">
        <f>IFERROR(VLOOKUP(U58,'P1'!$B:$AP,41,FALSE),"")</f>
        <v/>
      </c>
      <c r="V59" s="305" t="str">
        <f>IFERROR(VLOOKUP(V58,'P1'!$B:$AP,41,FALSE),"")</f>
        <v/>
      </c>
      <c r="W59" s="305" t="str">
        <f>IFERROR(VLOOKUP(W58,'P1'!$B:$AP,41,FALSE),"")</f>
        <v/>
      </c>
      <c r="X59" s="305" t="str">
        <f>IFERROR(VLOOKUP(X58,'P1'!$B:$AP,41,FALSE),"")</f>
        <v/>
      </c>
      <c r="Y59" s="305" t="str">
        <f>IFERROR(VLOOKUP(Y58,'P1'!$B:$AP,41,FALSE),"")</f>
        <v/>
      </c>
      <c r="Z59" s="305" t="str">
        <f>IFERROR(VLOOKUP(Z58,'P1'!$B:$AP,41,FALSE),"")</f>
        <v/>
      </c>
      <c r="AA59" s="305" t="str">
        <f>IFERROR(VLOOKUP(AA58,'P1'!$B:$AP,41,FALSE),"")</f>
        <v/>
      </c>
      <c r="AB59" s="305" t="str">
        <f>IFERROR(VLOOKUP(AB58,'P1'!$B:$AP,41,FALSE),"")</f>
        <v/>
      </c>
      <c r="AC59" s="305" t="str">
        <f>IFERROR(VLOOKUP(AC58,'P1'!$B:$AP,41,FALSE),"")</f>
        <v/>
      </c>
      <c r="AD59" s="305" t="str">
        <f>IFERROR(VLOOKUP(AD58,'P1'!$B:$AP,41,FALSE),"")</f>
        <v/>
      </c>
      <c r="AE59" s="305" t="str">
        <f>IFERROR(VLOOKUP(AE58,'P1'!$B:$AP,41,FALSE),"")</f>
        <v/>
      </c>
      <c r="AF59" s="305" t="str">
        <f>IFERROR(VLOOKUP(AF58,'P1'!$B:$AP,41,FALSE),"")</f>
        <v/>
      </c>
      <c r="AG59" s="305" t="str">
        <f>IFERROR(VLOOKUP(AG58,'P1'!$B:$AP,41,FALSE),"")</f>
        <v/>
      </c>
      <c r="AH59" s="305" t="str">
        <f>IFERROR(VLOOKUP(AH58,'P1'!$B:$AP,41,FALSE),"")</f>
        <v/>
      </c>
      <c r="AI59" s="305" t="str">
        <f>IFERROR(VLOOKUP(AI58,'P1'!$B:$AP,41,FALSE),"")</f>
        <v/>
      </c>
      <c r="AJ59" s="305" t="str">
        <f>IFERROR(VLOOKUP(AJ58,'P1'!$B:$AP,41,FALSE),"")</f>
        <v/>
      </c>
      <c r="AK59" s="305" t="str">
        <f>IFERROR(VLOOKUP(AK58,'P1'!$B:$AP,41,FALSE),"")</f>
        <v/>
      </c>
      <c r="AL59" s="305" t="str">
        <f>IFERROR(VLOOKUP(AL58,'P1'!$B:$AP,41,FALSE),"")</f>
        <v/>
      </c>
      <c r="AM59" s="305" t="str">
        <f>IFERROR(VLOOKUP(AM58,'P1'!$B:$AP,41,FALSE),"")</f>
        <v/>
      </c>
      <c r="AN59" s="400"/>
      <c r="AO59" s="403"/>
      <c r="AP59" s="649"/>
      <c r="AQ59" s="650"/>
      <c r="AR59" s="403"/>
      <c r="AU59" s="306" t="str">
        <f t="shared" ref="AU59" si="23">IFERROR(IF($D58="□",($AO58/$AK$7),($AO58/$AK$9)),"")</f>
        <v/>
      </c>
      <c r="AV59" s="306" t="str">
        <f t="shared" ref="AV59" si="24">IFERROR(IF($D58="□",($AN58/$AO$7),($AN58/$AO$9)),"")</f>
        <v/>
      </c>
    </row>
    <row r="60" spans="1:48" ht="12" customHeight="1" x14ac:dyDescent="0.15">
      <c r="A60" s="407"/>
      <c r="B60" s="651"/>
      <c r="C60" s="652"/>
      <c r="D60" s="653"/>
      <c r="E60" s="654"/>
      <c r="F60" s="655"/>
      <c r="G60" s="656"/>
      <c r="H60" s="307" t="s">
        <v>426</v>
      </c>
      <c r="I60" s="305" t="str">
        <f>IFERROR(VLOOKUP(I58,'P1'!$B:$AP,31,FALSE),"")</f>
        <v/>
      </c>
      <c r="J60" s="305" t="str">
        <f>IFERROR(VLOOKUP(J58,'P1'!$B:$AP,31,FALSE),"")</f>
        <v/>
      </c>
      <c r="K60" s="305" t="str">
        <f>IFERROR(VLOOKUP(K58,'P1'!$B:$AP,31,FALSE),"")</f>
        <v/>
      </c>
      <c r="L60" s="305" t="str">
        <f>IFERROR(VLOOKUP(L58,'P1'!$B:$AP,31,FALSE),"")</f>
        <v/>
      </c>
      <c r="M60" s="305" t="str">
        <f>IFERROR(VLOOKUP(M58,'P1'!$B:$AP,31,FALSE),"")</f>
        <v/>
      </c>
      <c r="N60" s="305" t="str">
        <f>IFERROR(VLOOKUP(N58,'P1'!$B:$AP,31,FALSE),"")</f>
        <v/>
      </c>
      <c r="O60" s="305" t="str">
        <f>IFERROR(VLOOKUP(O58,'P1'!$B:$AP,31,FALSE),"")</f>
        <v/>
      </c>
      <c r="P60" s="305" t="str">
        <f>IFERROR(VLOOKUP(P58,'P1'!$B:$AP,31,FALSE),"")</f>
        <v/>
      </c>
      <c r="Q60" s="305" t="str">
        <f>IFERROR(VLOOKUP(Q58,'P1'!$B:$AP,31,FALSE),"")</f>
        <v/>
      </c>
      <c r="R60" s="305" t="str">
        <f>IFERROR(VLOOKUP(R58,'P1'!$B:$AP,31,FALSE),"")</f>
        <v/>
      </c>
      <c r="S60" s="305" t="str">
        <f>IFERROR(VLOOKUP(S58,'P1'!$B:$AP,31,FALSE),"")</f>
        <v/>
      </c>
      <c r="T60" s="305" t="str">
        <f>IFERROR(VLOOKUP(T58,'P1'!$B:$AP,31,FALSE),"")</f>
        <v/>
      </c>
      <c r="U60" s="305" t="str">
        <f>IFERROR(VLOOKUP(U58,'P1'!$B:$AP,31,FALSE),"")</f>
        <v/>
      </c>
      <c r="V60" s="305" t="str">
        <f>IFERROR(VLOOKUP(V58,'P1'!$B:$AP,31,FALSE),"")</f>
        <v/>
      </c>
      <c r="W60" s="305" t="str">
        <f>IFERROR(VLOOKUP(W58,'P1'!$B:$AP,31,FALSE),"")</f>
        <v/>
      </c>
      <c r="X60" s="305" t="str">
        <f>IFERROR(VLOOKUP(X58,'P1'!$B:$AP,31,FALSE),"")</f>
        <v/>
      </c>
      <c r="Y60" s="305" t="str">
        <f>IFERROR(VLOOKUP(Y58,'P1'!$B:$AP,31,FALSE),"")</f>
        <v/>
      </c>
      <c r="Z60" s="305" t="str">
        <f>IFERROR(VLOOKUP(Z58,'P1'!$B:$AP,31,FALSE),"")</f>
        <v/>
      </c>
      <c r="AA60" s="305" t="str">
        <f>IFERROR(VLOOKUP(AA58,'P1'!$B:$AP,31,FALSE),"")</f>
        <v/>
      </c>
      <c r="AB60" s="305" t="str">
        <f>IFERROR(VLOOKUP(AB58,'P1'!$B:$AP,31,FALSE),"")</f>
        <v/>
      </c>
      <c r="AC60" s="305" t="str">
        <f>IFERROR(VLOOKUP(AC58,'P1'!$B:$AP,31,FALSE),"")</f>
        <v/>
      </c>
      <c r="AD60" s="305" t="str">
        <f>IFERROR(VLOOKUP(AD58,'P1'!$B:$AP,31,FALSE),"")</f>
        <v/>
      </c>
      <c r="AE60" s="305" t="str">
        <f>IFERROR(VLOOKUP(AE58,'P1'!$B:$AP,31,FALSE),"")</f>
        <v/>
      </c>
      <c r="AF60" s="305" t="str">
        <f>IFERROR(VLOOKUP(AF58,'P1'!$B:$AP,31,FALSE),"")</f>
        <v/>
      </c>
      <c r="AG60" s="305" t="str">
        <f>IFERROR(VLOOKUP(AG58,'P1'!$B:$AP,31,FALSE),"")</f>
        <v/>
      </c>
      <c r="AH60" s="305" t="str">
        <f>IFERROR(VLOOKUP(AH58,'P1'!$B:$AP,31,FALSE),"")</f>
        <v/>
      </c>
      <c r="AI60" s="305" t="str">
        <f>IFERROR(VLOOKUP(AI58,'P1'!$B:$AP,31,FALSE),"")</f>
        <v/>
      </c>
      <c r="AJ60" s="305" t="str">
        <f>IFERROR(VLOOKUP(AJ58,'P1'!$B:$AP,31,FALSE),"")</f>
        <v/>
      </c>
      <c r="AK60" s="305" t="str">
        <f>IFERROR(VLOOKUP(AK58,'P1'!$B:$AP,31,FALSE),"")</f>
        <v/>
      </c>
      <c r="AL60" s="305" t="str">
        <f>IFERROR(VLOOKUP(AL58,'P1'!$B:$AP,31,FALSE),"")</f>
        <v/>
      </c>
      <c r="AM60" s="305" t="str">
        <f>IFERROR(VLOOKUP(AM58,'P1'!$B:$AP,31,FALSE),"")</f>
        <v/>
      </c>
      <c r="AN60" s="401"/>
      <c r="AO60" s="404"/>
      <c r="AP60" s="657"/>
      <c r="AQ60" s="658"/>
      <c r="AR60" s="404"/>
      <c r="AU60" s="308"/>
      <c r="AV60" s="308"/>
    </row>
    <row r="61" spans="1:48" ht="12" customHeight="1" x14ac:dyDescent="0.15">
      <c r="A61" s="405">
        <v>14</v>
      </c>
      <c r="B61" s="634"/>
      <c r="C61" s="635"/>
      <c r="D61" s="636" t="s">
        <v>422</v>
      </c>
      <c r="E61" s="637"/>
      <c r="F61" s="638"/>
      <c r="G61" s="639"/>
      <c r="H61" s="302" t="s">
        <v>423</v>
      </c>
      <c r="I61" s="640"/>
      <c r="J61" s="640"/>
      <c r="K61" s="640"/>
      <c r="L61" s="640"/>
      <c r="M61" s="640"/>
      <c r="N61" s="640"/>
      <c r="O61" s="640"/>
      <c r="P61" s="640"/>
      <c r="Q61" s="640"/>
      <c r="R61" s="640"/>
      <c r="S61" s="640"/>
      <c r="T61" s="640"/>
      <c r="U61" s="640"/>
      <c r="V61" s="640"/>
      <c r="W61" s="640"/>
      <c r="X61" s="640"/>
      <c r="Y61" s="640"/>
      <c r="Z61" s="640"/>
      <c r="AA61" s="640"/>
      <c r="AB61" s="640"/>
      <c r="AC61" s="640"/>
      <c r="AD61" s="640"/>
      <c r="AE61" s="640"/>
      <c r="AF61" s="640"/>
      <c r="AG61" s="640"/>
      <c r="AH61" s="640"/>
      <c r="AI61" s="640"/>
      <c r="AJ61" s="640"/>
      <c r="AK61" s="640"/>
      <c r="AL61" s="640"/>
      <c r="AM61" s="640"/>
      <c r="AN61" s="399">
        <f>+SUM(I62:AM63)</f>
        <v>0</v>
      </c>
      <c r="AO61" s="402" t="e">
        <f>IF($AN$4="４週",AN61/4,AN61/(DAY(EOMONTH($I$20,0))/7))</f>
        <v>#VALUE!</v>
      </c>
      <c r="AP61" s="641"/>
      <c r="AQ61" s="642"/>
      <c r="AR61" s="402" t="str">
        <f>IF(AN50="４週",AU62,AV62)</f>
        <v/>
      </c>
      <c r="AU61" s="303" t="s">
        <v>473</v>
      </c>
      <c r="AV61" s="303" t="s">
        <v>424</v>
      </c>
    </row>
    <row r="62" spans="1:48" ht="12" customHeight="1" x14ac:dyDescent="0.15">
      <c r="A62" s="406"/>
      <c r="B62" s="643"/>
      <c r="C62" s="644"/>
      <c r="D62" s="645"/>
      <c r="E62" s="646"/>
      <c r="F62" s="647"/>
      <c r="G62" s="648"/>
      <c r="H62" s="304" t="s">
        <v>425</v>
      </c>
      <c r="I62" s="305" t="str">
        <f>IFERROR(VLOOKUP(I61,'P1'!$B:$AP,41,FALSE),"")</f>
        <v/>
      </c>
      <c r="J62" s="305" t="str">
        <f>IFERROR(VLOOKUP(J61,'P1'!$B:$AP,41,FALSE),"")</f>
        <v/>
      </c>
      <c r="K62" s="305" t="str">
        <f>IFERROR(VLOOKUP(K61,'P1'!$B:$AP,41,FALSE),"")</f>
        <v/>
      </c>
      <c r="L62" s="305" t="str">
        <f>IFERROR(VLOOKUP(L61,'P1'!$B:$AP,41,FALSE),"")</f>
        <v/>
      </c>
      <c r="M62" s="305" t="str">
        <f>IFERROR(VLOOKUP(M61,'P1'!$B:$AP,41,FALSE),"")</f>
        <v/>
      </c>
      <c r="N62" s="305" t="str">
        <f>IFERROR(VLOOKUP(N61,'P1'!$B:$AP,41,FALSE),"")</f>
        <v/>
      </c>
      <c r="O62" s="305" t="str">
        <f>IFERROR(VLOOKUP(O61,'P1'!$B:$AP,41,FALSE),"")</f>
        <v/>
      </c>
      <c r="P62" s="305" t="str">
        <f>IFERROR(VLOOKUP(P61,'P1'!$B:$AP,41,FALSE),"")</f>
        <v/>
      </c>
      <c r="Q62" s="305" t="str">
        <f>IFERROR(VLOOKUP(Q61,'P1'!$B:$AP,41,FALSE),"")</f>
        <v/>
      </c>
      <c r="R62" s="305" t="str">
        <f>IFERROR(VLOOKUP(R61,'P1'!$B:$AP,41,FALSE),"")</f>
        <v/>
      </c>
      <c r="S62" s="305" t="str">
        <f>IFERROR(VLOOKUP(S61,'P1'!$B:$AP,41,FALSE),"")</f>
        <v/>
      </c>
      <c r="T62" s="305" t="str">
        <f>IFERROR(VLOOKUP(T61,'P1'!$B:$AP,41,FALSE),"")</f>
        <v/>
      </c>
      <c r="U62" s="305" t="str">
        <f>IFERROR(VLOOKUP(U61,'P1'!$B:$AP,41,FALSE),"")</f>
        <v/>
      </c>
      <c r="V62" s="305" t="str">
        <f>IFERROR(VLOOKUP(V61,'P1'!$B:$AP,41,FALSE),"")</f>
        <v/>
      </c>
      <c r="W62" s="305" t="str">
        <f>IFERROR(VLOOKUP(W61,'P1'!$B:$AP,41,FALSE),"")</f>
        <v/>
      </c>
      <c r="X62" s="305" t="str">
        <f>IFERROR(VLOOKUP(X61,'P1'!$B:$AP,41,FALSE),"")</f>
        <v/>
      </c>
      <c r="Y62" s="305" t="str">
        <f>IFERROR(VLOOKUP(Y61,'P1'!$B:$AP,41,FALSE),"")</f>
        <v/>
      </c>
      <c r="Z62" s="305" t="str">
        <f>IFERROR(VLOOKUP(Z61,'P1'!$B:$AP,41,FALSE),"")</f>
        <v/>
      </c>
      <c r="AA62" s="305" t="str">
        <f>IFERROR(VLOOKUP(AA61,'P1'!$B:$AP,41,FALSE),"")</f>
        <v/>
      </c>
      <c r="AB62" s="305" t="str">
        <f>IFERROR(VLOOKUP(AB61,'P1'!$B:$AP,41,FALSE),"")</f>
        <v/>
      </c>
      <c r="AC62" s="305" t="str">
        <f>IFERROR(VLOOKUP(AC61,'P1'!$B:$AP,41,FALSE),"")</f>
        <v/>
      </c>
      <c r="AD62" s="305" t="str">
        <f>IFERROR(VLOOKUP(AD61,'P1'!$B:$AP,41,FALSE),"")</f>
        <v/>
      </c>
      <c r="AE62" s="305" t="str">
        <f>IFERROR(VLOOKUP(AE61,'P1'!$B:$AP,41,FALSE),"")</f>
        <v/>
      </c>
      <c r="AF62" s="305" t="str">
        <f>IFERROR(VLOOKUP(AF61,'P1'!$B:$AP,41,FALSE),"")</f>
        <v/>
      </c>
      <c r="AG62" s="305" t="str">
        <f>IFERROR(VLOOKUP(AG61,'P1'!$B:$AP,41,FALSE),"")</f>
        <v/>
      </c>
      <c r="AH62" s="305" t="str">
        <f>IFERROR(VLOOKUP(AH61,'P1'!$B:$AP,41,FALSE),"")</f>
        <v/>
      </c>
      <c r="AI62" s="305" t="str">
        <f>IFERROR(VLOOKUP(AI61,'P1'!$B:$AP,41,FALSE),"")</f>
        <v/>
      </c>
      <c r="AJ62" s="305" t="str">
        <f>IFERROR(VLOOKUP(AJ61,'P1'!$B:$AP,41,FALSE),"")</f>
        <v/>
      </c>
      <c r="AK62" s="305" t="str">
        <f>IFERROR(VLOOKUP(AK61,'P1'!$B:$AP,41,FALSE),"")</f>
        <v/>
      </c>
      <c r="AL62" s="305" t="str">
        <f>IFERROR(VLOOKUP(AL61,'P1'!$B:$AP,41,FALSE),"")</f>
        <v/>
      </c>
      <c r="AM62" s="305" t="str">
        <f>IFERROR(VLOOKUP(AM61,'P1'!$B:$AP,41,FALSE),"")</f>
        <v/>
      </c>
      <c r="AN62" s="400"/>
      <c r="AO62" s="403"/>
      <c r="AP62" s="649"/>
      <c r="AQ62" s="650"/>
      <c r="AR62" s="403"/>
      <c r="AU62" s="306" t="str">
        <f t="shared" ref="AU62" si="25">IFERROR(IF($D61="□",($AO61/$AK$7),($AO61/$AK$9)),"")</f>
        <v/>
      </c>
      <c r="AV62" s="306" t="str">
        <f t="shared" ref="AV62" si="26">IFERROR(IF($D61="□",($AN61/$AO$7),($AN61/$AO$9)),"")</f>
        <v/>
      </c>
    </row>
    <row r="63" spans="1:48" ht="12" customHeight="1" x14ac:dyDescent="0.15">
      <c r="A63" s="407"/>
      <c r="B63" s="651"/>
      <c r="C63" s="652"/>
      <c r="D63" s="653"/>
      <c r="E63" s="654"/>
      <c r="F63" s="655"/>
      <c r="G63" s="656"/>
      <c r="H63" s="307" t="s">
        <v>426</v>
      </c>
      <c r="I63" s="309" t="str">
        <f>IFERROR(VLOOKUP(I61,'P1'!$B:$AP,31,FALSE),"")</f>
        <v/>
      </c>
      <c r="J63" s="305" t="str">
        <f>IFERROR(VLOOKUP(J61,'P1'!$B:$AP,31,FALSE),"")</f>
        <v/>
      </c>
      <c r="K63" s="305" t="str">
        <f>IFERROR(VLOOKUP(K61,'P1'!$B:$AP,31,FALSE),"")</f>
        <v/>
      </c>
      <c r="L63" s="305" t="str">
        <f>IFERROR(VLOOKUP(L61,'P1'!$B:$AP,31,FALSE),"")</f>
        <v/>
      </c>
      <c r="M63" s="305" t="str">
        <f>IFERROR(VLOOKUP(M61,'P1'!$B:$AP,31,FALSE),"")</f>
        <v/>
      </c>
      <c r="N63" s="305" t="str">
        <f>IFERROR(VLOOKUP(N61,'P1'!$B:$AP,31,FALSE),"")</f>
        <v/>
      </c>
      <c r="O63" s="305" t="str">
        <f>IFERROR(VLOOKUP(O61,'P1'!$B:$AP,31,FALSE),"")</f>
        <v/>
      </c>
      <c r="P63" s="305" t="str">
        <f>IFERROR(VLOOKUP(P61,'P1'!$B:$AP,31,FALSE),"")</f>
        <v/>
      </c>
      <c r="Q63" s="305" t="str">
        <f>IFERROR(VLOOKUP(Q61,'P1'!$B:$AP,31,FALSE),"")</f>
        <v/>
      </c>
      <c r="R63" s="305" t="str">
        <f>IFERROR(VLOOKUP(R61,'P1'!$B:$AP,31,FALSE),"")</f>
        <v/>
      </c>
      <c r="S63" s="305" t="str">
        <f>IFERROR(VLOOKUP(S61,'P1'!$B:$AP,31,FALSE),"")</f>
        <v/>
      </c>
      <c r="T63" s="305" t="str">
        <f>IFERROR(VLOOKUP(T61,'P1'!$B:$AP,31,FALSE),"")</f>
        <v/>
      </c>
      <c r="U63" s="305" t="str">
        <f>IFERROR(VLOOKUP(U61,'P1'!$B:$AP,31,FALSE),"")</f>
        <v/>
      </c>
      <c r="V63" s="305" t="str">
        <f>IFERROR(VLOOKUP(V61,'P1'!$B:$AP,31,FALSE),"")</f>
        <v/>
      </c>
      <c r="W63" s="305" t="str">
        <f>IFERROR(VLOOKUP(W61,'P1'!$B:$AP,31,FALSE),"")</f>
        <v/>
      </c>
      <c r="X63" s="305" t="str">
        <f>IFERROR(VLOOKUP(X61,'P1'!$B:$AP,31,FALSE),"")</f>
        <v/>
      </c>
      <c r="Y63" s="305" t="str">
        <f>IFERROR(VLOOKUP(Y61,'P1'!$B:$AP,31,FALSE),"")</f>
        <v/>
      </c>
      <c r="Z63" s="305" t="str">
        <f>IFERROR(VLOOKUP(Z61,'P1'!$B:$AP,31,FALSE),"")</f>
        <v/>
      </c>
      <c r="AA63" s="305" t="str">
        <f>IFERROR(VLOOKUP(AA61,'P1'!$B:$AP,31,FALSE),"")</f>
        <v/>
      </c>
      <c r="AB63" s="305" t="str">
        <f>IFERROR(VLOOKUP(AB61,'P1'!$B:$AP,31,FALSE),"")</f>
        <v/>
      </c>
      <c r="AC63" s="305" t="str">
        <f>IFERROR(VLOOKUP(AC61,'P1'!$B:$AP,31,FALSE),"")</f>
        <v/>
      </c>
      <c r="AD63" s="305" t="str">
        <f>IFERROR(VLOOKUP(AD61,'P1'!$B:$AP,31,FALSE),"")</f>
        <v/>
      </c>
      <c r="AE63" s="305" t="str">
        <f>IFERROR(VLOOKUP(AE61,'P1'!$B:$AP,31,FALSE),"")</f>
        <v/>
      </c>
      <c r="AF63" s="305" t="str">
        <f>IFERROR(VLOOKUP(AF61,'P1'!$B:$AP,31,FALSE),"")</f>
        <v/>
      </c>
      <c r="AG63" s="305" t="str">
        <f>IFERROR(VLOOKUP(AG61,'P1'!$B:$AP,31,FALSE),"")</f>
        <v/>
      </c>
      <c r="AH63" s="305" t="str">
        <f>IFERROR(VLOOKUP(AH61,'P1'!$B:$AP,31,FALSE),"")</f>
        <v/>
      </c>
      <c r="AI63" s="305" t="str">
        <f>IFERROR(VLOOKUP(AI61,'P1'!$B:$AP,31,FALSE),"")</f>
        <v/>
      </c>
      <c r="AJ63" s="305" t="str">
        <f>IFERROR(VLOOKUP(AJ61,'P1'!$B:$AP,31,FALSE),"")</f>
        <v/>
      </c>
      <c r="AK63" s="305" t="str">
        <f>IFERROR(VLOOKUP(AK61,'P1'!$B:$AP,31,FALSE),"")</f>
        <v/>
      </c>
      <c r="AL63" s="305" t="str">
        <f>IFERROR(VLOOKUP(AL61,'P1'!$B:$AP,31,FALSE),"")</f>
        <v/>
      </c>
      <c r="AM63" s="305" t="str">
        <f>IFERROR(VLOOKUP(AM61,'P1'!$B:$AP,31,FALSE),"")</f>
        <v/>
      </c>
      <c r="AN63" s="401"/>
      <c r="AO63" s="404"/>
      <c r="AP63" s="657"/>
      <c r="AQ63" s="658"/>
      <c r="AR63" s="404"/>
      <c r="AU63" s="308"/>
      <c r="AV63" s="308"/>
    </row>
    <row r="64" spans="1:48" ht="12" customHeight="1" x14ac:dyDescent="0.15">
      <c r="A64" s="405">
        <v>15</v>
      </c>
      <c r="B64" s="634"/>
      <c r="C64" s="635"/>
      <c r="D64" s="636" t="s">
        <v>422</v>
      </c>
      <c r="E64" s="637"/>
      <c r="F64" s="638"/>
      <c r="G64" s="639"/>
      <c r="H64" s="302" t="s">
        <v>423</v>
      </c>
      <c r="I64" s="640"/>
      <c r="J64" s="640"/>
      <c r="K64" s="640"/>
      <c r="L64" s="640"/>
      <c r="M64" s="640"/>
      <c r="N64" s="640"/>
      <c r="O64" s="640"/>
      <c r="P64" s="640"/>
      <c r="Q64" s="640"/>
      <c r="R64" s="640"/>
      <c r="S64" s="640"/>
      <c r="T64" s="640"/>
      <c r="U64" s="640"/>
      <c r="V64" s="640"/>
      <c r="W64" s="640"/>
      <c r="X64" s="640"/>
      <c r="Y64" s="640"/>
      <c r="Z64" s="640"/>
      <c r="AA64" s="640"/>
      <c r="AB64" s="640"/>
      <c r="AC64" s="640"/>
      <c r="AD64" s="640"/>
      <c r="AE64" s="640"/>
      <c r="AF64" s="640"/>
      <c r="AG64" s="640"/>
      <c r="AH64" s="640"/>
      <c r="AI64" s="640"/>
      <c r="AJ64" s="640"/>
      <c r="AK64" s="640"/>
      <c r="AL64" s="640"/>
      <c r="AM64" s="640"/>
      <c r="AN64" s="399">
        <f>+SUM(I65:AM66)</f>
        <v>0</v>
      </c>
      <c r="AO64" s="402" t="e">
        <f>IF($AN$4="４週",AN64/4,AN64/(DAY(EOMONTH($I$20,0))/7))</f>
        <v>#VALUE!</v>
      </c>
      <c r="AP64" s="641"/>
      <c r="AQ64" s="642"/>
      <c r="AR64" s="402" t="str">
        <f>IF(AN53="４週",AU65,AV65)</f>
        <v/>
      </c>
      <c r="AU64" s="303" t="s">
        <v>473</v>
      </c>
      <c r="AV64" s="303" t="s">
        <v>424</v>
      </c>
    </row>
    <row r="65" spans="1:48" ht="12" customHeight="1" x14ac:dyDescent="0.15">
      <c r="A65" s="406"/>
      <c r="B65" s="643"/>
      <c r="C65" s="644"/>
      <c r="D65" s="645"/>
      <c r="E65" s="646"/>
      <c r="F65" s="647"/>
      <c r="G65" s="648"/>
      <c r="H65" s="304" t="s">
        <v>425</v>
      </c>
      <c r="I65" s="305" t="str">
        <f>IFERROR(VLOOKUP(I64,'P1'!$B:$AP,41,FALSE),"")</f>
        <v/>
      </c>
      <c r="J65" s="305" t="str">
        <f>IFERROR(VLOOKUP(J64,'P1'!$B:$AP,41,FALSE),"")</f>
        <v/>
      </c>
      <c r="K65" s="305" t="str">
        <f>IFERROR(VLOOKUP(K64,'P1'!$B:$AP,41,FALSE),"")</f>
        <v/>
      </c>
      <c r="L65" s="305" t="str">
        <f>IFERROR(VLOOKUP(L64,'P1'!$B:$AP,41,FALSE),"")</f>
        <v/>
      </c>
      <c r="M65" s="305" t="str">
        <f>IFERROR(VLOOKUP(M64,'P1'!$B:$AP,41,FALSE),"")</f>
        <v/>
      </c>
      <c r="N65" s="305" t="str">
        <f>IFERROR(VLOOKUP(N64,'P1'!$B:$AP,41,FALSE),"")</f>
        <v/>
      </c>
      <c r="O65" s="305" t="str">
        <f>IFERROR(VLOOKUP(O64,'P1'!$B:$AP,41,FALSE),"")</f>
        <v/>
      </c>
      <c r="P65" s="305" t="str">
        <f>IFERROR(VLOOKUP(P64,'P1'!$B:$AP,41,FALSE),"")</f>
        <v/>
      </c>
      <c r="Q65" s="305" t="str">
        <f>IFERROR(VLOOKUP(Q64,'P1'!$B:$AP,41,FALSE),"")</f>
        <v/>
      </c>
      <c r="R65" s="305" t="str">
        <f>IFERROR(VLOOKUP(R64,'P1'!$B:$AP,41,FALSE),"")</f>
        <v/>
      </c>
      <c r="S65" s="305" t="str">
        <f>IFERROR(VLOOKUP(S64,'P1'!$B:$AP,41,FALSE),"")</f>
        <v/>
      </c>
      <c r="T65" s="305" t="str">
        <f>IFERROR(VLOOKUP(T64,'P1'!$B:$AP,41,FALSE),"")</f>
        <v/>
      </c>
      <c r="U65" s="305" t="str">
        <f>IFERROR(VLOOKUP(U64,'P1'!$B:$AP,41,FALSE),"")</f>
        <v/>
      </c>
      <c r="V65" s="305" t="str">
        <f>IFERROR(VLOOKUP(V64,'P1'!$B:$AP,41,FALSE),"")</f>
        <v/>
      </c>
      <c r="W65" s="305" t="str">
        <f>IFERROR(VLOOKUP(W64,'P1'!$B:$AP,41,FALSE),"")</f>
        <v/>
      </c>
      <c r="X65" s="305" t="str">
        <f>IFERROR(VLOOKUP(X64,'P1'!$B:$AP,41,FALSE),"")</f>
        <v/>
      </c>
      <c r="Y65" s="305" t="str">
        <f>IFERROR(VLOOKUP(Y64,'P1'!$B:$AP,41,FALSE),"")</f>
        <v/>
      </c>
      <c r="Z65" s="305" t="str">
        <f>IFERROR(VLOOKUP(Z64,'P1'!$B:$AP,41,FALSE),"")</f>
        <v/>
      </c>
      <c r="AA65" s="305" t="str">
        <f>IFERROR(VLOOKUP(AA64,'P1'!$B:$AP,41,FALSE),"")</f>
        <v/>
      </c>
      <c r="AB65" s="305" t="str">
        <f>IFERROR(VLOOKUP(AB64,'P1'!$B:$AP,41,FALSE),"")</f>
        <v/>
      </c>
      <c r="AC65" s="305" t="str">
        <f>IFERROR(VLOOKUP(AC64,'P1'!$B:$AP,41,FALSE),"")</f>
        <v/>
      </c>
      <c r="AD65" s="305" t="str">
        <f>IFERROR(VLOOKUP(AD64,'P1'!$B:$AP,41,FALSE),"")</f>
        <v/>
      </c>
      <c r="AE65" s="305" t="str">
        <f>IFERROR(VLOOKUP(AE64,'P1'!$B:$AP,41,FALSE),"")</f>
        <v/>
      </c>
      <c r="AF65" s="305" t="str">
        <f>IFERROR(VLOOKUP(AF64,'P1'!$B:$AP,41,FALSE),"")</f>
        <v/>
      </c>
      <c r="AG65" s="305" t="str">
        <f>IFERROR(VLOOKUP(AG64,'P1'!$B:$AP,41,FALSE),"")</f>
        <v/>
      </c>
      <c r="AH65" s="305" t="str">
        <f>IFERROR(VLOOKUP(AH64,'P1'!$B:$AP,41,FALSE),"")</f>
        <v/>
      </c>
      <c r="AI65" s="305" t="str">
        <f>IFERROR(VLOOKUP(AI64,'P1'!$B:$AP,41,FALSE),"")</f>
        <v/>
      </c>
      <c r="AJ65" s="305" t="str">
        <f>IFERROR(VLOOKUP(AJ64,'P1'!$B:$AP,41,FALSE),"")</f>
        <v/>
      </c>
      <c r="AK65" s="305" t="str">
        <f>IFERROR(VLOOKUP(AK64,'P1'!$B:$AP,41,FALSE),"")</f>
        <v/>
      </c>
      <c r="AL65" s="305" t="str">
        <f>IFERROR(VLOOKUP(AL64,'P1'!$B:$AP,41,FALSE),"")</f>
        <v/>
      </c>
      <c r="AM65" s="305" t="str">
        <f>IFERROR(VLOOKUP(AM64,'P1'!$B:$AP,41,FALSE),"")</f>
        <v/>
      </c>
      <c r="AN65" s="400"/>
      <c r="AO65" s="403"/>
      <c r="AP65" s="649"/>
      <c r="AQ65" s="650"/>
      <c r="AR65" s="403"/>
      <c r="AU65" s="306" t="str">
        <f t="shared" ref="AU65" si="27">IFERROR(IF($D64="□",($AO64/$AK$7),($AO64/$AK$9)),"")</f>
        <v/>
      </c>
      <c r="AV65" s="306" t="str">
        <f t="shared" ref="AV65" si="28">IFERROR(IF($D64="□",($AN64/$AO$7),($AN64/$AO$9)),"")</f>
        <v/>
      </c>
    </row>
    <row r="66" spans="1:48" ht="12" customHeight="1" x14ac:dyDescent="0.15">
      <c r="A66" s="407"/>
      <c r="B66" s="651"/>
      <c r="C66" s="652"/>
      <c r="D66" s="653"/>
      <c r="E66" s="654"/>
      <c r="F66" s="655"/>
      <c r="G66" s="656"/>
      <c r="H66" s="307" t="s">
        <v>426</v>
      </c>
      <c r="I66" s="305" t="str">
        <f>IFERROR(VLOOKUP(I64,'P1'!$B:$AP,31,FALSE),"")</f>
        <v/>
      </c>
      <c r="J66" s="305" t="str">
        <f>IFERROR(VLOOKUP(J64,'P1'!$B:$AP,31,FALSE),"")</f>
        <v/>
      </c>
      <c r="K66" s="305" t="str">
        <f>IFERROR(VLOOKUP(K64,'P1'!$B:$AP,31,FALSE),"")</f>
        <v/>
      </c>
      <c r="L66" s="305" t="str">
        <f>IFERROR(VLOOKUP(L64,'P1'!$B:$AP,31,FALSE),"")</f>
        <v/>
      </c>
      <c r="M66" s="305" t="str">
        <f>IFERROR(VLOOKUP(M64,'P1'!$B:$AP,31,FALSE),"")</f>
        <v/>
      </c>
      <c r="N66" s="305" t="str">
        <f>IFERROR(VLOOKUP(N64,'P1'!$B:$AP,31,FALSE),"")</f>
        <v/>
      </c>
      <c r="O66" s="305" t="str">
        <f>IFERROR(VLOOKUP(O64,'P1'!$B:$AP,31,FALSE),"")</f>
        <v/>
      </c>
      <c r="P66" s="305" t="str">
        <f>IFERROR(VLOOKUP(P64,'P1'!$B:$AP,31,FALSE),"")</f>
        <v/>
      </c>
      <c r="Q66" s="305" t="str">
        <f>IFERROR(VLOOKUP(Q64,'P1'!$B:$AP,31,FALSE),"")</f>
        <v/>
      </c>
      <c r="R66" s="305" t="str">
        <f>IFERROR(VLOOKUP(R64,'P1'!$B:$AP,31,FALSE),"")</f>
        <v/>
      </c>
      <c r="S66" s="305" t="str">
        <f>IFERROR(VLOOKUP(S64,'P1'!$B:$AP,31,FALSE),"")</f>
        <v/>
      </c>
      <c r="T66" s="305" t="str">
        <f>IFERROR(VLOOKUP(T64,'P1'!$B:$AP,31,FALSE),"")</f>
        <v/>
      </c>
      <c r="U66" s="305" t="str">
        <f>IFERROR(VLOOKUP(U64,'P1'!$B:$AP,31,FALSE),"")</f>
        <v/>
      </c>
      <c r="V66" s="305" t="str">
        <f>IFERROR(VLOOKUP(V64,'P1'!$B:$AP,31,FALSE),"")</f>
        <v/>
      </c>
      <c r="W66" s="305" t="str">
        <f>IFERROR(VLOOKUP(W64,'P1'!$B:$AP,31,FALSE),"")</f>
        <v/>
      </c>
      <c r="X66" s="305" t="str">
        <f>IFERROR(VLOOKUP(X64,'P1'!$B:$AP,31,FALSE),"")</f>
        <v/>
      </c>
      <c r="Y66" s="305" t="str">
        <f>IFERROR(VLOOKUP(Y64,'P1'!$B:$AP,31,FALSE),"")</f>
        <v/>
      </c>
      <c r="Z66" s="305" t="str">
        <f>IFERROR(VLOOKUP(Z64,'P1'!$B:$AP,31,FALSE),"")</f>
        <v/>
      </c>
      <c r="AA66" s="305" t="str">
        <f>IFERROR(VLOOKUP(AA64,'P1'!$B:$AP,31,FALSE),"")</f>
        <v/>
      </c>
      <c r="AB66" s="305" t="str">
        <f>IFERROR(VLOOKUP(AB64,'P1'!$B:$AP,31,FALSE),"")</f>
        <v/>
      </c>
      <c r="AC66" s="305" t="str">
        <f>IFERROR(VLOOKUP(AC64,'P1'!$B:$AP,31,FALSE),"")</f>
        <v/>
      </c>
      <c r="AD66" s="305" t="str">
        <f>IFERROR(VLOOKUP(AD64,'P1'!$B:$AP,31,FALSE),"")</f>
        <v/>
      </c>
      <c r="AE66" s="305" t="str">
        <f>IFERROR(VLOOKUP(AE64,'P1'!$B:$AP,31,FALSE),"")</f>
        <v/>
      </c>
      <c r="AF66" s="305" t="str">
        <f>IFERROR(VLOOKUP(AF64,'P1'!$B:$AP,31,FALSE),"")</f>
        <v/>
      </c>
      <c r="AG66" s="305" t="str">
        <f>IFERROR(VLOOKUP(AG64,'P1'!$B:$AP,31,FALSE),"")</f>
        <v/>
      </c>
      <c r="AH66" s="305" t="str">
        <f>IFERROR(VLOOKUP(AH64,'P1'!$B:$AP,31,FALSE),"")</f>
        <v/>
      </c>
      <c r="AI66" s="305" t="str">
        <f>IFERROR(VLOOKUP(AI64,'P1'!$B:$AP,31,FALSE),"")</f>
        <v/>
      </c>
      <c r="AJ66" s="305" t="str">
        <f>IFERROR(VLOOKUP(AJ64,'P1'!$B:$AP,31,FALSE),"")</f>
        <v/>
      </c>
      <c r="AK66" s="305" t="str">
        <f>IFERROR(VLOOKUP(AK64,'P1'!$B:$AP,31,FALSE),"")</f>
        <v/>
      </c>
      <c r="AL66" s="305" t="str">
        <f>IFERROR(VLOOKUP(AL64,'P1'!$B:$AP,31,FALSE),"")</f>
        <v/>
      </c>
      <c r="AM66" s="305" t="str">
        <f>IFERROR(VLOOKUP(AM64,'P1'!$B:$AP,31,FALSE),"")</f>
        <v/>
      </c>
      <c r="AN66" s="401"/>
      <c r="AO66" s="404"/>
      <c r="AP66" s="657"/>
      <c r="AQ66" s="658"/>
      <c r="AR66" s="404"/>
      <c r="AU66" s="308"/>
      <c r="AV66" s="308"/>
    </row>
    <row r="67" spans="1:48" ht="12" customHeight="1" x14ac:dyDescent="0.15">
      <c r="A67" s="405">
        <v>16</v>
      </c>
      <c r="B67" s="634"/>
      <c r="C67" s="635"/>
      <c r="D67" s="636" t="s">
        <v>422</v>
      </c>
      <c r="E67" s="637"/>
      <c r="F67" s="638"/>
      <c r="G67" s="639"/>
      <c r="H67" s="302" t="s">
        <v>423</v>
      </c>
      <c r="I67" s="640"/>
      <c r="J67" s="640"/>
      <c r="K67" s="640"/>
      <c r="L67" s="640"/>
      <c r="M67" s="640"/>
      <c r="N67" s="640"/>
      <c r="O67" s="640"/>
      <c r="P67" s="640"/>
      <c r="Q67" s="640"/>
      <c r="R67" s="640"/>
      <c r="S67" s="640"/>
      <c r="T67" s="640"/>
      <c r="U67" s="640"/>
      <c r="V67" s="640"/>
      <c r="W67" s="640"/>
      <c r="X67" s="640"/>
      <c r="Y67" s="640"/>
      <c r="Z67" s="640"/>
      <c r="AA67" s="640"/>
      <c r="AB67" s="640"/>
      <c r="AC67" s="640"/>
      <c r="AD67" s="640"/>
      <c r="AE67" s="640"/>
      <c r="AF67" s="640"/>
      <c r="AG67" s="640"/>
      <c r="AH67" s="640"/>
      <c r="AI67" s="640"/>
      <c r="AJ67" s="640"/>
      <c r="AK67" s="640"/>
      <c r="AL67" s="640"/>
      <c r="AM67" s="640"/>
      <c r="AN67" s="399">
        <f>+SUM(I68:AM69)</f>
        <v>0</v>
      </c>
      <c r="AO67" s="402" t="e">
        <f>IF($AN$4="４週",AN67/4,AN67/(DAY(EOMONTH($I$20,0))/7))</f>
        <v>#VALUE!</v>
      </c>
      <c r="AP67" s="641"/>
      <c r="AQ67" s="642"/>
      <c r="AR67" s="402" t="str">
        <f>IF(AN56="４週",AU68,AV68)</f>
        <v/>
      </c>
      <c r="AU67" s="303" t="s">
        <v>473</v>
      </c>
      <c r="AV67" s="303" t="s">
        <v>424</v>
      </c>
    </row>
    <row r="68" spans="1:48" ht="12" customHeight="1" x14ac:dyDescent="0.15">
      <c r="A68" s="406"/>
      <c r="B68" s="643"/>
      <c r="C68" s="644"/>
      <c r="D68" s="645"/>
      <c r="E68" s="646"/>
      <c r="F68" s="647"/>
      <c r="G68" s="648"/>
      <c r="H68" s="304" t="s">
        <v>425</v>
      </c>
      <c r="I68" s="305" t="str">
        <f>IFERROR(VLOOKUP(I67,'P1'!$B:$AP,41,FALSE),"")</f>
        <v/>
      </c>
      <c r="J68" s="305" t="str">
        <f>IFERROR(VLOOKUP(J67,'P1'!$B:$AP,41,FALSE),"")</f>
        <v/>
      </c>
      <c r="K68" s="305" t="str">
        <f>IFERROR(VLOOKUP(K67,'P1'!$B:$AP,41,FALSE),"")</f>
        <v/>
      </c>
      <c r="L68" s="305" t="str">
        <f>IFERROR(VLOOKUP(L67,'P1'!$B:$AP,41,FALSE),"")</f>
        <v/>
      </c>
      <c r="M68" s="305" t="str">
        <f>IFERROR(VLOOKUP(M67,'P1'!$B:$AP,41,FALSE),"")</f>
        <v/>
      </c>
      <c r="N68" s="305" t="str">
        <f>IFERROR(VLOOKUP(N67,'P1'!$B:$AP,41,FALSE),"")</f>
        <v/>
      </c>
      <c r="O68" s="305" t="str">
        <f>IFERROR(VLOOKUP(O67,'P1'!$B:$AP,41,FALSE),"")</f>
        <v/>
      </c>
      <c r="P68" s="305" t="str">
        <f>IFERROR(VLOOKUP(P67,'P1'!$B:$AP,41,FALSE),"")</f>
        <v/>
      </c>
      <c r="Q68" s="305" t="str">
        <f>IFERROR(VLOOKUP(Q67,'P1'!$B:$AP,41,FALSE),"")</f>
        <v/>
      </c>
      <c r="R68" s="305" t="str">
        <f>IFERROR(VLOOKUP(R67,'P1'!$B:$AP,41,FALSE),"")</f>
        <v/>
      </c>
      <c r="S68" s="305" t="str">
        <f>IFERROR(VLOOKUP(S67,'P1'!$B:$AP,41,FALSE),"")</f>
        <v/>
      </c>
      <c r="T68" s="305" t="str">
        <f>IFERROR(VLOOKUP(T67,'P1'!$B:$AP,41,FALSE),"")</f>
        <v/>
      </c>
      <c r="U68" s="305" t="str">
        <f>IFERROR(VLOOKUP(U67,'P1'!$B:$AP,41,FALSE),"")</f>
        <v/>
      </c>
      <c r="V68" s="305" t="str">
        <f>IFERROR(VLOOKUP(V67,'P1'!$B:$AP,41,FALSE),"")</f>
        <v/>
      </c>
      <c r="W68" s="305" t="str">
        <f>IFERROR(VLOOKUP(W67,'P1'!$B:$AP,41,FALSE),"")</f>
        <v/>
      </c>
      <c r="X68" s="305" t="str">
        <f>IFERROR(VLOOKUP(X67,'P1'!$B:$AP,41,FALSE),"")</f>
        <v/>
      </c>
      <c r="Y68" s="305" t="str">
        <f>IFERROR(VLOOKUP(Y67,'P1'!$B:$AP,41,FALSE),"")</f>
        <v/>
      </c>
      <c r="Z68" s="305" t="str">
        <f>IFERROR(VLOOKUP(Z67,'P1'!$B:$AP,41,FALSE),"")</f>
        <v/>
      </c>
      <c r="AA68" s="305" t="str">
        <f>IFERROR(VLOOKUP(AA67,'P1'!$B:$AP,41,FALSE),"")</f>
        <v/>
      </c>
      <c r="AB68" s="305" t="str">
        <f>IFERROR(VLOOKUP(AB67,'P1'!$B:$AP,41,FALSE),"")</f>
        <v/>
      </c>
      <c r="AC68" s="305" t="str">
        <f>IFERROR(VLOOKUP(AC67,'P1'!$B:$AP,41,FALSE),"")</f>
        <v/>
      </c>
      <c r="AD68" s="305" t="str">
        <f>IFERROR(VLOOKUP(AD67,'P1'!$B:$AP,41,FALSE),"")</f>
        <v/>
      </c>
      <c r="AE68" s="305" t="str">
        <f>IFERROR(VLOOKUP(AE67,'P1'!$B:$AP,41,FALSE),"")</f>
        <v/>
      </c>
      <c r="AF68" s="305" t="str">
        <f>IFERROR(VLOOKUP(AF67,'P1'!$B:$AP,41,FALSE),"")</f>
        <v/>
      </c>
      <c r="AG68" s="305" t="str">
        <f>IFERROR(VLOOKUP(AG67,'P1'!$B:$AP,41,FALSE),"")</f>
        <v/>
      </c>
      <c r="AH68" s="305" t="str">
        <f>IFERROR(VLOOKUP(AH67,'P1'!$B:$AP,41,FALSE),"")</f>
        <v/>
      </c>
      <c r="AI68" s="305" t="str">
        <f>IFERROR(VLOOKUP(AI67,'P1'!$B:$AP,41,FALSE),"")</f>
        <v/>
      </c>
      <c r="AJ68" s="305" t="str">
        <f>IFERROR(VLOOKUP(AJ67,'P1'!$B:$AP,41,FALSE),"")</f>
        <v/>
      </c>
      <c r="AK68" s="305" t="str">
        <f>IFERROR(VLOOKUP(AK67,'P1'!$B:$AP,41,FALSE),"")</f>
        <v/>
      </c>
      <c r="AL68" s="305" t="str">
        <f>IFERROR(VLOOKUP(AL67,'P1'!$B:$AP,41,FALSE),"")</f>
        <v/>
      </c>
      <c r="AM68" s="305" t="str">
        <f>IFERROR(VLOOKUP(AM67,'P1'!$B:$AP,41,FALSE),"")</f>
        <v/>
      </c>
      <c r="AN68" s="400"/>
      <c r="AO68" s="403"/>
      <c r="AP68" s="649"/>
      <c r="AQ68" s="650"/>
      <c r="AR68" s="403"/>
      <c r="AU68" s="306" t="str">
        <f t="shared" ref="AU68" si="29">IFERROR(IF($D67="□",($AO67/$AK$7),($AO67/$AK$9)),"")</f>
        <v/>
      </c>
      <c r="AV68" s="306" t="str">
        <f t="shared" ref="AV68" si="30">IFERROR(IF($D67="□",($AN67/$AO$7),($AN67/$AO$9)),"")</f>
        <v/>
      </c>
    </row>
    <row r="69" spans="1:48" ht="12" customHeight="1" x14ac:dyDescent="0.15">
      <c r="A69" s="407"/>
      <c r="B69" s="651"/>
      <c r="C69" s="652"/>
      <c r="D69" s="653"/>
      <c r="E69" s="654"/>
      <c r="F69" s="655"/>
      <c r="G69" s="656"/>
      <c r="H69" s="307" t="s">
        <v>426</v>
      </c>
      <c r="I69" s="305" t="str">
        <f>IFERROR(VLOOKUP(I67,'P1'!$B:$AP,31,FALSE),"")</f>
        <v/>
      </c>
      <c r="J69" s="305" t="str">
        <f>IFERROR(VLOOKUP(J67,'P1'!$B:$AP,31,FALSE),"")</f>
        <v/>
      </c>
      <c r="K69" s="305" t="str">
        <f>IFERROR(VLOOKUP(K67,'P1'!$B:$AP,31,FALSE),"")</f>
        <v/>
      </c>
      <c r="L69" s="305" t="str">
        <f>IFERROR(VLOOKUP(L67,'P1'!$B:$AP,31,FALSE),"")</f>
        <v/>
      </c>
      <c r="M69" s="305" t="str">
        <f>IFERROR(VLOOKUP(M67,'P1'!$B:$AP,31,FALSE),"")</f>
        <v/>
      </c>
      <c r="N69" s="305" t="str">
        <f>IFERROR(VLOOKUP(N67,'P1'!$B:$AP,31,FALSE),"")</f>
        <v/>
      </c>
      <c r="O69" s="305" t="str">
        <f>IFERROR(VLOOKUP(O67,'P1'!$B:$AP,31,FALSE),"")</f>
        <v/>
      </c>
      <c r="P69" s="305" t="str">
        <f>IFERROR(VLOOKUP(P67,'P1'!$B:$AP,31,FALSE),"")</f>
        <v/>
      </c>
      <c r="Q69" s="305" t="str">
        <f>IFERROR(VLOOKUP(Q67,'P1'!$B:$AP,31,FALSE),"")</f>
        <v/>
      </c>
      <c r="R69" s="305" t="str">
        <f>IFERROR(VLOOKUP(R67,'P1'!$B:$AP,31,FALSE),"")</f>
        <v/>
      </c>
      <c r="S69" s="305" t="str">
        <f>IFERROR(VLOOKUP(S67,'P1'!$B:$AP,31,FALSE),"")</f>
        <v/>
      </c>
      <c r="T69" s="305" t="str">
        <f>IFERROR(VLOOKUP(T67,'P1'!$B:$AP,31,FALSE),"")</f>
        <v/>
      </c>
      <c r="U69" s="305" t="str">
        <f>IFERROR(VLOOKUP(U67,'P1'!$B:$AP,31,FALSE),"")</f>
        <v/>
      </c>
      <c r="V69" s="305" t="str">
        <f>IFERROR(VLOOKUP(V67,'P1'!$B:$AP,31,FALSE),"")</f>
        <v/>
      </c>
      <c r="W69" s="305" t="str">
        <f>IFERROR(VLOOKUP(W67,'P1'!$B:$AP,31,FALSE),"")</f>
        <v/>
      </c>
      <c r="X69" s="305" t="str">
        <f>IFERROR(VLOOKUP(X67,'P1'!$B:$AP,31,FALSE),"")</f>
        <v/>
      </c>
      <c r="Y69" s="305" t="str">
        <f>IFERROR(VLOOKUP(Y67,'P1'!$B:$AP,31,FALSE),"")</f>
        <v/>
      </c>
      <c r="Z69" s="305" t="str">
        <f>IFERROR(VLOOKUP(Z67,'P1'!$B:$AP,31,FALSE),"")</f>
        <v/>
      </c>
      <c r="AA69" s="305" t="str">
        <f>IFERROR(VLOOKUP(AA67,'P1'!$B:$AP,31,FALSE),"")</f>
        <v/>
      </c>
      <c r="AB69" s="305" t="str">
        <f>IFERROR(VLOOKUP(AB67,'P1'!$B:$AP,31,FALSE),"")</f>
        <v/>
      </c>
      <c r="AC69" s="305" t="str">
        <f>IFERROR(VLOOKUP(AC67,'P1'!$B:$AP,31,FALSE),"")</f>
        <v/>
      </c>
      <c r="AD69" s="305" t="str">
        <f>IFERROR(VLOOKUP(AD67,'P1'!$B:$AP,31,FALSE),"")</f>
        <v/>
      </c>
      <c r="AE69" s="305" t="str">
        <f>IFERROR(VLOOKUP(AE67,'P1'!$B:$AP,31,FALSE),"")</f>
        <v/>
      </c>
      <c r="AF69" s="305" t="str">
        <f>IFERROR(VLOOKUP(AF67,'P1'!$B:$AP,31,FALSE),"")</f>
        <v/>
      </c>
      <c r="AG69" s="305" t="str">
        <f>IFERROR(VLOOKUP(AG67,'P1'!$B:$AP,31,FALSE),"")</f>
        <v/>
      </c>
      <c r="AH69" s="305" t="str">
        <f>IFERROR(VLOOKUP(AH67,'P1'!$B:$AP,31,FALSE),"")</f>
        <v/>
      </c>
      <c r="AI69" s="305" t="str">
        <f>IFERROR(VLOOKUP(AI67,'P1'!$B:$AP,31,FALSE),"")</f>
        <v/>
      </c>
      <c r="AJ69" s="305" t="str">
        <f>IFERROR(VLOOKUP(AJ67,'P1'!$B:$AP,31,FALSE),"")</f>
        <v/>
      </c>
      <c r="AK69" s="305" t="str">
        <f>IFERROR(VLOOKUP(AK67,'P1'!$B:$AP,31,FALSE),"")</f>
        <v/>
      </c>
      <c r="AL69" s="305" t="str">
        <f>IFERROR(VLOOKUP(AL67,'P1'!$B:$AP,31,FALSE),"")</f>
        <v/>
      </c>
      <c r="AM69" s="305" t="str">
        <f>IFERROR(VLOOKUP(AM67,'P1'!$B:$AP,31,FALSE),"")</f>
        <v/>
      </c>
      <c r="AN69" s="401"/>
      <c r="AO69" s="404"/>
      <c r="AP69" s="657"/>
      <c r="AQ69" s="658"/>
      <c r="AR69" s="404"/>
      <c r="AU69" s="308"/>
      <c r="AV69" s="308"/>
    </row>
    <row r="70" spans="1:48" ht="12" customHeight="1" x14ac:dyDescent="0.15">
      <c r="A70" s="405">
        <v>17</v>
      </c>
      <c r="B70" s="634"/>
      <c r="C70" s="659"/>
      <c r="D70" s="636" t="s">
        <v>422</v>
      </c>
      <c r="E70" s="637"/>
      <c r="F70" s="638"/>
      <c r="G70" s="639"/>
      <c r="H70" s="302" t="s">
        <v>423</v>
      </c>
      <c r="I70" s="640"/>
      <c r="J70" s="640"/>
      <c r="K70" s="640"/>
      <c r="L70" s="640"/>
      <c r="M70" s="640"/>
      <c r="N70" s="640"/>
      <c r="O70" s="640"/>
      <c r="P70" s="640"/>
      <c r="Q70" s="640"/>
      <c r="R70" s="640"/>
      <c r="S70" s="640"/>
      <c r="T70" s="640"/>
      <c r="U70" s="640"/>
      <c r="V70" s="640"/>
      <c r="W70" s="640"/>
      <c r="X70" s="640"/>
      <c r="Y70" s="640"/>
      <c r="Z70" s="640"/>
      <c r="AA70" s="640"/>
      <c r="AB70" s="640"/>
      <c r="AC70" s="640"/>
      <c r="AD70" s="640"/>
      <c r="AE70" s="640"/>
      <c r="AF70" s="640"/>
      <c r="AG70" s="640"/>
      <c r="AH70" s="640"/>
      <c r="AI70" s="640"/>
      <c r="AJ70" s="640"/>
      <c r="AK70" s="640"/>
      <c r="AL70" s="640"/>
      <c r="AM70" s="640"/>
      <c r="AN70" s="399">
        <f>+SUM(I71:AM72)</f>
        <v>0</v>
      </c>
      <c r="AO70" s="402" t="e">
        <f>IF($AN$4="４週",AN70/4,AN70/(DAY(EOMONTH($I$20,0))/7))</f>
        <v>#VALUE!</v>
      </c>
      <c r="AP70" s="641"/>
      <c r="AQ70" s="642"/>
      <c r="AR70" s="402" t="str">
        <f>IF(AN59="４週",AU71,AV71)</f>
        <v/>
      </c>
      <c r="AU70" s="303" t="s">
        <v>473</v>
      </c>
      <c r="AV70" s="303" t="s">
        <v>424</v>
      </c>
    </row>
    <row r="71" spans="1:48" ht="12" customHeight="1" x14ac:dyDescent="0.15">
      <c r="A71" s="406"/>
      <c r="B71" s="643"/>
      <c r="C71" s="660"/>
      <c r="D71" s="645"/>
      <c r="E71" s="646"/>
      <c r="F71" s="647"/>
      <c r="G71" s="648"/>
      <c r="H71" s="304" t="s">
        <v>425</v>
      </c>
      <c r="I71" s="305" t="str">
        <f>IFERROR(VLOOKUP(I70,'P1'!$B:$AP,41,FALSE),"")</f>
        <v/>
      </c>
      <c r="J71" s="305" t="str">
        <f>IFERROR(VLOOKUP(J70,'P1'!$B:$AP,41,FALSE),"")</f>
        <v/>
      </c>
      <c r="K71" s="305" t="str">
        <f>IFERROR(VLOOKUP(K70,'P1'!$B:$AP,41,FALSE),"")</f>
        <v/>
      </c>
      <c r="L71" s="305" t="str">
        <f>IFERROR(VLOOKUP(L70,'P1'!$B:$AP,41,FALSE),"")</f>
        <v/>
      </c>
      <c r="M71" s="305" t="str">
        <f>IFERROR(VLOOKUP(M70,'P1'!$B:$AP,41,FALSE),"")</f>
        <v/>
      </c>
      <c r="N71" s="305" t="str">
        <f>IFERROR(VLOOKUP(N70,'P1'!$B:$AP,41,FALSE),"")</f>
        <v/>
      </c>
      <c r="O71" s="305" t="str">
        <f>IFERROR(VLOOKUP(O70,'P1'!$B:$AP,41,FALSE),"")</f>
        <v/>
      </c>
      <c r="P71" s="305" t="str">
        <f>IFERROR(VLOOKUP(P70,'P1'!$B:$AP,41,FALSE),"")</f>
        <v/>
      </c>
      <c r="Q71" s="305" t="str">
        <f>IFERROR(VLOOKUP(Q70,'P1'!$B:$AP,41,FALSE),"")</f>
        <v/>
      </c>
      <c r="R71" s="305" t="str">
        <f>IFERROR(VLOOKUP(R70,'P1'!$B:$AP,41,FALSE),"")</f>
        <v/>
      </c>
      <c r="S71" s="305" t="str">
        <f>IFERROR(VLOOKUP(S70,'P1'!$B:$AP,41,FALSE),"")</f>
        <v/>
      </c>
      <c r="T71" s="305" t="str">
        <f>IFERROR(VLOOKUP(T70,'P1'!$B:$AP,41,FALSE),"")</f>
        <v/>
      </c>
      <c r="U71" s="305" t="str">
        <f>IFERROR(VLOOKUP(U70,'P1'!$B:$AP,41,FALSE),"")</f>
        <v/>
      </c>
      <c r="V71" s="305" t="str">
        <f>IFERROR(VLOOKUP(V70,'P1'!$B:$AP,41,FALSE),"")</f>
        <v/>
      </c>
      <c r="W71" s="305" t="str">
        <f>IFERROR(VLOOKUP(W70,'P1'!$B:$AP,41,FALSE),"")</f>
        <v/>
      </c>
      <c r="X71" s="305" t="str">
        <f>IFERROR(VLOOKUP(X70,'P1'!$B:$AP,41,FALSE),"")</f>
        <v/>
      </c>
      <c r="Y71" s="305" t="str">
        <f>IFERROR(VLOOKUP(Y70,'P1'!$B:$AP,41,FALSE),"")</f>
        <v/>
      </c>
      <c r="Z71" s="305" t="str">
        <f>IFERROR(VLOOKUP(Z70,'P1'!$B:$AP,41,FALSE),"")</f>
        <v/>
      </c>
      <c r="AA71" s="305" t="str">
        <f>IFERROR(VLOOKUP(AA70,'P1'!$B:$AP,41,FALSE),"")</f>
        <v/>
      </c>
      <c r="AB71" s="305" t="str">
        <f>IFERROR(VLOOKUP(AB70,'P1'!$B:$AP,41,FALSE),"")</f>
        <v/>
      </c>
      <c r="AC71" s="305" t="str">
        <f>IFERROR(VLOOKUP(AC70,'P1'!$B:$AP,41,FALSE),"")</f>
        <v/>
      </c>
      <c r="AD71" s="305" t="str">
        <f>IFERROR(VLOOKUP(AD70,'P1'!$B:$AP,41,FALSE),"")</f>
        <v/>
      </c>
      <c r="AE71" s="305" t="str">
        <f>IFERROR(VLOOKUP(AE70,'P1'!$B:$AP,41,FALSE),"")</f>
        <v/>
      </c>
      <c r="AF71" s="305" t="str">
        <f>IFERROR(VLOOKUP(AF70,'P1'!$B:$AP,41,FALSE),"")</f>
        <v/>
      </c>
      <c r="AG71" s="305" t="str">
        <f>IFERROR(VLOOKUP(AG70,'P1'!$B:$AP,41,FALSE),"")</f>
        <v/>
      </c>
      <c r="AH71" s="305" t="str">
        <f>IFERROR(VLOOKUP(AH70,'P1'!$B:$AP,41,FALSE),"")</f>
        <v/>
      </c>
      <c r="AI71" s="305" t="str">
        <f>IFERROR(VLOOKUP(AI70,'P1'!$B:$AP,41,FALSE),"")</f>
        <v/>
      </c>
      <c r="AJ71" s="305" t="str">
        <f>IFERROR(VLOOKUP(AJ70,'P1'!$B:$AP,41,FALSE),"")</f>
        <v/>
      </c>
      <c r="AK71" s="305" t="str">
        <f>IFERROR(VLOOKUP(AK70,'P1'!$B:$AP,41,FALSE),"")</f>
        <v/>
      </c>
      <c r="AL71" s="305" t="str">
        <f>IFERROR(VLOOKUP(AL70,'P1'!$B:$AP,41,FALSE),"")</f>
        <v/>
      </c>
      <c r="AM71" s="305" t="str">
        <f>IFERROR(VLOOKUP(AM70,'P1'!$B:$AP,41,FALSE),"")</f>
        <v/>
      </c>
      <c r="AN71" s="400"/>
      <c r="AO71" s="403"/>
      <c r="AP71" s="649"/>
      <c r="AQ71" s="650"/>
      <c r="AR71" s="403"/>
      <c r="AU71" s="306" t="str">
        <f t="shared" ref="AU71" si="31">IFERROR(IF($D70="□",($AO70/$AK$7),($AO70/$AK$9)),"")</f>
        <v/>
      </c>
      <c r="AV71" s="306" t="str">
        <f t="shared" ref="AV71" si="32">IFERROR(IF($D70="□",($AN70/$AO$7),($AN70/$AO$9)),"")</f>
        <v/>
      </c>
    </row>
    <row r="72" spans="1:48" ht="12" customHeight="1" x14ac:dyDescent="0.15">
      <c r="A72" s="407"/>
      <c r="B72" s="651"/>
      <c r="C72" s="661"/>
      <c r="D72" s="653"/>
      <c r="E72" s="654"/>
      <c r="F72" s="655"/>
      <c r="G72" s="656"/>
      <c r="H72" s="307" t="s">
        <v>426</v>
      </c>
      <c r="I72" s="305" t="str">
        <f>IFERROR(VLOOKUP(I70,'P1'!$B:$AP,31,FALSE),"")</f>
        <v/>
      </c>
      <c r="J72" s="305" t="str">
        <f>IFERROR(VLOOKUP(J70,'P1'!$B:$AP,31,FALSE),"")</f>
        <v/>
      </c>
      <c r="K72" s="305" t="str">
        <f>IFERROR(VLOOKUP(K70,'P1'!$B:$AP,31,FALSE),"")</f>
        <v/>
      </c>
      <c r="L72" s="305" t="str">
        <f>IFERROR(VLOOKUP(L70,'P1'!$B:$AP,31,FALSE),"")</f>
        <v/>
      </c>
      <c r="M72" s="305" t="str">
        <f>IFERROR(VLOOKUP(M70,'P1'!$B:$AP,31,FALSE),"")</f>
        <v/>
      </c>
      <c r="N72" s="305" t="str">
        <f>IFERROR(VLOOKUP(N70,'P1'!$B:$AP,31,FALSE),"")</f>
        <v/>
      </c>
      <c r="O72" s="305" t="str">
        <f>IFERROR(VLOOKUP(O70,'P1'!$B:$AP,31,FALSE),"")</f>
        <v/>
      </c>
      <c r="P72" s="305" t="str">
        <f>IFERROR(VLOOKUP(P70,'P1'!$B:$AP,31,FALSE),"")</f>
        <v/>
      </c>
      <c r="Q72" s="305" t="str">
        <f>IFERROR(VLOOKUP(Q70,'P1'!$B:$AP,31,FALSE),"")</f>
        <v/>
      </c>
      <c r="R72" s="305" t="str">
        <f>IFERROR(VLOOKUP(R70,'P1'!$B:$AP,31,FALSE),"")</f>
        <v/>
      </c>
      <c r="S72" s="305" t="str">
        <f>IFERROR(VLOOKUP(S70,'P1'!$B:$AP,31,FALSE),"")</f>
        <v/>
      </c>
      <c r="T72" s="305" t="str">
        <f>IFERROR(VLOOKUP(T70,'P1'!$B:$AP,31,FALSE),"")</f>
        <v/>
      </c>
      <c r="U72" s="305" t="str">
        <f>IFERROR(VLOOKUP(U70,'P1'!$B:$AP,31,FALSE),"")</f>
        <v/>
      </c>
      <c r="V72" s="305" t="str">
        <f>IFERROR(VLOOKUP(V70,'P1'!$B:$AP,31,FALSE),"")</f>
        <v/>
      </c>
      <c r="W72" s="305" t="str">
        <f>IFERROR(VLOOKUP(W70,'P1'!$B:$AP,31,FALSE),"")</f>
        <v/>
      </c>
      <c r="X72" s="305" t="str">
        <f>IFERROR(VLOOKUP(X70,'P1'!$B:$AP,31,FALSE),"")</f>
        <v/>
      </c>
      <c r="Y72" s="305" t="str">
        <f>IFERROR(VLOOKUP(Y70,'P1'!$B:$AP,31,FALSE),"")</f>
        <v/>
      </c>
      <c r="Z72" s="305" t="str">
        <f>IFERROR(VLOOKUP(Z70,'P1'!$B:$AP,31,FALSE),"")</f>
        <v/>
      </c>
      <c r="AA72" s="305" t="str">
        <f>IFERROR(VLOOKUP(AA70,'P1'!$B:$AP,31,FALSE),"")</f>
        <v/>
      </c>
      <c r="AB72" s="305" t="str">
        <f>IFERROR(VLOOKUP(AB70,'P1'!$B:$AP,31,FALSE),"")</f>
        <v/>
      </c>
      <c r="AC72" s="305" t="str">
        <f>IFERROR(VLOOKUP(AC70,'P1'!$B:$AP,31,FALSE),"")</f>
        <v/>
      </c>
      <c r="AD72" s="305" t="str">
        <f>IFERROR(VLOOKUP(AD70,'P1'!$B:$AP,31,FALSE),"")</f>
        <v/>
      </c>
      <c r="AE72" s="305" t="str">
        <f>IFERROR(VLOOKUP(AE70,'P1'!$B:$AP,31,FALSE),"")</f>
        <v/>
      </c>
      <c r="AF72" s="305" t="str">
        <f>IFERROR(VLOOKUP(AF70,'P1'!$B:$AP,31,FALSE),"")</f>
        <v/>
      </c>
      <c r="AG72" s="305" t="str">
        <f>IFERROR(VLOOKUP(AG70,'P1'!$B:$AP,31,FALSE),"")</f>
        <v/>
      </c>
      <c r="AH72" s="305" t="str">
        <f>IFERROR(VLOOKUP(AH70,'P1'!$B:$AP,31,FALSE),"")</f>
        <v/>
      </c>
      <c r="AI72" s="305" t="str">
        <f>IFERROR(VLOOKUP(AI70,'P1'!$B:$AP,31,FALSE),"")</f>
        <v/>
      </c>
      <c r="AJ72" s="305" t="str">
        <f>IFERROR(VLOOKUP(AJ70,'P1'!$B:$AP,31,FALSE),"")</f>
        <v/>
      </c>
      <c r="AK72" s="305" t="str">
        <f>IFERROR(VLOOKUP(AK70,'P1'!$B:$AP,31,FALSE),"")</f>
        <v/>
      </c>
      <c r="AL72" s="305" t="str">
        <f>IFERROR(VLOOKUP(AL70,'P1'!$B:$AP,31,FALSE),"")</f>
        <v/>
      </c>
      <c r="AM72" s="305" t="str">
        <f>IFERROR(VLOOKUP(AM70,'P1'!$B:$AP,31,FALSE),"")</f>
        <v/>
      </c>
      <c r="AN72" s="401"/>
      <c r="AO72" s="404"/>
      <c r="AP72" s="657"/>
      <c r="AQ72" s="658"/>
      <c r="AR72" s="404"/>
      <c r="AU72" s="308"/>
      <c r="AV72" s="308"/>
    </row>
    <row r="73" spans="1:48" ht="12" customHeight="1" x14ac:dyDescent="0.15">
      <c r="A73" s="405">
        <v>18</v>
      </c>
      <c r="B73" s="634"/>
      <c r="C73" s="635"/>
      <c r="D73" s="636" t="s">
        <v>422</v>
      </c>
      <c r="E73" s="637"/>
      <c r="F73" s="638"/>
      <c r="G73" s="639"/>
      <c r="H73" s="302" t="s">
        <v>423</v>
      </c>
      <c r="I73" s="640"/>
      <c r="J73" s="640"/>
      <c r="K73" s="640"/>
      <c r="L73" s="640"/>
      <c r="M73" s="640"/>
      <c r="N73" s="640"/>
      <c r="O73" s="640"/>
      <c r="P73" s="640"/>
      <c r="Q73" s="640"/>
      <c r="R73" s="640"/>
      <c r="S73" s="640"/>
      <c r="T73" s="640"/>
      <c r="U73" s="640"/>
      <c r="V73" s="640"/>
      <c r="W73" s="640"/>
      <c r="X73" s="640"/>
      <c r="Y73" s="640"/>
      <c r="Z73" s="640"/>
      <c r="AA73" s="640"/>
      <c r="AB73" s="640"/>
      <c r="AC73" s="640"/>
      <c r="AD73" s="640"/>
      <c r="AE73" s="640"/>
      <c r="AF73" s="640"/>
      <c r="AG73" s="640"/>
      <c r="AH73" s="640"/>
      <c r="AI73" s="640"/>
      <c r="AJ73" s="640"/>
      <c r="AK73" s="640"/>
      <c r="AL73" s="640"/>
      <c r="AM73" s="640"/>
      <c r="AN73" s="399">
        <f>+SUM(I74:AM75)</f>
        <v>0</v>
      </c>
      <c r="AO73" s="402" t="e">
        <f>IF($AN$4="４週",AN73/4,AN73/(DAY(EOMONTH($I$20,0))/7))</f>
        <v>#VALUE!</v>
      </c>
      <c r="AP73" s="641"/>
      <c r="AQ73" s="642"/>
      <c r="AR73" s="402" t="str">
        <f>IF(AN62="４週",AU74,AV74)</f>
        <v/>
      </c>
      <c r="AU73" s="303" t="s">
        <v>473</v>
      </c>
      <c r="AV73" s="303" t="s">
        <v>424</v>
      </c>
    </row>
    <row r="74" spans="1:48" ht="12" customHeight="1" x14ac:dyDescent="0.15">
      <c r="A74" s="406"/>
      <c r="B74" s="643"/>
      <c r="C74" s="644"/>
      <c r="D74" s="645"/>
      <c r="E74" s="646"/>
      <c r="F74" s="647"/>
      <c r="G74" s="648"/>
      <c r="H74" s="304" t="s">
        <v>425</v>
      </c>
      <c r="I74" s="305" t="str">
        <f>IFERROR(VLOOKUP(I73,'P1'!$B:$AP,41,FALSE),"")</f>
        <v/>
      </c>
      <c r="J74" s="305" t="str">
        <f>IFERROR(VLOOKUP(J73,'P1'!$B:$AP,41,FALSE),"")</f>
        <v/>
      </c>
      <c r="K74" s="305" t="str">
        <f>IFERROR(VLOOKUP(K73,'P1'!$B:$AP,41,FALSE),"")</f>
        <v/>
      </c>
      <c r="L74" s="305" t="str">
        <f>IFERROR(VLOOKUP(L73,'P1'!$B:$AP,41,FALSE),"")</f>
        <v/>
      </c>
      <c r="M74" s="305" t="str">
        <f>IFERROR(VLOOKUP(M73,'P1'!$B:$AP,41,FALSE),"")</f>
        <v/>
      </c>
      <c r="N74" s="305" t="str">
        <f>IFERROR(VLOOKUP(N73,'P1'!$B:$AP,41,FALSE),"")</f>
        <v/>
      </c>
      <c r="O74" s="305" t="str">
        <f>IFERROR(VLOOKUP(O73,'P1'!$B:$AP,41,FALSE),"")</f>
        <v/>
      </c>
      <c r="P74" s="305" t="str">
        <f>IFERROR(VLOOKUP(P73,'P1'!$B:$AP,41,FALSE),"")</f>
        <v/>
      </c>
      <c r="Q74" s="305" t="str">
        <f>IFERROR(VLOOKUP(Q73,'P1'!$B:$AP,41,FALSE),"")</f>
        <v/>
      </c>
      <c r="R74" s="305" t="str">
        <f>IFERROR(VLOOKUP(R73,'P1'!$B:$AP,41,FALSE),"")</f>
        <v/>
      </c>
      <c r="S74" s="305" t="str">
        <f>IFERROR(VLOOKUP(S73,'P1'!$B:$AP,41,FALSE),"")</f>
        <v/>
      </c>
      <c r="T74" s="305" t="str">
        <f>IFERROR(VLOOKUP(T73,'P1'!$B:$AP,41,FALSE),"")</f>
        <v/>
      </c>
      <c r="U74" s="305" t="str">
        <f>IFERROR(VLOOKUP(U73,'P1'!$B:$AP,41,FALSE),"")</f>
        <v/>
      </c>
      <c r="V74" s="305" t="str">
        <f>IFERROR(VLOOKUP(V73,'P1'!$B:$AP,41,FALSE),"")</f>
        <v/>
      </c>
      <c r="W74" s="305" t="str">
        <f>IFERROR(VLOOKUP(W73,'P1'!$B:$AP,41,FALSE),"")</f>
        <v/>
      </c>
      <c r="X74" s="305" t="str">
        <f>IFERROR(VLOOKUP(X73,'P1'!$B:$AP,41,FALSE),"")</f>
        <v/>
      </c>
      <c r="Y74" s="305" t="str">
        <f>IFERROR(VLOOKUP(Y73,'P1'!$B:$AP,41,FALSE),"")</f>
        <v/>
      </c>
      <c r="Z74" s="305" t="str">
        <f>IFERROR(VLOOKUP(Z73,'P1'!$B:$AP,41,FALSE),"")</f>
        <v/>
      </c>
      <c r="AA74" s="305" t="str">
        <f>IFERROR(VLOOKUP(AA73,'P1'!$B:$AP,41,FALSE),"")</f>
        <v/>
      </c>
      <c r="AB74" s="305" t="str">
        <f>IFERROR(VLOOKUP(AB73,'P1'!$B:$AP,41,FALSE),"")</f>
        <v/>
      </c>
      <c r="AC74" s="305" t="str">
        <f>IFERROR(VLOOKUP(AC73,'P1'!$B:$AP,41,FALSE),"")</f>
        <v/>
      </c>
      <c r="AD74" s="305" t="str">
        <f>IFERROR(VLOOKUP(AD73,'P1'!$B:$AP,41,FALSE),"")</f>
        <v/>
      </c>
      <c r="AE74" s="305" t="str">
        <f>IFERROR(VLOOKUP(AE73,'P1'!$B:$AP,41,FALSE),"")</f>
        <v/>
      </c>
      <c r="AF74" s="305" t="str">
        <f>IFERROR(VLOOKUP(AF73,'P1'!$B:$AP,41,FALSE),"")</f>
        <v/>
      </c>
      <c r="AG74" s="305" t="str">
        <f>IFERROR(VLOOKUP(AG73,'P1'!$B:$AP,41,FALSE),"")</f>
        <v/>
      </c>
      <c r="AH74" s="305" t="str">
        <f>IFERROR(VLOOKUP(AH73,'P1'!$B:$AP,41,FALSE),"")</f>
        <v/>
      </c>
      <c r="AI74" s="305" t="str">
        <f>IFERROR(VLOOKUP(AI73,'P1'!$B:$AP,41,FALSE),"")</f>
        <v/>
      </c>
      <c r="AJ74" s="305" t="str">
        <f>IFERROR(VLOOKUP(AJ73,'P1'!$B:$AP,41,FALSE),"")</f>
        <v/>
      </c>
      <c r="AK74" s="305" t="str">
        <f>IFERROR(VLOOKUP(AK73,'P1'!$B:$AP,41,FALSE),"")</f>
        <v/>
      </c>
      <c r="AL74" s="305" t="str">
        <f>IFERROR(VLOOKUP(AL73,'P1'!$B:$AP,41,FALSE),"")</f>
        <v/>
      </c>
      <c r="AM74" s="305" t="str">
        <f>IFERROR(VLOOKUP(AM73,'P1'!$B:$AP,41,FALSE),"")</f>
        <v/>
      </c>
      <c r="AN74" s="400"/>
      <c r="AO74" s="403"/>
      <c r="AP74" s="649"/>
      <c r="AQ74" s="650"/>
      <c r="AR74" s="403"/>
      <c r="AU74" s="306" t="str">
        <f t="shared" ref="AU74" si="33">IFERROR(IF($D73="□",($AO73/$AK$7),($AO73/$AK$9)),"")</f>
        <v/>
      </c>
      <c r="AV74" s="306" t="str">
        <f t="shared" ref="AV74" si="34">IFERROR(IF($D73="□",($AN73/$AO$7),($AN73/$AO$9)),"")</f>
        <v/>
      </c>
    </row>
    <row r="75" spans="1:48" ht="12" customHeight="1" x14ac:dyDescent="0.15">
      <c r="A75" s="407"/>
      <c r="B75" s="651"/>
      <c r="C75" s="652"/>
      <c r="D75" s="653"/>
      <c r="E75" s="654"/>
      <c r="F75" s="655"/>
      <c r="G75" s="656"/>
      <c r="H75" s="307" t="s">
        <v>426</v>
      </c>
      <c r="I75" s="305" t="str">
        <f>IFERROR(VLOOKUP(I73,'P1'!$B:$AP,31,FALSE),"")</f>
        <v/>
      </c>
      <c r="J75" s="305" t="str">
        <f>IFERROR(VLOOKUP(J73,'P1'!$B:$AP,31,FALSE),"")</f>
        <v/>
      </c>
      <c r="K75" s="305" t="str">
        <f>IFERROR(VLOOKUP(K73,'P1'!$B:$AP,31,FALSE),"")</f>
        <v/>
      </c>
      <c r="L75" s="305" t="str">
        <f>IFERROR(VLOOKUP(L73,'P1'!$B:$AP,31,FALSE),"")</f>
        <v/>
      </c>
      <c r="M75" s="305" t="str">
        <f>IFERROR(VLOOKUP(M73,'P1'!$B:$AP,31,FALSE),"")</f>
        <v/>
      </c>
      <c r="N75" s="305" t="str">
        <f>IFERROR(VLOOKUP(N73,'P1'!$B:$AP,31,FALSE),"")</f>
        <v/>
      </c>
      <c r="O75" s="305" t="str">
        <f>IFERROR(VLOOKUP(O73,'P1'!$B:$AP,31,FALSE),"")</f>
        <v/>
      </c>
      <c r="P75" s="305" t="str">
        <f>IFERROR(VLOOKUP(P73,'P1'!$B:$AP,31,FALSE),"")</f>
        <v/>
      </c>
      <c r="Q75" s="305" t="str">
        <f>IFERROR(VLOOKUP(Q73,'P1'!$B:$AP,31,FALSE),"")</f>
        <v/>
      </c>
      <c r="R75" s="305" t="str">
        <f>IFERROR(VLOOKUP(R73,'P1'!$B:$AP,31,FALSE),"")</f>
        <v/>
      </c>
      <c r="S75" s="305" t="str">
        <f>IFERROR(VLOOKUP(S73,'P1'!$B:$AP,31,FALSE),"")</f>
        <v/>
      </c>
      <c r="T75" s="305" t="str">
        <f>IFERROR(VLOOKUP(T73,'P1'!$B:$AP,31,FALSE),"")</f>
        <v/>
      </c>
      <c r="U75" s="305" t="str">
        <f>IFERROR(VLOOKUP(U73,'P1'!$B:$AP,31,FALSE),"")</f>
        <v/>
      </c>
      <c r="V75" s="305" t="str">
        <f>IFERROR(VLOOKUP(V73,'P1'!$B:$AP,31,FALSE),"")</f>
        <v/>
      </c>
      <c r="W75" s="305" t="str">
        <f>IFERROR(VLOOKUP(W73,'P1'!$B:$AP,31,FALSE),"")</f>
        <v/>
      </c>
      <c r="X75" s="305" t="str">
        <f>IFERROR(VLOOKUP(X73,'P1'!$B:$AP,31,FALSE),"")</f>
        <v/>
      </c>
      <c r="Y75" s="305" t="str">
        <f>IFERROR(VLOOKUP(Y73,'P1'!$B:$AP,31,FALSE),"")</f>
        <v/>
      </c>
      <c r="Z75" s="305" t="str">
        <f>IFERROR(VLOOKUP(Z73,'P1'!$B:$AP,31,FALSE),"")</f>
        <v/>
      </c>
      <c r="AA75" s="305" t="str">
        <f>IFERROR(VLOOKUP(AA73,'P1'!$B:$AP,31,FALSE),"")</f>
        <v/>
      </c>
      <c r="AB75" s="305" t="str">
        <f>IFERROR(VLOOKUP(AB73,'P1'!$B:$AP,31,FALSE),"")</f>
        <v/>
      </c>
      <c r="AC75" s="305" t="str">
        <f>IFERROR(VLOOKUP(AC73,'P1'!$B:$AP,31,FALSE),"")</f>
        <v/>
      </c>
      <c r="AD75" s="305" t="str">
        <f>IFERROR(VLOOKUP(AD73,'P1'!$B:$AP,31,FALSE),"")</f>
        <v/>
      </c>
      <c r="AE75" s="305" t="str">
        <f>IFERROR(VLOOKUP(AE73,'P1'!$B:$AP,31,FALSE),"")</f>
        <v/>
      </c>
      <c r="AF75" s="305" t="str">
        <f>IFERROR(VLOOKUP(AF73,'P1'!$B:$AP,31,FALSE),"")</f>
        <v/>
      </c>
      <c r="AG75" s="305" t="str">
        <f>IFERROR(VLOOKUP(AG73,'P1'!$B:$AP,31,FALSE),"")</f>
        <v/>
      </c>
      <c r="AH75" s="305" t="str">
        <f>IFERROR(VLOOKUP(AH73,'P1'!$B:$AP,31,FALSE),"")</f>
        <v/>
      </c>
      <c r="AI75" s="305" t="str">
        <f>IFERROR(VLOOKUP(AI73,'P1'!$B:$AP,31,FALSE),"")</f>
        <v/>
      </c>
      <c r="AJ75" s="305" t="str">
        <f>IFERROR(VLOOKUP(AJ73,'P1'!$B:$AP,31,FALSE),"")</f>
        <v/>
      </c>
      <c r="AK75" s="305" t="str">
        <f>IFERROR(VLOOKUP(AK73,'P1'!$B:$AP,31,FALSE),"")</f>
        <v/>
      </c>
      <c r="AL75" s="305" t="str">
        <f>IFERROR(VLOOKUP(AL73,'P1'!$B:$AP,31,FALSE),"")</f>
        <v/>
      </c>
      <c r="AM75" s="305" t="str">
        <f>IFERROR(VLOOKUP(AM73,'P1'!$B:$AP,31,FALSE),"")</f>
        <v/>
      </c>
      <c r="AN75" s="401"/>
      <c r="AO75" s="404"/>
      <c r="AP75" s="657"/>
      <c r="AQ75" s="658"/>
      <c r="AR75" s="404"/>
      <c r="AU75" s="308"/>
      <c r="AV75" s="308"/>
    </row>
    <row r="76" spans="1:48" ht="12" customHeight="1" x14ac:dyDescent="0.15">
      <c r="A76" s="405">
        <v>19</v>
      </c>
      <c r="B76" s="634"/>
      <c r="C76" s="635"/>
      <c r="D76" s="636" t="s">
        <v>422</v>
      </c>
      <c r="E76" s="637"/>
      <c r="F76" s="638"/>
      <c r="G76" s="639"/>
      <c r="H76" s="302" t="s">
        <v>423</v>
      </c>
      <c r="I76" s="640"/>
      <c r="J76" s="640"/>
      <c r="K76" s="640"/>
      <c r="L76" s="640"/>
      <c r="M76" s="640"/>
      <c r="N76" s="640"/>
      <c r="O76" s="640"/>
      <c r="P76" s="640"/>
      <c r="Q76" s="640"/>
      <c r="R76" s="640"/>
      <c r="S76" s="640"/>
      <c r="T76" s="640"/>
      <c r="U76" s="640"/>
      <c r="V76" s="640"/>
      <c r="W76" s="640"/>
      <c r="X76" s="640"/>
      <c r="Y76" s="640"/>
      <c r="Z76" s="640"/>
      <c r="AA76" s="640"/>
      <c r="AB76" s="640"/>
      <c r="AC76" s="640"/>
      <c r="AD76" s="640"/>
      <c r="AE76" s="640"/>
      <c r="AF76" s="640"/>
      <c r="AG76" s="640"/>
      <c r="AH76" s="640"/>
      <c r="AI76" s="640"/>
      <c r="AJ76" s="640"/>
      <c r="AK76" s="640"/>
      <c r="AL76" s="640"/>
      <c r="AM76" s="640"/>
      <c r="AN76" s="399">
        <f>+SUM(I77:AM78)</f>
        <v>0</v>
      </c>
      <c r="AO76" s="402" t="e">
        <f>IF($AN$4="４週",AN76/4,AN76/(DAY(EOMONTH($I$20,0))/7))</f>
        <v>#VALUE!</v>
      </c>
      <c r="AP76" s="641"/>
      <c r="AQ76" s="642"/>
      <c r="AR76" s="402" t="str">
        <f>IF(AN65="４週",AU77,AV77)</f>
        <v/>
      </c>
      <c r="AU76" s="303" t="s">
        <v>473</v>
      </c>
      <c r="AV76" s="303" t="s">
        <v>424</v>
      </c>
    </row>
    <row r="77" spans="1:48" ht="12" customHeight="1" x14ac:dyDescent="0.15">
      <c r="A77" s="406"/>
      <c r="B77" s="643"/>
      <c r="C77" s="644"/>
      <c r="D77" s="645"/>
      <c r="E77" s="646"/>
      <c r="F77" s="647"/>
      <c r="G77" s="648"/>
      <c r="H77" s="304" t="s">
        <v>425</v>
      </c>
      <c r="I77" s="305" t="str">
        <f>IFERROR(VLOOKUP(I76,'P1'!$B:$AP,41,FALSE),"")</f>
        <v/>
      </c>
      <c r="J77" s="305" t="str">
        <f>IFERROR(VLOOKUP(J76,'P1'!$B:$AP,41,FALSE),"")</f>
        <v/>
      </c>
      <c r="K77" s="305" t="str">
        <f>IFERROR(VLOOKUP(K76,'P1'!$B:$AP,41,FALSE),"")</f>
        <v/>
      </c>
      <c r="L77" s="305" t="str">
        <f>IFERROR(VLOOKUP(L76,'P1'!$B:$AP,41,FALSE),"")</f>
        <v/>
      </c>
      <c r="M77" s="305" t="str">
        <f>IFERROR(VLOOKUP(M76,'P1'!$B:$AP,41,FALSE),"")</f>
        <v/>
      </c>
      <c r="N77" s="305" t="str">
        <f>IFERROR(VLOOKUP(N76,'P1'!$B:$AP,41,FALSE),"")</f>
        <v/>
      </c>
      <c r="O77" s="305" t="str">
        <f>IFERROR(VLOOKUP(O76,'P1'!$B:$AP,41,FALSE),"")</f>
        <v/>
      </c>
      <c r="P77" s="305" t="str">
        <f>IFERROR(VLOOKUP(P76,'P1'!$B:$AP,41,FALSE),"")</f>
        <v/>
      </c>
      <c r="Q77" s="305" t="str">
        <f>IFERROR(VLOOKUP(Q76,'P1'!$B:$AP,41,FALSE),"")</f>
        <v/>
      </c>
      <c r="R77" s="305" t="str">
        <f>IFERROR(VLOOKUP(R76,'P1'!$B:$AP,41,FALSE),"")</f>
        <v/>
      </c>
      <c r="S77" s="305" t="str">
        <f>IFERROR(VLOOKUP(S76,'P1'!$B:$AP,41,FALSE),"")</f>
        <v/>
      </c>
      <c r="T77" s="305" t="str">
        <f>IFERROR(VLOOKUP(T76,'P1'!$B:$AP,41,FALSE),"")</f>
        <v/>
      </c>
      <c r="U77" s="305" t="str">
        <f>IFERROR(VLOOKUP(U76,'P1'!$B:$AP,41,FALSE),"")</f>
        <v/>
      </c>
      <c r="V77" s="305" t="str">
        <f>IFERROR(VLOOKUP(V76,'P1'!$B:$AP,41,FALSE),"")</f>
        <v/>
      </c>
      <c r="W77" s="305" t="str">
        <f>IFERROR(VLOOKUP(W76,'P1'!$B:$AP,41,FALSE),"")</f>
        <v/>
      </c>
      <c r="X77" s="305" t="str">
        <f>IFERROR(VLOOKUP(X76,'P1'!$B:$AP,41,FALSE),"")</f>
        <v/>
      </c>
      <c r="Y77" s="305" t="str">
        <f>IFERROR(VLOOKUP(Y76,'P1'!$B:$AP,41,FALSE),"")</f>
        <v/>
      </c>
      <c r="Z77" s="305" t="str">
        <f>IFERROR(VLOOKUP(Z76,'P1'!$B:$AP,41,FALSE),"")</f>
        <v/>
      </c>
      <c r="AA77" s="305" t="str">
        <f>IFERROR(VLOOKUP(AA76,'P1'!$B:$AP,41,FALSE),"")</f>
        <v/>
      </c>
      <c r="AB77" s="305" t="str">
        <f>IFERROR(VLOOKUP(AB76,'P1'!$B:$AP,41,FALSE),"")</f>
        <v/>
      </c>
      <c r="AC77" s="305" t="str">
        <f>IFERROR(VLOOKUP(AC76,'P1'!$B:$AP,41,FALSE),"")</f>
        <v/>
      </c>
      <c r="AD77" s="305" t="str">
        <f>IFERROR(VLOOKUP(AD76,'P1'!$B:$AP,41,FALSE),"")</f>
        <v/>
      </c>
      <c r="AE77" s="305" t="str">
        <f>IFERROR(VLOOKUP(AE76,'P1'!$B:$AP,41,FALSE),"")</f>
        <v/>
      </c>
      <c r="AF77" s="305" t="str">
        <f>IFERROR(VLOOKUP(AF76,'P1'!$B:$AP,41,FALSE),"")</f>
        <v/>
      </c>
      <c r="AG77" s="305" t="str">
        <f>IFERROR(VLOOKUP(AG76,'P1'!$B:$AP,41,FALSE),"")</f>
        <v/>
      </c>
      <c r="AH77" s="305" t="str">
        <f>IFERROR(VLOOKUP(AH76,'P1'!$B:$AP,41,FALSE),"")</f>
        <v/>
      </c>
      <c r="AI77" s="305" t="str">
        <f>IFERROR(VLOOKUP(AI76,'P1'!$B:$AP,41,FALSE),"")</f>
        <v/>
      </c>
      <c r="AJ77" s="305" t="str">
        <f>IFERROR(VLOOKUP(AJ76,'P1'!$B:$AP,41,FALSE),"")</f>
        <v/>
      </c>
      <c r="AK77" s="305" t="str">
        <f>IFERROR(VLOOKUP(AK76,'P1'!$B:$AP,41,FALSE),"")</f>
        <v/>
      </c>
      <c r="AL77" s="305" t="str">
        <f>IFERROR(VLOOKUP(AL76,'P1'!$B:$AP,41,FALSE),"")</f>
        <v/>
      </c>
      <c r="AM77" s="305" t="str">
        <f>IFERROR(VLOOKUP(AM76,'P1'!$B:$AP,41,FALSE),"")</f>
        <v/>
      </c>
      <c r="AN77" s="400"/>
      <c r="AO77" s="403"/>
      <c r="AP77" s="649"/>
      <c r="AQ77" s="650"/>
      <c r="AR77" s="403"/>
      <c r="AU77" s="306" t="str">
        <f t="shared" ref="AU77" si="35">IFERROR(IF($D76="□",($AO76/$AK$7),($AO76/$AK$9)),"")</f>
        <v/>
      </c>
      <c r="AV77" s="306" t="str">
        <f t="shared" ref="AV77" si="36">IFERROR(IF($D76="□",($AN76/$AO$7),($AN76/$AO$9)),"")</f>
        <v/>
      </c>
    </row>
    <row r="78" spans="1:48" ht="12" customHeight="1" x14ac:dyDescent="0.15">
      <c r="A78" s="407"/>
      <c r="B78" s="651"/>
      <c r="C78" s="652"/>
      <c r="D78" s="653"/>
      <c r="E78" s="654"/>
      <c r="F78" s="655"/>
      <c r="G78" s="656"/>
      <c r="H78" s="307" t="s">
        <v>426</v>
      </c>
      <c r="I78" s="305" t="str">
        <f>IFERROR(VLOOKUP(I76,'P1'!$B:$AP,31,FALSE),"")</f>
        <v/>
      </c>
      <c r="J78" s="305" t="str">
        <f>IFERROR(VLOOKUP(J76,'P1'!$B:$AP,31,FALSE),"")</f>
        <v/>
      </c>
      <c r="K78" s="305" t="str">
        <f>IFERROR(VLOOKUP(K76,'P1'!$B:$AP,31,FALSE),"")</f>
        <v/>
      </c>
      <c r="L78" s="305" t="str">
        <f>IFERROR(VLOOKUP(L76,'P1'!$B:$AP,31,FALSE),"")</f>
        <v/>
      </c>
      <c r="M78" s="305" t="str">
        <f>IFERROR(VLOOKUP(M76,'P1'!$B:$AP,31,FALSE),"")</f>
        <v/>
      </c>
      <c r="N78" s="305" t="str">
        <f>IFERROR(VLOOKUP(N76,'P1'!$B:$AP,31,FALSE),"")</f>
        <v/>
      </c>
      <c r="O78" s="305" t="str">
        <f>IFERROR(VLOOKUP(O76,'P1'!$B:$AP,31,FALSE),"")</f>
        <v/>
      </c>
      <c r="P78" s="305" t="str">
        <f>IFERROR(VLOOKUP(P76,'P1'!$B:$AP,31,FALSE),"")</f>
        <v/>
      </c>
      <c r="Q78" s="305" t="str">
        <f>IFERROR(VLOOKUP(Q76,'P1'!$B:$AP,31,FALSE),"")</f>
        <v/>
      </c>
      <c r="R78" s="305" t="str">
        <f>IFERROR(VLOOKUP(R76,'P1'!$B:$AP,31,FALSE),"")</f>
        <v/>
      </c>
      <c r="S78" s="305" t="str">
        <f>IFERROR(VLOOKUP(S76,'P1'!$B:$AP,31,FALSE),"")</f>
        <v/>
      </c>
      <c r="T78" s="305" t="str">
        <f>IFERROR(VLOOKUP(T76,'P1'!$B:$AP,31,FALSE),"")</f>
        <v/>
      </c>
      <c r="U78" s="305" t="str">
        <f>IFERROR(VLOOKUP(U76,'P1'!$B:$AP,31,FALSE),"")</f>
        <v/>
      </c>
      <c r="V78" s="305" t="str">
        <f>IFERROR(VLOOKUP(V76,'P1'!$B:$AP,31,FALSE),"")</f>
        <v/>
      </c>
      <c r="W78" s="305" t="str">
        <f>IFERROR(VLOOKUP(W76,'P1'!$B:$AP,31,FALSE),"")</f>
        <v/>
      </c>
      <c r="X78" s="305" t="str">
        <f>IFERROR(VLOOKUP(X76,'P1'!$B:$AP,31,FALSE),"")</f>
        <v/>
      </c>
      <c r="Y78" s="305" t="str">
        <f>IFERROR(VLOOKUP(Y76,'P1'!$B:$AP,31,FALSE),"")</f>
        <v/>
      </c>
      <c r="Z78" s="305" t="str">
        <f>IFERROR(VLOOKUP(Z76,'P1'!$B:$AP,31,FALSE),"")</f>
        <v/>
      </c>
      <c r="AA78" s="305" t="str">
        <f>IFERROR(VLOOKUP(AA76,'P1'!$B:$AP,31,FALSE),"")</f>
        <v/>
      </c>
      <c r="AB78" s="305" t="str">
        <f>IFERROR(VLOOKUP(AB76,'P1'!$B:$AP,31,FALSE),"")</f>
        <v/>
      </c>
      <c r="AC78" s="305" t="str">
        <f>IFERROR(VLOOKUP(AC76,'P1'!$B:$AP,31,FALSE),"")</f>
        <v/>
      </c>
      <c r="AD78" s="305" t="str">
        <f>IFERROR(VLOOKUP(AD76,'P1'!$B:$AP,31,FALSE),"")</f>
        <v/>
      </c>
      <c r="AE78" s="305" t="str">
        <f>IFERROR(VLOOKUP(AE76,'P1'!$B:$AP,31,FALSE),"")</f>
        <v/>
      </c>
      <c r="AF78" s="305" t="str">
        <f>IFERROR(VLOOKUP(AF76,'P1'!$B:$AP,31,FALSE),"")</f>
        <v/>
      </c>
      <c r="AG78" s="305" t="str">
        <f>IFERROR(VLOOKUP(AG76,'P1'!$B:$AP,31,FALSE),"")</f>
        <v/>
      </c>
      <c r="AH78" s="305" t="str">
        <f>IFERROR(VLOOKUP(AH76,'P1'!$B:$AP,31,FALSE),"")</f>
        <v/>
      </c>
      <c r="AI78" s="305" t="str">
        <f>IFERROR(VLOOKUP(AI76,'P1'!$B:$AP,31,FALSE),"")</f>
        <v/>
      </c>
      <c r="AJ78" s="305" t="str">
        <f>IFERROR(VLOOKUP(AJ76,'P1'!$B:$AP,31,FALSE),"")</f>
        <v/>
      </c>
      <c r="AK78" s="305" t="str">
        <f>IFERROR(VLOOKUP(AK76,'P1'!$B:$AP,31,FALSE),"")</f>
        <v/>
      </c>
      <c r="AL78" s="305" t="str">
        <f>IFERROR(VLOOKUP(AL76,'P1'!$B:$AP,31,FALSE),"")</f>
        <v/>
      </c>
      <c r="AM78" s="305" t="str">
        <f>IFERROR(VLOOKUP(AM76,'P1'!$B:$AP,31,FALSE),"")</f>
        <v/>
      </c>
      <c r="AN78" s="401"/>
      <c r="AO78" s="404"/>
      <c r="AP78" s="657"/>
      <c r="AQ78" s="658"/>
      <c r="AR78" s="404"/>
      <c r="AU78" s="308"/>
      <c r="AV78" s="308"/>
    </row>
    <row r="79" spans="1:48" ht="12" customHeight="1" x14ac:dyDescent="0.15">
      <c r="A79" s="405">
        <v>20</v>
      </c>
      <c r="B79" s="634"/>
      <c r="C79" s="635"/>
      <c r="D79" s="636" t="s">
        <v>422</v>
      </c>
      <c r="E79" s="637"/>
      <c r="F79" s="638"/>
      <c r="G79" s="639"/>
      <c r="H79" s="302" t="s">
        <v>423</v>
      </c>
      <c r="I79" s="640"/>
      <c r="J79" s="640"/>
      <c r="K79" s="640"/>
      <c r="L79" s="640"/>
      <c r="M79" s="640"/>
      <c r="N79" s="640"/>
      <c r="O79" s="640"/>
      <c r="P79" s="640"/>
      <c r="Q79" s="640"/>
      <c r="R79" s="640"/>
      <c r="S79" s="640"/>
      <c r="T79" s="640"/>
      <c r="U79" s="640"/>
      <c r="V79" s="640"/>
      <c r="W79" s="640"/>
      <c r="X79" s="640"/>
      <c r="Y79" s="640"/>
      <c r="Z79" s="640"/>
      <c r="AA79" s="640"/>
      <c r="AB79" s="640"/>
      <c r="AC79" s="640"/>
      <c r="AD79" s="640"/>
      <c r="AE79" s="640"/>
      <c r="AF79" s="640"/>
      <c r="AG79" s="640"/>
      <c r="AH79" s="640"/>
      <c r="AI79" s="640"/>
      <c r="AJ79" s="640"/>
      <c r="AK79" s="640"/>
      <c r="AL79" s="640"/>
      <c r="AM79" s="640"/>
      <c r="AN79" s="399">
        <f>+SUM(I80:AM81)</f>
        <v>0</v>
      </c>
      <c r="AO79" s="402" t="e">
        <f>IF($AN$4="４週",AN79/4,AN79/(DAY(EOMONTH($I$20,0))/7))</f>
        <v>#VALUE!</v>
      </c>
      <c r="AP79" s="641"/>
      <c r="AQ79" s="642"/>
      <c r="AR79" s="402" t="str">
        <f>IF(AN68="４週",AU80,AV80)</f>
        <v/>
      </c>
      <c r="AU79" s="303" t="s">
        <v>473</v>
      </c>
      <c r="AV79" s="303" t="s">
        <v>424</v>
      </c>
    </row>
    <row r="80" spans="1:48" ht="12" customHeight="1" x14ac:dyDescent="0.15">
      <c r="A80" s="406"/>
      <c r="B80" s="643"/>
      <c r="C80" s="644"/>
      <c r="D80" s="645"/>
      <c r="E80" s="646"/>
      <c r="F80" s="647"/>
      <c r="G80" s="648"/>
      <c r="H80" s="304" t="s">
        <v>425</v>
      </c>
      <c r="I80" s="305" t="str">
        <f>IFERROR(VLOOKUP(I79,'P1'!$B:$AP,41,FALSE),"")</f>
        <v/>
      </c>
      <c r="J80" s="305" t="str">
        <f>IFERROR(VLOOKUP(J79,'P1'!$B:$AP,41,FALSE),"")</f>
        <v/>
      </c>
      <c r="K80" s="305" t="str">
        <f>IFERROR(VLOOKUP(K79,'P1'!$B:$AP,41,FALSE),"")</f>
        <v/>
      </c>
      <c r="L80" s="305" t="str">
        <f>IFERROR(VLOOKUP(L79,'P1'!$B:$AP,41,FALSE),"")</f>
        <v/>
      </c>
      <c r="M80" s="305" t="str">
        <f>IFERROR(VLOOKUP(M79,'P1'!$B:$AP,41,FALSE),"")</f>
        <v/>
      </c>
      <c r="N80" s="305" t="str">
        <f>IFERROR(VLOOKUP(N79,'P1'!$B:$AP,41,FALSE),"")</f>
        <v/>
      </c>
      <c r="O80" s="305" t="str">
        <f>IFERROR(VLOOKUP(O79,'P1'!$B:$AP,41,FALSE),"")</f>
        <v/>
      </c>
      <c r="P80" s="305" t="str">
        <f>IFERROR(VLOOKUP(P79,'P1'!$B:$AP,41,FALSE),"")</f>
        <v/>
      </c>
      <c r="Q80" s="305" t="str">
        <f>IFERROR(VLOOKUP(Q79,'P1'!$B:$AP,41,FALSE),"")</f>
        <v/>
      </c>
      <c r="R80" s="305" t="str">
        <f>IFERROR(VLOOKUP(R79,'P1'!$B:$AP,41,FALSE),"")</f>
        <v/>
      </c>
      <c r="S80" s="305" t="str">
        <f>IFERROR(VLOOKUP(S79,'P1'!$B:$AP,41,FALSE),"")</f>
        <v/>
      </c>
      <c r="T80" s="305" t="str">
        <f>IFERROR(VLOOKUP(T79,'P1'!$B:$AP,41,FALSE),"")</f>
        <v/>
      </c>
      <c r="U80" s="305" t="str">
        <f>IFERROR(VLOOKUP(U79,'P1'!$B:$AP,41,FALSE),"")</f>
        <v/>
      </c>
      <c r="V80" s="305" t="str">
        <f>IFERROR(VLOOKUP(V79,'P1'!$B:$AP,41,FALSE),"")</f>
        <v/>
      </c>
      <c r="W80" s="305" t="str">
        <f>IFERROR(VLOOKUP(W79,'P1'!$B:$AP,41,FALSE),"")</f>
        <v/>
      </c>
      <c r="X80" s="305" t="str">
        <f>IFERROR(VLOOKUP(X79,'P1'!$B:$AP,41,FALSE),"")</f>
        <v/>
      </c>
      <c r="Y80" s="305" t="str">
        <f>IFERROR(VLOOKUP(Y79,'P1'!$B:$AP,41,FALSE),"")</f>
        <v/>
      </c>
      <c r="Z80" s="305" t="str">
        <f>IFERROR(VLOOKUP(Z79,'P1'!$B:$AP,41,FALSE),"")</f>
        <v/>
      </c>
      <c r="AA80" s="305" t="str">
        <f>IFERROR(VLOOKUP(AA79,'P1'!$B:$AP,41,FALSE),"")</f>
        <v/>
      </c>
      <c r="AB80" s="305" t="str">
        <f>IFERROR(VLOOKUP(AB79,'P1'!$B:$AP,41,FALSE),"")</f>
        <v/>
      </c>
      <c r="AC80" s="305" t="str">
        <f>IFERROR(VLOOKUP(AC79,'P1'!$B:$AP,41,FALSE),"")</f>
        <v/>
      </c>
      <c r="AD80" s="305" t="str">
        <f>IFERROR(VLOOKUP(AD79,'P1'!$B:$AP,41,FALSE),"")</f>
        <v/>
      </c>
      <c r="AE80" s="305" t="str">
        <f>IFERROR(VLOOKUP(AE79,'P1'!$B:$AP,41,FALSE),"")</f>
        <v/>
      </c>
      <c r="AF80" s="305" t="str">
        <f>IFERROR(VLOOKUP(AF79,'P1'!$B:$AP,41,FALSE),"")</f>
        <v/>
      </c>
      <c r="AG80" s="305" t="str">
        <f>IFERROR(VLOOKUP(AG79,'P1'!$B:$AP,41,FALSE),"")</f>
        <v/>
      </c>
      <c r="AH80" s="305" t="str">
        <f>IFERROR(VLOOKUP(AH79,'P1'!$B:$AP,41,FALSE),"")</f>
        <v/>
      </c>
      <c r="AI80" s="305" t="str">
        <f>IFERROR(VLOOKUP(AI79,'P1'!$B:$AP,41,FALSE),"")</f>
        <v/>
      </c>
      <c r="AJ80" s="305" t="str">
        <f>IFERROR(VLOOKUP(AJ79,'P1'!$B:$AP,41,FALSE),"")</f>
        <v/>
      </c>
      <c r="AK80" s="305" t="str">
        <f>IFERROR(VLOOKUP(AK79,'P1'!$B:$AP,41,FALSE),"")</f>
        <v/>
      </c>
      <c r="AL80" s="305" t="str">
        <f>IFERROR(VLOOKUP(AL79,'P1'!$B:$AP,41,FALSE),"")</f>
        <v/>
      </c>
      <c r="AM80" s="305" t="str">
        <f>IFERROR(VLOOKUP(AM79,'P1'!$B:$AP,41,FALSE),"")</f>
        <v/>
      </c>
      <c r="AN80" s="400"/>
      <c r="AO80" s="403"/>
      <c r="AP80" s="649"/>
      <c r="AQ80" s="650"/>
      <c r="AR80" s="403"/>
      <c r="AU80" s="306" t="str">
        <f t="shared" ref="AU80" si="37">IFERROR(IF($D79="□",($AO79/$AK$7),($AO79/$AK$9)),"")</f>
        <v/>
      </c>
      <c r="AV80" s="306" t="str">
        <f t="shared" ref="AV80" si="38">IFERROR(IF($D79="□",($AN79/$AO$7),($AN79/$AO$9)),"")</f>
        <v/>
      </c>
    </row>
    <row r="81" spans="1:48" ht="12" customHeight="1" x14ac:dyDescent="0.15">
      <c r="A81" s="407"/>
      <c r="B81" s="651"/>
      <c r="C81" s="652"/>
      <c r="D81" s="653"/>
      <c r="E81" s="654"/>
      <c r="F81" s="655"/>
      <c r="G81" s="656"/>
      <c r="H81" s="307" t="s">
        <v>426</v>
      </c>
      <c r="I81" s="305" t="str">
        <f>IFERROR(VLOOKUP(I79,'P1'!$B:$AP,31,FALSE),"")</f>
        <v/>
      </c>
      <c r="J81" s="305" t="str">
        <f>IFERROR(VLOOKUP(J79,'P1'!$B:$AP,31,FALSE),"")</f>
        <v/>
      </c>
      <c r="K81" s="305" t="str">
        <f>IFERROR(VLOOKUP(K79,'P1'!$B:$AP,31,FALSE),"")</f>
        <v/>
      </c>
      <c r="L81" s="305" t="str">
        <f>IFERROR(VLOOKUP(L79,'P1'!$B:$AP,31,FALSE),"")</f>
        <v/>
      </c>
      <c r="M81" s="305" t="str">
        <f>IFERROR(VLOOKUP(M79,'P1'!$B:$AP,31,FALSE),"")</f>
        <v/>
      </c>
      <c r="N81" s="305" t="str">
        <f>IFERROR(VLOOKUP(N79,'P1'!$B:$AP,31,FALSE),"")</f>
        <v/>
      </c>
      <c r="O81" s="305" t="str">
        <f>IFERROR(VLOOKUP(O79,'P1'!$B:$AP,31,FALSE),"")</f>
        <v/>
      </c>
      <c r="P81" s="305" t="str">
        <f>IFERROR(VLOOKUP(P79,'P1'!$B:$AP,31,FALSE),"")</f>
        <v/>
      </c>
      <c r="Q81" s="305" t="str">
        <f>IFERROR(VLOOKUP(Q79,'P1'!$B:$AP,31,FALSE),"")</f>
        <v/>
      </c>
      <c r="R81" s="305" t="str">
        <f>IFERROR(VLOOKUP(R79,'P1'!$B:$AP,31,FALSE),"")</f>
        <v/>
      </c>
      <c r="S81" s="305" t="str">
        <f>IFERROR(VLOOKUP(S79,'P1'!$B:$AP,31,FALSE),"")</f>
        <v/>
      </c>
      <c r="T81" s="305" t="str">
        <f>IFERROR(VLOOKUP(T79,'P1'!$B:$AP,31,FALSE),"")</f>
        <v/>
      </c>
      <c r="U81" s="305" t="str">
        <f>IFERROR(VLOOKUP(U79,'P1'!$B:$AP,31,FALSE),"")</f>
        <v/>
      </c>
      <c r="V81" s="305" t="str">
        <f>IFERROR(VLOOKUP(V79,'P1'!$B:$AP,31,FALSE),"")</f>
        <v/>
      </c>
      <c r="W81" s="305" t="str">
        <f>IFERROR(VLOOKUP(W79,'P1'!$B:$AP,31,FALSE),"")</f>
        <v/>
      </c>
      <c r="X81" s="305" t="str">
        <f>IFERROR(VLOOKUP(X79,'P1'!$B:$AP,31,FALSE),"")</f>
        <v/>
      </c>
      <c r="Y81" s="305" t="str">
        <f>IFERROR(VLOOKUP(Y79,'P1'!$B:$AP,31,FALSE),"")</f>
        <v/>
      </c>
      <c r="Z81" s="305" t="str">
        <f>IFERROR(VLOOKUP(Z79,'P1'!$B:$AP,31,FALSE),"")</f>
        <v/>
      </c>
      <c r="AA81" s="305" t="str">
        <f>IFERROR(VLOOKUP(AA79,'P1'!$B:$AP,31,FALSE),"")</f>
        <v/>
      </c>
      <c r="AB81" s="305" t="str">
        <f>IFERROR(VLOOKUP(AB79,'P1'!$B:$AP,31,FALSE),"")</f>
        <v/>
      </c>
      <c r="AC81" s="305" t="str">
        <f>IFERROR(VLOOKUP(AC79,'P1'!$B:$AP,31,FALSE),"")</f>
        <v/>
      </c>
      <c r="AD81" s="305" t="str">
        <f>IFERROR(VLOOKUP(AD79,'P1'!$B:$AP,31,FALSE),"")</f>
        <v/>
      </c>
      <c r="AE81" s="305" t="str">
        <f>IFERROR(VLOOKUP(AE79,'P1'!$B:$AP,31,FALSE),"")</f>
        <v/>
      </c>
      <c r="AF81" s="305" t="str">
        <f>IFERROR(VLOOKUP(AF79,'P1'!$B:$AP,31,FALSE),"")</f>
        <v/>
      </c>
      <c r="AG81" s="305" t="str">
        <f>IFERROR(VLOOKUP(AG79,'P1'!$B:$AP,31,FALSE),"")</f>
        <v/>
      </c>
      <c r="AH81" s="305" t="str">
        <f>IFERROR(VLOOKUP(AH79,'P1'!$B:$AP,31,FALSE),"")</f>
        <v/>
      </c>
      <c r="AI81" s="305" t="str">
        <f>IFERROR(VLOOKUP(AI79,'P1'!$B:$AP,31,FALSE),"")</f>
        <v/>
      </c>
      <c r="AJ81" s="305" t="str">
        <f>IFERROR(VLOOKUP(AJ79,'P1'!$B:$AP,31,FALSE),"")</f>
        <v/>
      </c>
      <c r="AK81" s="305" t="str">
        <f>IFERROR(VLOOKUP(AK79,'P1'!$B:$AP,31,FALSE),"")</f>
        <v/>
      </c>
      <c r="AL81" s="305" t="str">
        <f>IFERROR(VLOOKUP(AL79,'P1'!$B:$AP,31,FALSE),"")</f>
        <v/>
      </c>
      <c r="AM81" s="305" t="str">
        <f>IFERROR(VLOOKUP(AM79,'P1'!$B:$AP,31,FALSE),"")</f>
        <v/>
      </c>
      <c r="AN81" s="401"/>
      <c r="AO81" s="404"/>
      <c r="AP81" s="657"/>
      <c r="AQ81" s="658"/>
      <c r="AR81" s="404"/>
      <c r="AU81" s="308"/>
      <c r="AV81" s="308"/>
    </row>
    <row r="82" spans="1:48" s="291" customFormat="1" ht="15" customHeight="1" x14ac:dyDescent="0.15">
      <c r="A82" s="311"/>
      <c r="B82" s="311"/>
      <c r="C82" s="311"/>
      <c r="D82" s="311"/>
      <c r="E82" s="311"/>
      <c r="F82" s="311"/>
      <c r="G82" s="311"/>
      <c r="H82" s="311"/>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1"/>
      <c r="AO82" s="311"/>
      <c r="AP82" s="311"/>
      <c r="AQ82" s="313"/>
      <c r="AR82" s="283"/>
      <c r="AS82" s="294"/>
      <c r="AT82" s="310"/>
    </row>
    <row r="83" spans="1:48" ht="15" customHeight="1" x14ac:dyDescent="0.15">
      <c r="A83" s="314" t="s">
        <v>427</v>
      </c>
      <c r="B83" s="315"/>
      <c r="C83" s="316"/>
      <c r="D83" s="316"/>
      <c r="E83" s="316"/>
      <c r="F83" s="316"/>
      <c r="G83" s="316"/>
      <c r="H83" s="316"/>
      <c r="I83" s="317"/>
      <c r="J83" s="316"/>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9"/>
      <c r="AK83" s="319"/>
      <c r="AL83" s="319"/>
      <c r="AM83" s="319"/>
      <c r="AN83" s="320"/>
      <c r="AO83" s="320"/>
      <c r="AP83" s="320"/>
      <c r="AQ83" s="273"/>
      <c r="AR83" s="276"/>
    </row>
    <row r="84" spans="1:48" ht="15" customHeight="1" x14ac:dyDescent="0.15">
      <c r="A84" s="314" t="s">
        <v>428</v>
      </c>
      <c r="B84" s="321"/>
      <c r="C84" s="321"/>
      <c r="D84" s="321"/>
      <c r="E84" s="321"/>
      <c r="F84" s="321"/>
      <c r="G84" s="321"/>
      <c r="H84" s="321"/>
      <c r="I84" s="321"/>
      <c r="J84" s="321"/>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70"/>
    </row>
    <row r="85" spans="1:48" ht="15" customHeight="1" x14ac:dyDescent="0.15">
      <c r="A85" s="314" t="s">
        <v>429</v>
      </c>
      <c r="B85" s="321"/>
      <c r="C85" s="321"/>
      <c r="D85" s="321"/>
      <c r="E85" s="321"/>
      <c r="F85" s="321"/>
      <c r="G85" s="321"/>
      <c r="H85" s="321"/>
      <c r="I85" s="321"/>
      <c r="J85" s="321"/>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Q85" s="266"/>
      <c r="AR85" s="270"/>
    </row>
    <row r="86" spans="1:48" ht="15" customHeight="1" x14ac:dyDescent="0.15">
      <c r="A86" s="314" t="s">
        <v>430</v>
      </c>
      <c r="B86" s="321"/>
      <c r="C86" s="321"/>
      <c r="D86" s="321"/>
      <c r="E86" s="321"/>
      <c r="F86" s="321"/>
      <c r="G86" s="321"/>
      <c r="H86" s="321"/>
      <c r="I86" s="321"/>
      <c r="J86" s="321"/>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66"/>
      <c r="AP86" s="266"/>
      <c r="AQ86" s="266"/>
      <c r="AR86" s="270"/>
    </row>
    <row r="87" spans="1:48" ht="15" customHeight="1" x14ac:dyDescent="0.15">
      <c r="A87" s="314" t="s">
        <v>431</v>
      </c>
      <c r="B87" s="321"/>
      <c r="C87" s="321"/>
      <c r="D87" s="321"/>
      <c r="E87" s="321"/>
      <c r="F87" s="321"/>
      <c r="G87" s="321"/>
      <c r="H87" s="321"/>
      <c r="I87" s="321"/>
      <c r="J87" s="321"/>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70"/>
    </row>
    <row r="88" spans="1:48" ht="15" customHeight="1" x14ac:dyDescent="0.15">
      <c r="A88" s="270" t="s">
        <v>432</v>
      </c>
      <c r="B88" s="322"/>
      <c r="C88" s="270"/>
      <c r="D88" s="270"/>
      <c r="E88" s="270"/>
      <c r="F88" s="270"/>
      <c r="G88" s="270"/>
      <c r="H88" s="270"/>
      <c r="I88" s="270"/>
      <c r="J88" s="270"/>
      <c r="K88" s="276"/>
      <c r="L88" s="276"/>
      <c r="M88" s="276"/>
      <c r="N88" s="276"/>
      <c r="O88" s="276"/>
      <c r="P88" s="276"/>
      <c r="Q88" s="276"/>
      <c r="R88" s="276"/>
      <c r="S88" s="276"/>
      <c r="T88" s="276"/>
      <c r="U88" s="276"/>
      <c r="V88" s="276"/>
      <c r="W88" s="276"/>
      <c r="X88" s="276"/>
      <c r="Y88" s="276"/>
      <c r="Z88" s="276"/>
      <c r="AA88" s="276"/>
      <c r="AB88" s="276"/>
      <c r="AC88" s="276"/>
      <c r="AD88" s="276"/>
      <c r="AE88" s="276"/>
      <c r="AF88" s="276"/>
      <c r="AG88" s="276"/>
      <c r="AH88" s="276"/>
      <c r="AI88" s="276"/>
      <c r="AJ88" s="276"/>
      <c r="AK88" s="276"/>
      <c r="AL88" s="276"/>
      <c r="AM88" s="276"/>
      <c r="AN88" s="276"/>
      <c r="AO88" s="276"/>
      <c r="AP88" s="276"/>
      <c r="AQ88" s="276"/>
      <c r="AR88" s="276"/>
    </row>
    <row r="89" spans="1:48" ht="15" customHeight="1" x14ac:dyDescent="0.15">
      <c r="A89" s="270" t="s">
        <v>433</v>
      </c>
      <c r="B89" s="322"/>
      <c r="C89" s="270"/>
      <c r="D89" s="270"/>
      <c r="E89" s="270"/>
      <c r="F89" s="270"/>
      <c r="G89" s="270"/>
      <c r="H89" s="270"/>
      <c r="I89" s="270"/>
      <c r="J89" s="270"/>
      <c r="K89" s="276"/>
      <c r="L89" s="276"/>
      <c r="M89" s="276"/>
      <c r="N89" s="276"/>
      <c r="O89" s="276"/>
      <c r="P89" s="276"/>
      <c r="Q89" s="276"/>
      <c r="R89" s="276"/>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row>
    <row r="90" spans="1:48" ht="15" customHeight="1" x14ac:dyDescent="0.15">
      <c r="A90" s="270"/>
      <c r="B90" s="323" t="s">
        <v>434</v>
      </c>
      <c r="C90" s="396" t="s">
        <v>435</v>
      </c>
      <c r="D90" s="397"/>
      <c r="E90" s="398"/>
      <c r="F90" s="298"/>
      <c r="G90" s="298"/>
      <c r="H90" s="270"/>
      <c r="I90" s="270"/>
      <c r="J90" s="276"/>
      <c r="K90" s="276"/>
      <c r="L90" s="276"/>
      <c r="M90" s="276"/>
      <c r="N90" s="276"/>
      <c r="O90" s="276"/>
      <c r="P90" s="276"/>
      <c r="Q90" s="276"/>
      <c r="R90" s="276"/>
      <c r="S90" s="276"/>
      <c r="T90" s="276"/>
      <c r="U90" s="276"/>
      <c r="V90" s="276"/>
      <c r="W90" s="276"/>
      <c r="X90" s="276"/>
      <c r="Y90" s="276"/>
      <c r="Z90" s="276"/>
      <c r="AA90" s="276"/>
      <c r="AB90" s="276"/>
      <c r="AC90" s="276"/>
      <c r="AD90" s="276"/>
      <c r="AE90" s="276"/>
      <c r="AF90" s="276"/>
      <c r="AG90" s="276"/>
      <c r="AH90" s="276"/>
      <c r="AI90" s="276"/>
      <c r="AJ90" s="276"/>
      <c r="AK90" s="276"/>
      <c r="AL90" s="276"/>
      <c r="AM90" s="276"/>
      <c r="AN90" s="276"/>
      <c r="AO90" s="276"/>
      <c r="AP90" s="276"/>
      <c r="AQ90" s="276"/>
      <c r="AR90" s="276"/>
    </row>
    <row r="91" spans="1:48" ht="15" customHeight="1" x14ac:dyDescent="0.15">
      <c r="A91" s="270"/>
      <c r="B91" s="324" t="s">
        <v>436</v>
      </c>
      <c r="C91" s="396" t="s">
        <v>437</v>
      </c>
      <c r="D91" s="397"/>
      <c r="E91" s="398"/>
      <c r="F91" s="325"/>
      <c r="G91" s="325"/>
      <c r="H91" s="270"/>
      <c r="I91" s="270"/>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6"/>
      <c r="AL91" s="276"/>
      <c r="AM91" s="276"/>
      <c r="AN91" s="276"/>
      <c r="AO91" s="276"/>
      <c r="AP91" s="276"/>
      <c r="AQ91" s="276"/>
      <c r="AR91" s="276"/>
    </row>
    <row r="92" spans="1:48" ht="15" customHeight="1" x14ac:dyDescent="0.15">
      <c r="A92" s="270"/>
      <c r="B92" s="324" t="s">
        <v>438</v>
      </c>
      <c r="C92" s="396" t="s">
        <v>439</v>
      </c>
      <c r="D92" s="397"/>
      <c r="E92" s="398"/>
      <c r="F92" s="325"/>
      <c r="G92" s="325"/>
      <c r="H92" s="270"/>
      <c r="I92" s="270"/>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276"/>
      <c r="AI92" s="276"/>
      <c r="AJ92" s="276"/>
      <c r="AK92" s="276"/>
      <c r="AL92" s="276"/>
      <c r="AM92" s="276"/>
      <c r="AN92" s="276"/>
      <c r="AO92" s="276"/>
      <c r="AP92" s="276"/>
      <c r="AQ92" s="276"/>
      <c r="AR92" s="276"/>
    </row>
    <row r="93" spans="1:48" ht="15" customHeight="1" x14ac:dyDescent="0.15">
      <c r="A93" s="270"/>
      <c r="B93" s="324" t="s">
        <v>440</v>
      </c>
      <c r="C93" s="396" t="s">
        <v>441</v>
      </c>
      <c r="D93" s="397"/>
      <c r="E93" s="398"/>
      <c r="F93" s="325"/>
      <c r="G93" s="325"/>
      <c r="H93" s="270"/>
      <c r="I93" s="270"/>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row>
    <row r="94" spans="1:48" ht="15" customHeight="1" x14ac:dyDescent="0.15">
      <c r="A94" s="270"/>
      <c r="B94" s="324" t="s">
        <v>442</v>
      </c>
      <c r="C94" s="396" t="s">
        <v>443</v>
      </c>
      <c r="D94" s="397"/>
      <c r="E94" s="398"/>
      <c r="F94" s="325"/>
      <c r="G94" s="325"/>
      <c r="H94" s="270"/>
      <c r="I94" s="270"/>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6"/>
      <c r="AJ94" s="276"/>
      <c r="AK94" s="276"/>
      <c r="AL94" s="276"/>
      <c r="AM94" s="276"/>
      <c r="AN94" s="276"/>
      <c r="AO94" s="276"/>
      <c r="AP94" s="276"/>
      <c r="AQ94" s="276"/>
      <c r="AR94" s="276"/>
    </row>
    <row r="95" spans="1:48" ht="15" customHeight="1" x14ac:dyDescent="0.15">
      <c r="A95" s="270"/>
      <c r="B95" s="314" t="s">
        <v>444</v>
      </c>
      <c r="C95" s="270"/>
      <c r="D95" s="270"/>
      <c r="E95" s="270"/>
      <c r="F95" s="270"/>
      <c r="G95" s="270"/>
      <c r="H95" s="270"/>
      <c r="I95" s="270"/>
      <c r="J95" s="270"/>
      <c r="K95" s="276"/>
      <c r="L95" s="276"/>
      <c r="M95" s="276"/>
      <c r="N95" s="276"/>
      <c r="O95" s="276"/>
      <c r="P95" s="276"/>
      <c r="Q95" s="276"/>
      <c r="R95" s="276"/>
      <c r="S95" s="276"/>
      <c r="T95" s="276"/>
      <c r="U95" s="276"/>
      <c r="V95" s="276"/>
      <c r="W95" s="276"/>
      <c r="X95" s="276"/>
      <c r="Y95" s="276"/>
      <c r="Z95" s="276"/>
      <c r="AA95" s="276"/>
      <c r="AB95" s="276"/>
      <c r="AC95" s="276"/>
      <c r="AD95" s="276"/>
      <c r="AE95" s="276"/>
      <c r="AF95" s="276"/>
      <c r="AG95" s="276"/>
      <c r="AH95" s="276"/>
      <c r="AI95" s="276"/>
      <c r="AJ95" s="276"/>
      <c r="AK95" s="276"/>
      <c r="AL95" s="276"/>
      <c r="AM95" s="276"/>
      <c r="AN95" s="276"/>
      <c r="AO95" s="276"/>
      <c r="AP95" s="276"/>
      <c r="AQ95" s="276"/>
      <c r="AR95" s="276"/>
    </row>
    <row r="96" spans="1:48" ht="15" customHeight="1" x14ac:dyDescent="0.15">
      <c r="A96" s="270"/>
      <c r="B96" s="314" t="s">
        <v>445</v>
      </c>
      <c r="C96" s="270"/>
      <c r="D96" s="270"/>
      <c r="E96" s="270"/>
      <c r="F96" s="270"/>
      <c r="G96" s="270"/>
      <c r="H96" s="270"/>
      <c r="I96" s="270"/>
      <c r="J96" s="270"/>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276"/>
      <c r="AH96" s="276"/>
      <c r="AI96" s="276"/>
      <c r="AJ96" s="276"/>
      <c r="AK96" s="276"/>
      <c r="AL96" s="276"/>
      <c r="AM96" s="276"/>
      <c r="AN96" s="276"/>
      <c r="AO96" s="276"/>
      <c r="AP96" s="276"/>
      <c r="AQ96" s="276"/>
      <c r="AR96" s="276"/>
    </row>
    <row r="97" spans="1:44" ht="15" customHeight="1" x14ac:dyDescent="0.15">
      <c r="A97" s="270"/>
      <c r="B97" s="314" t="s">
        <v>446</v>
      </c>
      <c r="C97" s="270"/>
      <c r="D97" s="270"/>
      <c r="E97" s="270"/>
      <c r="F97" s="270"/>
      <c r="G97" s="270"/>
      <c r="H97" s="270"/>
      <c r="I97" s="270"/>
      <c r="J97" s="270"/>
      <c r="K97" s="276"/>
      <c r="L97" s="276"/>
      <c r="M97" s="276"/>
      <c r="N97" s="276"/>
      <c r="O97" s="276"/>
      <c r="P97" s="276"/>
      <c r="Q97" s="276"/>
      <c r="R97" s="276"/>
      <c r="S97" s="276"/>
      <c r="T97" s="276"/>
      <c r="U97" s="276"/>
      <c r="V97" s="276"/>
      <c r="W97" s="276"/>
      <c r="X97" s="276"/>
      <c r="Y97" s="276"/>
      <c r="Z97" s="276"/>
      <c r="AA97" s="276"/>
      <c r="AB97" s="276"/>
      <c r="AC97" s="276"/>
      <c r="AD97" s="276"/>
      <c r="AE97" s="276"/>
      <c r="AF97" s="276"/>
      <c r="AG97" s="276"/>
      <c r="AH97" s="276"/>
      <c r="AI97" s="276"/>
      <c r="AJ97" s="276"/>
      <c r="AK97" s="276"/>
      <c r="AL97" s="276"/>
      <c r="AM97" s="276"/>
      <c r="AN97" s="276"/>
      <c r="AO97" s="276"/>
      <c r="AP97" s="276"/>
      <c r="AQ97" s="276"/>
      <c r="AR97" s="276"/>
    </row>
    <row r="98" spans="1:44" ht="15" customHeight="1" x14ac:dyDescent="0.15">
      <c r="A98" s="270" t="s">
        <v>447</v>
      </c>
      <c r="B98" s="322"/>
      <c r="C98" s="270"/>
      <c r="D98" s="270"/>
      <c r="E98" s="270"/>
      <c r="F98" s="270"/>
      <c r="G98" s="270"/>
      <c r="H98" s="270"/>
      <c r="I98" s="270"/>
      <c r="J98" s="270"/>
      <c r="K98" s="276"/>
      <c r="L98" s="276"/>
      <c r="M98" s="276"/>
      <c r="N98" s="276"/>
      <c r="O98" s="276"/>
      <c r="P98" s="276"/>
      <c r="Q98" s="276"/>
      <c r="R98" s="276"/>
      <c r="S98" s="276"/>
      <c r="T98" s="276"/>
      <c r="U98" s="276"/>
      <c r="V98" s="276"/>
      <c r="W98" s="276"/>
      <c r="X98" s="276"/>
      <c r="Y98" s="276"/>
      <c r="Z98" s="276"/>
      <c r="AA98" s="276"/>
      <c r="AB98" s="276"/>
      <c r="AC98" s="276"/>
      <c r="AD98" s="276"/>
      <c r="AE98" s="276"/>
      <c r="AF98" s="276"/>
      <c r="AG98" s="276"/>
      <c r="AH98" s="276"/>
      <c r="AI98" s="276"/>
      <c r="AJ98" s="276"/>
      <c r="AK98" s="276"/>
      <c r="AL98" s="276"/>
      <c r="AM98" s="276"/>
      <c r="AN98" s="276"/>
      <c r="AO98" s="276"/>
      <c r="AP98" s="276"/>
      <c r="AQ98" s="276"/>
      <c r="AR98" s="276"/>
    </row>
    <row r="99" spans="1:44" ht="15" customHeight="1" x14ac:dyDescent="0.15">
      <c r="A99" s="270" t="s">
        <v>448</v>
      </c>
      <c r="B99" s="322"/>
      <c r="C99" s="270"/>
      <c r="D99" s="270"/>
      <c r="E99" s="270"/>
      <c r="F99" s="270"/>
      <c r="G99" s="270"/>
      <c r="H99" s="270"/>
      <c r="I99" s="270"/>
      <c r="J99" s="270"/>
      <c r="K99" s="276"/>
      <c r="L99" s="276"/>
      <c r="M99" s="276"/>
      <c r="N99" s="276"/>
      <c r="O99" s="276"/>
      <c r="P99" s="276"/>
      <c r="Q99" s="276"/>
      <c r="R99" s="276"/>
      <c r="S99" s="276"/>
      <c r="T99" s="276"/>
      <c r="U99" s="276"/>
      <c r="V99" s="276"/>
      <c r="W99" s="276"/>
      <c r="X99" s="276"/>
      <c r="Y99" s="276"/>
      <c r="Z99" s="276"/>
      <c r="AA99" s="276"/>
      <c r="AB99" s="276"/>
      <c r="AC99" s="276"/>
      <c r="AD99" s="276"/>
      <c r="AE99" s="276"/>
      <c r="AF99" s="276"/>
      <c r="AG99" s="276"/>
      <c r="AH99" s="276"/>
      <c r="AI99" s="276"/>
      <c r="AJ99" s="276"/>
      <c r="AK99" s="276"/>
      <c r="AL99" s="276"/>
      <c r="AM99" s="276"/>
      <c r="AN99" s="276"/>
      <c r="AO99" s="276"/>
      <c r="AP99" s="276"/>
      <c r="AQ99" s="276"/>
      <c r="AR99" s="276"/>
    </row>
    <row r="100" spans="1:44" ht="15" customHeight="1" x14ac:dyDescent="0.15">
      <c r="A100" s="270" t="s">
        <v>449</v>
      </c>
      <c r="B100" s="322"/>
      <c r="C100" s="270"/>
      <c r="D100" s="270"/>
      <c r="E100" s="270"/>
      <c r="F100" s="270"/>
      <c r="G100" s="270"/>
      <c r="H100" s="270"/>
      <c r="I100" s="270"/>
      <c r="J100" s="270"/>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row>
    <row r="101" spans="1:44" ht="15" customHeight="1" x14ac:dyDescent="0.15">
      <c r="A101" s="270" t="s">
        <v>450</v>
      </c>
      <c r="B101" s="322"/>
      <c r="C101" s="270"/>
      <c r="D101" s="270"/>
      <c r="E101" s="270"/>
      <c r="F101" s="270"/>
      <c r="G101" s="270"/>
      <c r="H101" s="270"/>
      <c r="I101" s="270"/>
      <c r="J101" s="270"/>
      <c r="K101" s="276"/>
      <c r="L101" s="276"/>
      <c r="M101" s="276"/>
      <c r="N101" s="276"/>
      <c r="O101" s="276"/>
      <c r="P101" s="276"/>
      <c r="Q101" s="276"/>
      <c r="R101" s="276"/>
      <c r="S101" s="276"/>
      <c r="T101" s="276"/>
      <c r="U101" s="276"/>
      <c r="V101" s="276"/>
      <c r="W101" s="276"/>
      <c r="X101" s="276"/>
      <c r="Y101" s="276"/>
      <c r="Z101" s="276"/>
      <c r="AA101" s="276"/>
      <c r="AB101" s="276"/>
      <c r="AC101" s="276"/>
      <c r="AD101" s="276"/>
      <c r="AE101" s="276"/>
      <c r="AF101" s="276"/>
      <c r="AG101" s="276"/>
      <c r="AH101" s="276"/>
      <c r="AI101" s="276"/>
      <c r="AJ101" s="276"/>
      <c r="AK101" s="276"/>
      <c r="AL101" s="276"/>
      <c r="AM101" s="276"/>
      <c r="AN101" s="276"/>
      <c r="AO101" s="276"/>
      <c r="AP101" s="276"/>
      <c r="AQ101" s="276"/>
      <c r="AR101" s="276"/>
    </row>
    <row r="102" spans="1:44" ht="15" customHeight="1" x14ac:dyDescent="0.15">
      <c r="A102" s="270" t="s">
        <v>451</v>
      </c>
      <c r="B102" s="322"/>
      <c r="C102" s="270"/>
      <c r="D102" s="270"/>
      <c r="E102" s="270"/>
      <c r="F102" s="270"/>
      <c r="G102" s="270"/>
      <c r="H102" s="270"/>
      <c r="I102" s="270"/>
      <c r="J102" s="270"/>
      <c r="K102" s="276"/>
      <c r="L102" s="276"/>
      <c r="M102" s="276"/>
      <c r="N102" s="276"/>
      <c r="O102" s="276"/>
      <c r="P102" s="276"/>
      <c r="Q102" s="276"/>
      <c r="R102" s="276"/>
      <c r="S102" s="276"/>
      <c r="T102" s="276"/>
      <c r="U102" s="276"/>
      <c r="V102" s="276"/>
      <c r="W102" s="276"/>
      <c r="X102" s="276"/>
      <c r="Y102" s="276"/>
      <c r="Z102" s="276"/>
      <c r="AA102" s="276"/>
      <c r="AB102" s="276"/>
      <c r="AC102" s="276"/>
      <c r="AD102" s="276"/>
      <c r="AE102" s="276"/>
      <c r="AF102" s="276"/>
      <c r="AG102" s="276"/>
      <c r="AH102" s="276"/>
      <c r="AI102" s="276"/>
      <c r="AJ102" s="276"/>
      <c r="AK102" s="276"/>
      <c r="AL102" s="276"/>
      <c r="AM102" s="276"/>
      <c r="AN102" s="276"/>
      <c r="AO102" s="276"/>
      <c r="AP102" s="276"/>
      <c r="AQ102" s="276"/>
      <c r="AR102" s="276"/>
    </row>
    <row r="103" spans="1:44" ht="15" customHeight="1" x14ac:dyDescent="0.15">
      <c r="A103" s="270" t="s">
        <v>452</v>
      </c>
      <c r="B103" s="322"/>
      <c r="C103" s="270"/>
      <c r="D103" s="270"/>
      <c r="E103" s="270"/>
      <c r="F103" s="270"/>
      <c r="G103" s="270"/>
      <c r="H103" s="270"/>
      <c r="I103" s="270"/>
      <c r="J103" s="270"/>
      <c r="K103" s="276"/>
      <c r="L103" s="276"/>
      <c r="M103" s="276"/>
      <c r="N103" s="276"/>
      <c r="O103" s="276"/>
      <c r="P103" s="276"/>
      <c r="Q103" s="276"/>
      <c r="R103" s="276"/>
      <c r="S103" s="276"/>
      <c r="T103" s="276"/>
      <c r="U103" s="276"/>
      <c r="V103" s="276"/>
      <c r="W103" s="276"/>
      <c r="X103" s="276"/>
      <c r="Y103" s="276"/>
      <c r="Z103" s="276"/>
      <c r="AA103" s="276"/>
      <c r="AB103" s="276"/>
      <c r="AC103" s="276"/>
      <c r="AD103" s="276"/>
      <c r="AE103" s="276"/>
      <c r="AF103" s="276"/>
      <c r="AG103" s="276"/>
      <c r="AH103" s="276"/>
      <c r="AI103" s="276"/>
      <c r="AJ103" s="276"/>
      <c r="AK103" s="276"/>
      <c r="AL103" s="276"/>
      <c r="AM103" s="276"/>
      <c r="AN103" s="276"/>
      <c r="AO103" s="276"/>
      <c r="AP103" s="276"/>
      <c r="AQ103" s="276"/>
      <c r="AR103" s="276"/>
    </row>
    <row r="104" spans="1:44" ht="15" customHeight="1" x14ac:dyDescent="0.15">
      <c r="A104" s="270" t="s">
        <v>453</v>
      </c>
      <c r="B104" s="322"/>
      <c r="C104" s="270"/>
      <c r="D104" s="270"/>
      <c r="E104" s="270"/>
      <c r="F104" s="270"/>
      <c r="G104" s="270"/>
      <c r="H104" s="270"/>
      <c r="I104" s="270"/>
      <c r="J104" s="270"/>
      <c r="K104" s="276"/>
      <c r="L104" s="276"/>
      <c r="M104" s="276"/>
      <c r="N104" s="276"/>
      <c r="O104" s="276"/>
      <c r="P104" s="276"/>
      <c r="Q104" s="276"/>
      <c r="R104" s="276"/>
      <c r="S104" s="276"/>
      <c r="T104" s="276"/>
      <c r="U104" s="276"/>
      <c r="V104" s="276"/>
      <c r="W104" s="276"/>
      <c r="X104" s="276"/>
      <c r="Y104" s="276"/>
      <c r="Z104" s="276"/>
      <c r="AA104" s="276"/>
      <c r="AB104" s="276"/>
      <c r="AC104" s="276"/>
      <c r="AD104" s="276"/>
      <c r="AE104" s="276"/>
      <c r="AF104" s="276"/>
      <c r="AG104" s="276"/>
      <c r="AH104" s="276"/>
      <c r="AI104" s="276"/>
      <c r="AJ104" s="276"/>
      <c r="AK104" s="276"/>
      <c r="AL104" s="276"/>
      <c r="AM104" s="276"/>
      <c r="AN104" s="276"/>
      <c r="AO104" s="276"/>
      <c r="AP104" s="276"/>
      <c r="AQ104" s="276"/>
      <c r="AR104" s="276"/>
    </row>
    <row r="105" spans="1:44" ht="15" customHeight="1" x14ac:dyDescent="0.15">
      <c r="A105" s="270" t="s">
        <v>454</v>
      </c>
      <c r="B105" s="322"/>
      <c r="C105" s="270"/>
      <c r="D105" s="270"/>
      <c r="E105" s="270"/>
      <c r="F105" s="270"/>
      <c r="G105" s="270"/>
      <c r="H105" s="270"/>
      <c r="I105" s="270"/>
      <c r="J105" s="270"/>
      <c r="K105" s="276"/>
      <c r="L105" s="276"/>
      <c r="M105" s="276"/>
      <c r="N105" s="276"/>
      <c r="O105" s="276"/>
      <c r="P105" s="276"/>
      <c r="Q105" s="276"/>
      <c r="R105" s="276"/>
      <c r="S105" s="276"/>
      <c r="T105" s="276"/>
      <c r="U105" s="276"/>
      <c r="V105" s="276"/>
      <c r="W105" s="276"/>
      <c r="X105" s="276"/>
      <c r="Y105" s="276"/>
      <c r="Z105" s="276"/>
      <c r="AA105" s="276"/>
      <c r="AB105" s="276"/>
      <c r="AC105" s="276"/>
      <c r="AD105" s="276"/>
      <c r="AE105" s="276"/>
      <c r="AF105" s="276"/>
      <c r="AG105" s="276"/>
      <c r="AH105" s="276"/>
      <c r="AI105" s="276"/>
      <c r="AJ105" s="276"/>
      <c r="AK105" s="276"/>
      <c r="AL105" s="276"/>
      <c r="AM105" s="276"/>
      <c r="AN105" s="276"/>
      <c r="AO105" s="276"/>
      <c r="AP105" s="276"/>
      <c r="AQ105" s="276"/>
      <c r="AR105" s="276"/>
    </row>
    <row r="106" spans="1:44" ht="15" customHeight="1" x14ac:dyDescent="0.15">
      <c r="A106" s="270" t="s">
        <v>455</v>
      </c>
      <c r="B106" s="322"/>
      <c r="C106" s="270"/>
      <c r="D106" s="270"/>
      <c r="E106" s="270"/>
      <c r="F106" s="270"/>
      <c r="G106" s="270"/>
      <c r="H106" s="270"/>
      <c r="I106" s="270"/>
      <c r="J106" s="270"/>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6"/>
      <c r="AP106" s="276"/>
      <c r="AQ106" s="276"/>
      <c r="AR106" s="276"/>
    </row>
    <row r="107" spans="1:44" ht="15" customHeight="1" x14ac:dyDescent="0.15">
      <c r="A107" s="270" t="s">
        <v>456</v>
      </c>
      <c r="B107" s="322"/>
      <c r="C107" s="270"/>
      <c r="D107" s="270"/>
      <c r="E107" s="270"/>
      <c r="F107" s="270"/>
      <c r="G107" s="270"/>
      <c r="H107" s="270"/>
      <c r="I107" s="270"/>
      <c r="J107" s="270"/>
      <c r="K107" s="276"/>
      <c r="L107" s="276"/>
      <c r="M107" s="276"/>
      <c r="N107" s="276"/>
      <c r="O107" s="276"/>
      <c r="P107" s="276"/>
      <c r="Q107" s="276"/>
      <c r="R107" s="276"/>
      <c r="S107" s="276"/>
      <c r="T107" s="276"/>
      <c r="U107" s="276"/>
      <c r="V107" s="276"/>
      <c r="W107" s="276"/>
      <c r="X107" s="276"/>
      <c r="Y107" s="276"/>
      <c r="Z107" s="276"/>
      <c r="AA107" s="276"/>
      <c r="AB107" s="276"/>
      <c r="AC107" s="276"/>
      <c r="AD107" s="276"/>
      <c r="AE107" s="276"/>
      <c r="AF107" s="276"/>
      <c r="AG107" s="276"/>
      <c r="AH107" s="276"/>
      <c r="AI107" s="276"/>
      <c r="AJ107" s="276"/>
      <c r="AK107" s="276"/>
      <c r="AL107" s="276"/>
      <c r="AM107" s="276"/>
      <c r="AN107" s="276"/>
      <c r="AO107" s="276"/>
      <c r="AP107" s="276"/>
      <c r="AQ107" s="276"/>
      <c r="AR107" s="276"/>
    </row>
    <row r="108" spans="1:44" ht="15" customHeight="1" x14ac:dyDescent="0.15">
      <c r="A108" s="270" t="s">
        <v>457</v>
      </c>
      <c r="B108" s="322"/>
      <c r="C108" s="270"/>
      <c r="D108" s="270"/>
      <c r="E108" s="270"/>
      <c r="F108" s="270"/>
      <c r="G108" s="270"/>
      <c r="H108" s="270"/>
      <c r="I108" s="270"/>
      <c r="J108" s="270"/>
      <c r="K108" s="276"/>
      <c r="L108" s="276"/>
      <c r="M108" s="276"/>
      <c r="N108" s="276"/>
      <c r="O108" s="276"/>
      <c r="P108" s="276"/>
      <c r="Q108" s="276"/>
      <c r="R108" s="276"/>
      <c r="S108" s="276"/>
      <c r="T108" s="276"/>
      <c r="U108" s="276"/>
      <c r="V108" s="276"/>
      <c r="W108" s="276"/>
      <c r="X108" s="276"/>
      <c r="Y108" s="276"/>
      <c r="Z108" s="276"/>
      <c r="AA108" s="276"/>
      <c r="AB108" s="276"/>
      <c r="AC108" s="276"/>
      <c r="AD108" s="276"/>
      <c r="AE108" s="276"/>
      <c r="AF108" s="276"/>
      <c r="AG108" s="276"/>
      <c r="AH108" s="276"/>
      <c r="AI108" s="276"/>
      <c r="AJ108" s="276"/>
      <c r="AK108" s="276"/>
      <c r="AL108" s="276"/>
      <c r="AM108" s="276"/>
      <c r="AN108" s="276"/>
      <c r="AO108" s="276"/>
      <c r="AP108" s="276"/>
      <c r="AQ108" s="276"/>
      <c r="AR108" s="276"/>
    </row>
    <row r="109" spans="1:44" ht="15" customHeight="1" x14ac:dyDescent="0.15">
      <c r="A109" s="270" t="s">
        <v>458</v>
      </c>
      <c r="B109" s="322"/>
      <c r="C109" s="270"/>
      <c r="D109" s="270"/>
      <c r="E109" s="270"/>
      <c r="F109" s="270"/>
      <c r="G109" s="270"/>
      <c r="H109" s="270"/>
      <c r="I109" s="270"/>
      <c r="J109" s="270"/>
      <c r="K109" s="276"/>
      <c r="L109" s="276"/>
      <c r="M109" s="276"/>
      <c r="N109" s="276"/>
      <c r="O109" s="276"/>
      <c r="P109" s="276"/>
      <c r="Q109" s="276"/>
      <c r="R109" s="276"/>
      <c r="S109" s="276"/>
      <c r="T109" s="276"/>
      <c r="U109" s="276"/>
      <c r="V109" s="276"/>
      <c r="W109" s="276"/>
      <c r="X109" s="276"/>
      <c r="Y109" s="276"/>
      <c r="Z109" s="276"/>
      <c r="AA109" s="276"/>
      <c r="AB109" s="276"/>
      <c r="AC109" s="276"/>
      <c r="AD109" s="276"/>
      <c r="AE109" s="276"/>
      <c r="AF109" s="276"/>
      <c r="AG109" s="276"/>
      <c r="AH109" s="276"/>
      <c r="AI109" s="276"/>
      <c r="AJ109" s="276"/>
      <c r="AK109" s="276"/>
      <c r="AL109" s="276"/>
      <c r="AM109" s="276"/>
      <c r="AN109" s="276"/>
      <c r="AO109" s="276"/>
      <c r="AP109" s="276"/>
      <c r="AQ109" s="276"/>
      <c r="AR109" s="276"/>
    </row>
    <row r="110" spans="1:44" ht="15" customHeight="1" x14ac:dyDescent="0.15">
      <c r="A110" s="270" t="s">
        <v>459</v>
      </c>
      <c r="B110" s="322"/>
      <c r="C110" s="270"/>
      <c r="D110" s="270"/>
      <c r="E110" s="270"/>
      <c r="F110" s="270"/>
      <c r="G110" s="270"/>
      <c r="H110" s="270"/>
      <c r="I110" s="270"/>
      <c r="J110" s="270"/>
      <c r="K110" s="276"/>
      <c r="L110" s="276"/>
      <c r="M110" s="276"/>
      <c r="N110" s="276"/>
      <c r="O110" s="276"/>
      <c r="P110" s="276"/>
      <c r="Q110" s="276"/>
      <c r="R110" s="276"/>
      <c r="S110" s="276"/>
      <c r="T110" s="276"/>
      <c r="U110" s="276"/>
      <c r="V110" s="276"/>
      <c r="W110" s="276"/>
      <c r="X110" s="276"/>
      <c r="Y110" s="276"/>
      <c r="Z110" s="276"/>
      <c r="AA110" s="276"/>
      <c r="AB110" s="276"/>
      <c r="AC110" s="276"/>
      <c r="AD110" s="276"/>
      <c r="AE110" s="276"/>
      <c r="AF110" s="276"/>
      <c r="AG110" s="276"/>
      <c r="AH110" s="276"/>
      <c r="AI110" s="276"/>
      <c r="AJ110" s="276"/>
      <c r="AK110" s="276"/>
      <c r="AL110" s="276"/>
      <c r="AM110" s="276"/>
      <c r="AN110" s="276"/>
      <c r="AO110" s="276"/>
      <c r="AP110" s="276"/>
      <c r="AQ110" s="276"/>
      <c r="AR110" s="276"/>
    </row>
  </sheetData>
  <sheetProtection password="C714" sheet="1" objects="1" scenarios="1" formatRows="0" insertRows="0" deleteRows="0" selectLockedCells="1"/>
  <mergeCells count="290">
    <mergeCell ref="AR79:AR81"/>
    <mergeCell ref="C90:E90"/>
    <mergeCell ref="C91:E91"/>
    <mergeCell ref="C92:E92"/>
    <mergeCell ref="C93:E93"/>
    <mergeCell ref="C94:E94"/>
    <mergeCell ref="AR76:AR78"/>
    <mergeCell ref="A79:A81"/>
    <mergeCell ref="B79:B81"/>
    <mergeCell ref="C79:C81"/>
    <mergeCell ref="D79:D81"/>
    <mergeCell ref="E79:E81"/>
    <mergeCell ref="F79:G81"/>
    <mergeCell ref="AN79:AN81"/>
    <mergeCell ref="AO79:AO81"/>
    <mergeCell ref="AP79:AQ81"/>
    <mergeCell ref="AR73:AR75"/>
    <mergeCell ref="A76:A78"/>
    <mergeCell ref="B76:B78"/>
    <mergeCell ref="C76:C78"/>
    <mergeCell ref="D76:D78"/>
    <mergeCell ref="E76:E78"/>
    <mergeCell ref="F76:G78"/>
    <mergeCell ref="AN76:AN78"/>
    <mergeCell ref="AO76:AO78"/>
    <mergeCell ref="AP76:AQ78"/>
    <mergeCell ref="AR70:AR72"/>
    <mergeCell ref="A73:A75"/>
    <mergeCell ref="B73:B75"/>
    <mergeCell ref="C73:C75"/>
    <mergeCell ref="D73:D75"/>
    <mergeCell ref="E73:E75"/>
    <mergeCell ref="F73:G75"/>
    <mergeCell ref="AN73:AN75"/>
    <mergeCell ref="AO73:AO75"/>
    <mergeCell ref="AP73:AQ75"/>
    <mergeCell ref="AR67:AR69"/>
    <mergeCell ref="A70:A72"/>
    <mergeCell ref="B70:B72"/>
    <mergeCell ref="C70:C72"/>
    <mergeCell ref="D70:D72"/>
    <mergeCell ref="E70:E72"/>
    <mergeCell ref="F70:G72"/>
    <mergeCell ref="AN70:AN72"/>
    <mergeCell ref="AO70:AO72"/>
    <mergeCell ref="AP70:AQ72"/>
    <mergeCell ref="AR64:AR66"/>
    <mergeCell ref="A67:A69"/>
    <mergeCell ref="B67:B69"/>
    <mergeCell ref="C67:C69"/>
    <mergeCell ref="D67:D69"/>
    <mergeCell ref="E67:E69"/>
    <mergeCell ref="F67:G69"/>
    <mergeCell ref="AN67:AN69"/>
    <mergeCell ref="AO67:AO69"/>
    <mergeCell ref="AP67:AQ69"/>
    <mergeCell ref="AR61:AR63"/>
    <mergeCell ref="A64:A66"/>
    <mergeCell ref="B64:B66"/>
    <mergeCell ref="C64:C66"/>
    <mergeCell ref="D64:D66"/>
    <mergeCell ref="E64:E66"/>
    <mergeCell ref="F64:G66"/>
    <mergeCell ref="AN64:AN66"/>
    <mergeCell ref="AO64:AO66"/>
    <mergeCell ref="AP64:AQ66"/>
    <mergeCell ref="AR58:AR60"/>
    <mergeCell ref="A61:A63"/>
    <mergeCell ref="B61:B63"/>
    <mergeCell ref="C61:C63"/>
    <mergeCell ref="D61:D63"/>
    <mergeCell ref="E61:E63"/>
    <mergeCell ref="F61:G63"/>
    <mergeCell ref="AN61:AN63"/>
    <mergeCell ref="AO61:AO63"/>
    <mergeCell ref="AP61:AQ63"/>
    <mergeCell ref="AR55:AR57"/>
    <mergeCell ref="A58:A60"/>
    <mergeCell ref="B58:B60"/>
    <mergeCell ref="C58:C60"/>
    <mergeCell ref="D58:D60"/>
    <mergeCell ref="E58:E60"/>
    <mergeCell ref="F58:G60"/>
    <mergeCell ref="AN58:AN60"/>
    <mergeCell ref="AO58:AO60"/>
    <mergeCell ref="AP58:AQ60"/>
    <mergeCell ref="AR52:AR54"/>
    <mergeCell ref="A55:A57"/>
    <mergeCell ref="B55:B57"/>
    <mergeCell ref="C55:C57"/>
    <mergeCell ref="D55:D57"/>
    <mergeCell ref="E55:E57"/>
    <mergeCell ref="F55:G57"/>
    <mergeCell ref="AN55:AN57"/>
    <mergeCell ref="AO55:AO57"/>
    <mergeCell ref="AP55:AQ57"/>
    <mergeCell ref="AR49:AR51"/>
    <mergeCell ref="A52:A54"/>
    <mergeCell ref="B52:B54"/>
    <mergeCell ref="C52:C54"/>
    <mergeCell ref="D52:D54"/>
    <mergeCell ref="E52:E54"/>
    <mergeCell ref="F52:G54"/>
    <mergeCell ref="AN52:AN54"/>
    <mergeCell ref="AO52:AO54"/>
    <mergeCell ref="AP52:AQ54"/>
    <mergeCell ref="AR46:AR48"/>
    <mergeCell ref="A49:A51"/>
    <mergeCell ref="B49:B51"/>
    <mergeCell ref="C49:C51"/>
    <mergeCell ref="D49:D51"/>
    <mergeCell ref="E49:E51"/>
    <mergeCell ref="F49:G51"/>
    <mergeCell ref="AN49:AN51"/>
    <mergeCell ref="AO49:AO51"/>
    <mergeCell ref="AP49:AQ51"/>
    <mergeCell ref="AR43:AR45"/>
    <mergeCell ref="A46:A48"/>
    <mergeCell ref="B46:B48"/>
    <mergeCell ref="C46:C48"/>
    <mergeCell ref="D46:D48"/>
    <mergeCell ref="E46:E48"/>
    <mergeCell ref="F46:G48"/>
    <mergeCell ref="AN46:AN48"/>
    <mergeCell ref="AO46:AO48"/>
    <mergeCell ref="AP46:AQ48"/>
    <mergeCell ref="AR40:AR42"/>
    <mergeCell ref="A43:A45"/>
    <mergeCell ref="B43:B45"/>
    <mergeCell ref="C43:C45"/>
    <mergeCell ref="D43:D45"/>
    <mergeCell ref="E43:E45"/>
    <mergeCell ref="F43:G45"/>
    <mergeCell ref="AN43:AN45"/>
    <mergeCell ref="AO43:AO45"/>
    <mergeCell ref="AP43:AQ45"/>
    <mergeCell ref="AR37:AR39"/>
    <mergeCell ref="A40:A42"/>
    <mergeCell ref="B40:B42"/>
    <mergeCell ref="C40:C42"/>
    <mergeCell ref="D40:D42"/>
    <mergeCell ref="E40:E42"/>
    <mergeCell ref="F40:G42"/>
    <mergeCell ref="AN40:AN42"/>
    <mergeCell ref="AO40:AO42"/>
    <mergeCell ref="AP40:AQ42"/>
    <mergeCell ref="AR34:AR36"/>
    <mergeCell ref="A37:A39"/>
    <mergeCell ref="B37:B39"/>
    <mergeCell ref="C37:C39"/>
    <mergeCell ref="D37:D39"/>
    <mergeCell ref="E37:E39"/>
    <mergeCell ref="F37:G39"/>
    <mergeCell ref="AN37:AN39"/>
    <mergeCell ref="AO37:AO39"/>
    <mergeCell ref="AP37:AQ39"/>
    <mergeCell ref="AR31:AR33"/>
    <mergeCell ref="A34:A36"/>
    <mergeCell ref="B34:B36"/>
    <mergeCell ref="C34:C36"/>
    <mergeCell ref="D34:D36"/>
    <mergeCell ref="E34:E36"/>
    <mergeCell ref="F34:G36"/>
    <mergeCell ref="AN34:AN36"/>
    <mergeCell ref="AO34:AO36"/>
    <mergeCell ref="AP34:AQ36"/>
    <mergeCell ref="AR28:AR30"/>
    <mergeCell ref="A31:A33"/>
    <mergeCell ref="B31:B33"/>
    <mergeCell ref="C31:C33"/>
    <mergeCell ref="D31:D33"/>
    <mergeCell ref="E31:E33"/>
    <mergeCell ref="F31:G33"/>
    <mergeCell ref="AN31:AN33"/>
    <mergeCell ref="AO31:AO33"/>
    <mergeCell ref="AP31:AQ33"/>
    <mergeCell ref="AR25:AR27"/>
    <mergeCell ref="A28:A30"/>
    <mergeCell ref="B28:B30"/>
    <mergeCell ref="C28:C30"/>
    <mergeCell ref="D28:D30"/>
    <mergeCell ref="E28:E30"/>
    <mergeCell ref="F28:G30"/>
    <mergeCell ref="AN28:AN30"/>
    <mergeCell ref="AO28:AO30"/>
    <mergeCell ref="AP28:AQ30"/>
    <mergeCell ref="AR22:AR24"/>
    <mergeCell ref="A25:A27"/>
    <mergeCell ref="B25:B27"/>
    <mergeCell ref="C25:C27"/>
    <mergeCell ref="D25:D27"/>
    <mergeCell ref="E25:E27"/>
    <mergeCell ref="F25:G27"/>
    <mergeCell ref="AN25:AN27"/>
    <mergeCell ref="AO25:AO27"/>
    <mergeCell ref="AP25:AQ27"/>
    <mergeCell ref="AU21:AV21"/>
    <mergeCell ref="A22:A24"/>
    <mergeCell ref="B22:B24"/>
    <mergeCell ref="C22:C24"/>
    <mergeCell ref="D22:D24"/>
    <mergeCell ref="E22:E24"/>
    <mergeCell ref="F22:G24"/>
    <mergeCell ref="AN22:AN24"/>
    <mergeCell ref="AO22:AO24"/>
    <mergeCell ref="AP22:AQ24"/>
    <mergeCell ref="I18:AM18"/>
    <mergeCell ref="AN18:AN21"/>
    <mergeCell ref="AO18:AO21"/>
    <mergeCell ref="AP18:AQ21"/>
    <mergeCell ref="AR18:AR21"/>
    <mergeCell ref="I19:O19"/>
    <mergeCell ref="P19:V19"/>
    <mergeCell ref="W19:AC19"/>
    <mergeCell ref="AD19:AJ19"/>
    <mergeCell ref="AK19:AM19"/>
    <mergeCell ref="AH15:AM15"/>
    <mergeCell ref="AN15:AO15"/>
    <mergeCell ref="AP15:AQ15"/>
    <mergeCell ref="AR15:AS15"/>
    <mergeCell ref="B16:H17"/>
    <mergeCell ref="A18:A21"/>
    <mergeCell ref="B18:B21"/>
    <mergeCell ref="C18:D21"/>
    <mergeCell ref="E18:E21"/>
    <mergeCell ref="F18:H21"/>
    <mergeCell ref="AE14:AG14"/>
    <mergeCell ref="AH14:AJ14"/>
    <mergeCell ref="AK14:AM14"/>
    <mergeCell ref="C15:D15"/>
    <mergeCell ref="E15:F15"/>
    <mergeCell ref="G15:I15"/>
    <mergeCell ref="J15:O15"/>
    <mergeCell ref="P15:U15"/>
    <mergeCell ref="V15:AA15"/>
    <mergeCell ref="AB15:AG15"/>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Y12:AA12"/>
    <mergeCell ref="AB12:AD12"/>
    <mergeCell ref="AE12:AG12"/>
    <mergeCell ref="AH12:AJ12"/>
    <mergeCell ref="AK12:AM12"/>
    <mergeCell ref="C13:D13"/>
    <mergeCell ref="H13:I13"/>
    <mergeCell ref="J13:L13"/>
    <mergeCell ref="M13:O13"/>
    <mergeCell ref="P13:R13"/>
    <mergeCell ref="H12:I12"/>
    <mergeCell ref="J12:L12"/>
    <mergeCell ref="M12:O12"/>
    <mergeCell ref="P12:R12"/>
    <mergeCell ref="S12:U12"/>
    <mergeCell ref="V12:X12"/>
    <mergeCell ref="V11:AA11"/>
    <mergeCell ref="AB11:AG11"/>
    <mergeCell ref="AH11:AM11"/>
    <mergeCell ref="AN11:AO11"/>
    <mergeCell ref="AP11:AQ11"/>
    <mergeCell ref="AR11:AS11"/>
    <mergeCell ref="AN4:AQ4"/>
    <mergeCell ref="AN5:AQ5"/>
    <mergeCell ref="AK7:AM7"/>
    <mergeCell ref="AK9:AM9"/>
    <mergeCell ref="B11:B12"/>
    <mergeCell ref="C11:D12"/>
    <mergeCell ref="E11:F11"/>
    <mergeCell ref="G11:I11"/>
    <mergeCell ref="J11:O11"/>
    <mergeCell ref="P11:U11"/>
    <mergeCell ref="AN2:AQ2"/>
    <mergeCell ref="P3:S3"/>
    <mergeCell ref="T3:U3"/>
    <mergeCell ref="V3:W3"/>
    <mergeCell ref="X3:Y3"/>
    <mergeCell ref="AN3:AQ3"/>
  </mergeCells>
  <phoneticPr fontId="4"/>
  <dataValidations count="4">
    <dataValidation type="list" allowBlank="1" showInputMessage="1" showErrorMessage="1" sqref="AN5:AN6 AO6:AQ6">
      <formula1>"予定,実績"</formula1>
    </dataValidation>
    <dataValidation type="list" allowBlank="1" showInputMessage="1" showErrorMessage="1" sqref="B22:B23 B25:B26 B28:B29 B31:B32 B34:B35 B37:B38 B40:B41 B43:B44 B46:B47 B49:B50 B52:B53 B55:B56 B58:B59 B61:B62 B64:B65 B67:B68 B70:B71 B73:B74 B76:B77 B79:B80">
      <formula1>INDIRECT($AN$2)</formula1>
    </dataValidation>
    <dataValidation type="list" allowBlank="1" showInputMessage="1" showErrorMessage="1" sqref="C22:C23 C79:C80 C73:C74 C55:C56 C58:C59 C61:C62 C64:C65 C67:C68 C70:C71 C76:C77 C52:C53 C49:C50 C43:C44 C25:C26 C28:C29 C31:C32 C34:C35 C37:C38 C40:C41 C46:C47">
      <formula1>$B$91:$B$94</formula1>
    </dataValidation>
    <dataValidation type="list" allowBlank="1" showInputMessage="1" showErrorMessage="1" sqref="D22:D23 D25:D26 D28:D29 D31:D32 D34:D35 D37:D38 D40:D41 D43:D44 D46:D47 D49:D50 D52:D53 D55:D56 D58:D59 D61:D62 D64:D65 D67:D68 D70:D71 D73:D74 D76:D77 D79:D80">
      <formula1>"□,☑"</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 (2)'!$A$1:$A$31</xm:f>
          </x14:formula1>
          <xm:sqref>AN2</xm:sqref>
        </x14:dataValidation>
        <x14:dataValidation type="list" allowBlank="1" showInputMessage="1" showErrorMessage="1">
          <x14:formula1>
            <xm:f>OFFSET('P1'!$B$12,,,COUNTA('P1'!$B$12:$B$56))</xm:f>
          </x14:formula1>
          <xm:sqref>I22:AM22 I25:AM25 I28:AM28 I31:AM31 I34:AM34 I37:AM37 I40:AM40 I43:AM43 I46:AM46 I49:AM49 I52:AM52 I55:AM55 I58:AM58 I61:AM61 I64:AM64 I67:AM67 I70:AM70 I73:AM73 I76:AM76 I79:AM79</xm:sqref>
        </x14:dataValidation>
        <x14:dataValidation type="list" allowBlank="1" showInputMessage="1" showErrorMessage="1">
          <x14:formula1>
            <xm:f>'選択肢 (2)'!$B$32:$L$32</xm:f>
          </x14:formula1>
          <xm:sqref>E22:E23 E25:E26 E28:E29 E31:E32 E34:E35 E37:E38 E40:E41 E43:E44 E46:E47 E49:E50 E52:E53 E55:E56 E58:E59 E61:E62 E64:E65 E67:E68 E70:E71 E73:E74 E76:E77 E79:E80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110"/>
  <sheetViews>
    <sheetView showGridLines="0" view="pageBreakPreview" zoomScaleNormal="90" zoomScaleSheetLayoutView="100" workbookViewId="0">
      <selection activeCell="AN2" sqref="AN2:AQ2"/>
    </sheetView>
  </sheetViews>
  <sheetFormatPr defaultColWidth="8.25" defaultRowHeight="21" customHeight="1" x14ac:dyDescent="0.15"/>
  <cols>
    <col min="1" max="1" width="2.625" style="276" customWidth="1"/>
    <col min="2" max="2" width="17.25" style="264" customWidth="1"/>
    <col min="3" max="3" width="7.5" style="276" bestFit="1" customWidth="1"/>
    <col min="4" max="4" width="3.25" style="276" customWidth="1"/>
    <col min="5" max="7" width="7.625" style="276" customWidth="1"/>
    <col min="8" max="8" width="5.25" style="276" customWidth="1"/>
    <col min="9" max="39" width="2.625" style="276" customWidth="1"/>
    <col min="40" max="41" width="7.625" style="276" customWidth="1"/>
    <col min="42" max="43" width="7.875" style="276" customWidth="1"/>
    <col min="44" max="45" width="7.625" style="276" customWidth="1"/>
    <col min="46" max="46" width="8.25" style="271"/>
    <col min="47" max="48" width="10.5" style="270" hidden="1" customWidth="1"/>
    <col min="49" max="49" width="3.125" style="270" customWidth="1"/>
    <col min="50" max="16384" width="8.25" style="270"/>
  </cols>
  <sheetData>
    <row r="1" spans="1:48" s="590" customFormat="1" ht="19.5" customHeight="1" x14ac:dyDescent="0.15">
      <c r="A1" s="587" t="s">
        <v>563</v>
      </c>
      <c r="B1" s="588"/>
      <c r="C1" s="588"/>
      <c r="D1" s="588"/>
      <c r="E1" s="588"/>
      <c r="F1" s="588"/>
      <c r="G1" s="589"/>
      <c r="H1" s="589"/>
      <c r="I1" s="589"/>
      <c r="J1" s="589"/>
      <c r="K1" s="589"/>
      <c r="L1" s="589"/>
      <c r="M1" s="589"/>
      <c r="N1" s="589"/>
      <c r="O1" s="589"/>
      <c r="P1" s="589"/>
      <c r="Q1" s="589"/>
      <c r="R1" s="589"/>
      <c r="S1" s="589"/>
      <c r="T1" s="589"/>
      <c r="U1" s="589"/>
    </row>
    <row r="2" spans="1:48" ht="18" customHeight="1" x14ac:dyDescent="0.15">
      <c r="A2" s="265" t="s">
        <v>564</v>
      </c>
      <c r="C2" s="265"/>
      <c r="D2" s="265"/>
      <c r="E2" s="265"/>
      <c r="F2" s="265"/>
      <c r="G2" s="265"/>
      <c r="H2" s="265"/>
      <c r="I2" s="265"/>
      <c r="J2" s="265"/>
      <c r="K2" s="265"/>
      <c r="L2" s="265"/>
      <c r="M2" s="265"/>
      <c r="N2" s="265"/>
      <c r="O2" s="265"/>
      <c r="P2" s="265"/>
      <c r="Q2" s="265"/>
      <c r="R2" s="265"/>
      <c r="S2" s="265"/>
      <c r="T2" s="265"/>
      <c r="U2" s="265"/>
      <c r="V2" s="265"/>
      <c r="W2" s="265"/>
      <c r="X2" s="265"/>
      <c r="Y2" s="265"/>
      <c r="Z2" s="265"/>
      <c r="AA2" s="266"/>
      <c r="AB2" s="266"/>
      <c r="AC2" s="267"/>
      <c r="AD2" s="267"/>
      <c r="AE2" s="267"/>
      <c r="AF2" s="267"/>
      <c r="AG2" s="268"/>
      <c r="AH2" s="268"/>
      <c r="AI2" s="268"/>
      <c r="AJ2" s="268"/>
      <c r="AK2" s="268"/>
      <c r="AL2" s="269" t="s">
        <v>385</v>
      </c>
      <c r="AM2" s="269"/>
      <c r="AN2" s="591" t="s">
        <v>500</v>
      </c>
      <c r="AO2" s="592"/>
      <c r="AP2" s="592"/>
      <c r="AQ2" s="593"/>
      <c r="AR2" s="270"/>
      <c r="AS2" s="270"/>
    </row>
    <row r="3" spans="1:48" ht="18" customHeight="1" x14ac:dyDescent="0.15">
      <c r="A3" s="273" t="s">
        <v>386</v>
      </c>
      <c r="B3" s="274"/>
      <c r="C3" s="274"/>
      <c r="D3" s="274"/>
      <c r="E3" s="274"/>
      <c r="F3" s="274"/>
      <c r="G3" s="274"/>
      <c r="H3" s="274"/>
      <c r="I3" s="274"/>
      <c r="J3" s="274"/>
      <c r="K3" s="274"/>
      <c r="L3" s="274"/>
      <c r="M3" s="274"/>
      <c r="N3" s="275"/>
      <c r="O3" s="275"/>
      <c r="P3" s="594">
        <v>2024</v>
      </c>
      <c r="Q3" s="594"/>
      <c r="R3" s="594"/>
      <c r="S3" s="594"/>
      <c r="T3" s="426" t="s">
        <v>7</v>
      </c>
      <c r="U3" s="426"/>
      <c r="V3" s="595" t="str">
        <f>IF([9]【共通】!P9=0,"",IF([9]【共通】!P9-3&lt;1,[9]【共通】!P9-3+12,[9]【共通】!P9-3))</f>
        <v/>
      </c>
      <c r="W3" s="595"/>
      <c r="X3" s="426" t="s">
        <v>387</v>
      </c>
      <c r="Y3" s="426"/>
      <c r="Z3" s="274"/>
      <c r="AA3" s="274"/>
      <c r="AB3" s="274"/>
      <c r="AC3" s="267"/>
      <c r="AD3" s="267"/>
      <c r="AF3" s="269"/>
      <c r="AG3" s="274"/>
      <c r="AH3" s="274"/>
      <c r="AI3" s="274"/>
      <c r="AJ3" s="274"/>
      <c r="AK3" s="274"/>
      <c r="AL3" s="269" t="s">
        <v>388</v>
      </c>
      <c r="AM3" s="269"/>
      <c r="AN3" s="596"/>
      <c r="AO3" s="597"/>
      <c r="AP3" s="597"/>
      <c r="AQ3" s="598"/>
      <c r="AR3" s="270"/>
      <c r="AS3" s="270"/>
    </row>
    <row r="4" spans="1:48" ht="18" customHeight="1" x14ac:dyDescent="0.15">
      <c r="A4" s="277"/>
      <c r="B4" s="274"/>
      <c r="C4" s="277"/>
      <c r="D4" s="277"/>
      <c r="E4" s="277"/>
      <c r="F4" s="277"/>
      <c r="G4" s="277"/>
      <c r="H4" s="277"/>
      <c r="I4" s="277"/>
      <c r="J4" s="277"/>
      <c r="K4" s="277"/>
      <c r="L4" s="277"/>
      <c r="M4" s="277"/>
      <c r="N4" s="277"/>
      <c r="O4" s="277"/>
      <c r="P4" s="277"/>
      <c r="Q4" s="277"/>
      <c r="R4" s="277"/>
      <c r="S4" s="277"/>
      <c r="T4" s="277"/>
      <c r="U4" s="277"/>
      <c r="V4" s="278" t="str">
        <f>IF(V3="","シート【共通】の「運営指導年月日」を入力してください↑","")</f>
        <v>シート【共通】の「運営指導年月日」を入力してください↑</v>
      </c>
      <c r="W4" s="277"/>
      <c r="X4" s="277"/>
      <c r="Y4" s="277"/>
      <c r="Z4" s="277"/>
      <c r="AB4" s="279"/>
      <c r="AC4" s="279"/>
      <c r="AD4" s="279"/>
      <c r="AE4" s="267"/>
      <c r="AF4" s="279"/>
      <c r="AG4" s="279"/>
      <c r="AH4" s="279"/>
      <c r="AI4" s="279"/>
      <c r="AJ4" s="279"/>
      <c r="AK4" s="279"/>
      <c r="AL4" s="280" t="s">
        <v>389</v>
      </c>
      <c r="AM4" s="269"/>
      <c r="AN4" s="423" t="str">
        <f>IF(AN5="","予定/実績の別を選択",IF(AN5="予定","４週","暦月"))</f>
        <v>暦月</v>
      </c>
      <c r="AO4" s="424"/>
      <c r="AP4" s="424"/>
      <c r="AQ4" s="425"/>
      <c r="AR4" s="270"/>
      <c r="AS4" s="270"/>
    </row>
    <row r="5" spans="1:48" ht="18" customHeight="1" x14ac:dyDescent="0.15">
      <c r="A5" s="277"/>
      <c r="B5" s="274"/>
      <c r="C5" s="277"/>
      <c r="D5" s="277"/>
      <c r="E5" s="277"/>
      <c r="F5" s="277"/>
      <c r="G5" s="277"/>
      <c r="H5" s="277"/>
      <c r="I5" s="277"/>
      <c r="J5" s="277"/>
      <c r="K5" s="277"/>
      <c r="L5" s="277"/>
      <c r="M5" s="277"/>
      <c r="N5" s="277"/>
      <c r="O5" s="277"/>
      <c r="P5" s="277"/>
      <c r="Q5" s="277"/>
      <c r="R5" s="277"/>
      <c r="S5" s="277"/>
      <c r="T5" s="277"/>
      <c r="U5" s="277"/>
      <c r="V5" s="277"/>
      <c r="W5" s="277"/>
      <c r="X5" s="277"/>
      <c r="Y5" s="277"/>
      <c r="Z5" s="277"/>
      <c r="AB5" s="279"/>
      <c r="AC5" s="279"/>
      <c r="AD5" s="279"/>
      <c r="AE5" s="267"/>
      <c r="AF5" s="279"/>
      <c r="AG5" s="279"/>
      <c r="AH5" s="279"/>
      <c r="AI5" s="279"/>
      <c r="AJ5" s="279"/>
      <c r="AK5" s="279"/>
      <c r="AL5" s="280" t="s">
        <v>390</v>
      </c>
      <c r="AM5" s="269"/>
      <c r="AN5" s="599" t="s">
        <v>391</v>
      </c>
      <c r="AO5" s="600"/>
      <c r="AP5" s="600"/>
      <c r="AQ5" s="601"/>
      <c r="AR5" s="270"/>
      <c r="AS5" s="270"/>
      <c r="AU5" s="325"/>
      <c r="AV5" s="325"/>
    </row>
    <row r="6" spans="1:48" s="288" customFormat="1" ht="6.75" customHeight="1" x14ac:dyDescent="0.15">
      <c r="A6" s="282"/>
      <c r="B6" s="274"/>
      <c r="C6" s="282"/>
      <c r="D6" s="282"/>
      <c r="E6" s="282"/>
      <c r="F6" s="282"/>
      <c r="G6" s="282"/>
      <c r="H6" s="282"/>
      <c r="I6" s="282"/>
      <c r="J6" s="282"/>
      <c r="K6" s="282"/>
      <c r="L6" s="282"/>
      <c r="M6" s="282"/>
      <c r="N6" s="282"/>
      <c r="O6" s="282"/>
      <c r="P6" s="282"/>
      <c r="Q6" s="282"/>
      <c r="R6" s="282"/>
      <c r="S6" s="282"/>
      <c r="T6" s="282"/>
      <c r="U6" s="282"/>
      <c r="V6" s="282"/>
      <c r="W6" s="282"/>
      <c r="X6" s="282"/>
      <c r="Y6" s="282"/>
      <c r="Z6" s="282"/>
      <c r="AA6" s="283"/>
      <c r="AB6" s="284"/>
      <c r="AC6" s="284"/>
      <c r="AD6" s="284"/>
      <c r="AE6" s="285"/>
      <c r="AF6" s="284"/>
      <c r="AG6" s="284"/>
      <c r="AH6" s="284"/>
      <c r="AI6" s="284"/>
      <c r="AJ6" s="284"/>
      <c r="AK6" s="284"/>
      <c r="AL6" s="286"/>
      <c r="AM6" s="287"/>
      <c r="AN6" s="275"/>
      <c r="AO6" s="275"/>
      <c r="AP6" s="275"/>
      <c r="AQ6" s="275"/>
      <c r="AT6" s="289"/>
      <c r="AU6" s="662"/>
      <c r="AV6" s="662"/>
    </row>
    <row r="7" spans="1:48" ht="18" customHeight="1" x14ac:dyDescent="0.15">
      <c r="A7" s="277"/>
      <c r="B7" s="274"/>
      <c r="C7" s="277"/>
      <c r="D7" s="277"/>
      <c r="E7" s="277"/>
      <c r="F7" s="277"/>
      <c r="G7" s="277"/>
      <c r="H7" s="277"/>
      <c r="I7" s="277"/>
      <c r="J7" s="277"/>
      <c r="K7" s="277"/>
      <c r="L7" s="277"/>
      <c r="M7" s="277"/>
      <c r="N7" s="277"/>
      <c r="O7" s="277"/>
      <c r="P7" s="277"/>
      <c r="Q7" s="277"/>
      <c r="R7" s="277"/>
      <c r="S7" s="277"/>
      <c r="T7" s="277"/>
      <c r="U7" s="277"/>
      <c r="V7" s="277"/>
      <c r="X7" s="277"/>
      <c r="Y7" s="277"/>
      <c r="Z7" s="277"/>
      <c r="AB7" s="279"/>
      <c r="AC7" s="279"/>
      <c r="AD7" s="279"/>
      <c r="AE7" s="267"/>
      <c r="AF7" s="279"/>
      <c r="AG7" s="279"/>
      <c r="AH7" s="279"/>
      <c r="AI7" s="279"/>
      <c r="AJ7" s="280" t="s">
        <v>392</v>
      </c>
      <c r="AK7" s="602"/>
      <c r="AL7" s="602"/>
      <c r="AM7" s="602"/>
      <c r="AN7" s="279" t="s">
        <v>393</v>
      </c>
      <c r="AO7" s="603"/>
      <c r="AP7" s="279" t="s">
        <v>394</v>
      </c>
      <c r="AQ7" s="267"/>
      <c r="AR7" s="270"/>
      <c r="AS7" s="270"/>
      <c r="AU7" s="325"/>
      <c r="AV7" s="325"/>
    </row>
    <row r="8" spans="1:48" s="288" customFormat="1" ht="7.5" customHeight="1" x14ac:dyDescent="0.15">
      <c r="A8" s="282"/>
      <c r="B8" s="274"/>
      <c r="C8" s="282"/>
      <c r="D8" s="282"/>
      <c r="E8" s="282"/>
      <c r="F8" s="282"/>
      <c r="G8" s="282"/>
      <c r="H8" s="282"/>
      <c r="I8" s="282"/>
      <c r="J8" s="282"/>
      <c r="K8" s="282"/>
      <c r="L8" s="282"/>
      <c r="M8" s="282"/>
      <c r="N8" s="282"/>
      <c r="O8" s="282"/>
      <c r="P8" s="282"/>
      <c r="Q8" s="282"/>
      <c r="R8" s="282"/>
      <c r="S8" s="282"/>
      <c r="T8" s="282"/>
      <c r="U8" s="282"/>
      <c r="V8" s="282"/>
      <c r="W8" s="283"/>
      <c r="X8" s="282"/>
      <c r="Y8" s="282"/>
      <c r="Z8" s="282"/>
      <c r="AA8" s="283"/>
      <c r="AB8" s="284"/>
      <c r="AC8" s="284"/>
      <c r="AD8" s="284"/>
      <c r="AE8" s="285"/>
      <c r="AF8" s="284"/>
      <c r="AG8" s="284"/>
      <c r="AH8" s="284"/>
      <c r="AI8" s="284"/>
      <c r="AJ8" s="286"/>
      <c r="AK8" s="284"/>
      <c r="AL8" s="284"/>
      <c r="AM8" s="284"/>
      <c r="AN8" s="284"/>
      <c r="AO8" s="284"/>
      <c r="AP8" s="284"/>
      <c r="AQ8" s="285"/>
      <c r="AT8" s="289"/>
      <c r="AU8" s="662"/>
      <c r="AV8" s="662"/>
    </row>
    <row r="9" spans="1:48" ht="18" customHeight="1" x14ac:dyDescent="0.15">
      <c r="A9" s="277"/>
      <c r="B9" s="277"/>
      <c r="C9" s="277"/>
      <c r="D9" s="277"/>
      <c r="E9" s="277"/>
      <c r="F9" s="277"/>
      <c r="G9" s="277"/>
      <c r="H9" s="277"/>
      <c r="I9" s="277"/>
      <c r="J9" s="277"/>
      <c r="K9" s="277"/>
      <c r="L9" s="277"/>
      <c r="M9" s="277"/>
      <c r="N9" s="277"/>
      <c r="O9" s="277"/>
      <c r="P9" s="277"/>
      <c r="Q9" s="277"/>
      <c r="R9" s="277"/>
      <c r="S9" s="277"/>
      <c r="T9" s="277"/>
      <c r="U9" s="277"/>
      <c r="V9" s="277"/>
      <c r="X9" s="277"/>
      <c r="Y9" s="277"/>
      <c r="Z9" s="277"/>
      <c r="AB9" s="279"/>
      <c r="AC9" s="279"/>
      <c r="AD9" s="279"/>
      <c r="AE9" s="267"/>
      <c r="AF9" s="279"/>
      <c r="AG9" s="279"/>
      <c r="AH9" s="279"/>
      <c r="AI9" s="279"/>
      <c r="AJ9" s="280" t="s">
        <v>395</v>
      </c>
      <c r="AK9" s="602"/>
      <c r="AL9" s="602"/>
      <c r="AM9" s="602"/>
      <c r="AN9" s="279" t="s">
        <v>393</v>
      </c>
      <c r="AO9" s="603"/>
      <c r="AP9" s="279" t="s">
        <v>394</v>
      </c>
      <c r="AQ9" s="267"/>
      <c r="AR9" s="270"/>
      <c r="AS9" s="270"/>
      <c r="AU9" s="325"/>
      <c r="AV9" s="325"/>
    </row>
    <row r="10" spans="1:48" s="288" customFormat="1" ht="5.25" customHeight="1" x14ac:dyDescent="0.15">
      <c r="A10" s="282"/>
      <c r="B10" s="282"/>
      <c r="C10" s="282"/>
      <c r="D10" s="282"/>
      <c r="E10" s="282"/>
      <c r="F10" s="282"/>
      <c r="G10" s="282"/>
      <c r="H10" s="282"/>
      <c r="I10" s="282"/>
      <c r="J10" s="282"/>
      <c r="K10" s="282"/>
      <c r="L10" s="282"/>
      <c r="M10" s="282"/>
      <c r="N10" s="282"/>
      <c r="O10" s="282"/>
      <c r="P10" s="282"/>
      <c r="Q10" s="282"/>
      <c r="R10" s="282"/>
      <c r="S10" s="282"/>
      <c r="T10" s="282"/>
      <c r="U10" s="282"/>
      <c r="V10" s="282"/>
      <c r="W10" s="283"/>
      <c r="X10" s="282"/>
      <c r="Y10" s="282"/>
      <c r="Z10" s="282"/>
      <c r="AA10" s="283"/>
      <c r="AB10" s="284"/>
      <c r="AC10" s="284"/>
      <c r="AD10" s="284"/>
      <c r="AE10" s="285"/>
      <c r="AF10" s="284"/>
      <c r="AG10" s="284"/>
      <c r="AH10" s="284"/>
      <c r="AI10" s="284"/>
      <c r="AJ10" s="286"/>
      <c r="AK10" s="284"/>
      <c r="AL10" s="284"/>
      <c r="AM10" s="284"/>
      <c r="AN10" s="284"/>
      <c r="AO10" s="284"/>
      <c r="AP10" s="284"/>
      <c r="AQ10" s="285"/>
      <c r="AT10" s="289"/>
      <c r="AU10" s="662"/>
      <c r="AV10" s="662"/>
    </row>
    <row r="11" spans="1:48" s="276" customFormat="1" ht="21" customHeight="1" x14ac:dyDescent="0.15">
      <c r="A11" s="292"/>
      <c r="B11" s="604"/>
      <c r="C11" s="605" t="s">
        <v>396</v>
      </c>
      <c r="D11" s="606"/>
      <c r="E11" s="408" t="str">
        <f>IFERROR(IF(VLOOKUP($AN$2,'選択肢 (2)'!$A:$L,3,FALSE)="","---",(VLOOKUP($AN$2,'選択肢 (2)'!$A:$L,3,FALSE))),"サービス種別未選択")</f>
        <v>生活支援員</v>
      </c>
      <c r="F11" s="408"/>
      <c r="G11" s="408" t="str">
        <f>IFERROR(IF(VLOOKUP($AN$2,'選択肢 (2)'!$A:$L,4,FALSE)="","---",(VLOOKUP($AN$2,'選択肢 (2)'!$A:$L,4,FALSE))),"サービス種別"&amp;CHAR(10)&amp;"未選択")</f>
        <v>---</v>
      </c>
      <c r="H11" s="408"/>
      <c r="I11" s="408"/>
      <c r="J11" s="416" t="str">
        <f>IFERROR(IF(VLOOKUP($AN$2,'選択肢 (2)'!$A:$L,5,FALSE)="","---",(VLOOKUP($AN$2,'選択肢 (2)'!$A:$L,5,FALSE))),"サービス種別未選択")</f>
        <v>---</v>
      </c>
      <c r="K11" s="417"/>
      <c r="L11" s="417"/>
      <c r="M11" s="417"/>
      <c r="N11" s="417"/>
      <c r="O11" s="418"/>
      <c r="P11" s="416" t="str">
        <f>IFERROR(IF(VLOOKUP($AN$2,'選択肢 (2)'!$A:$L,6,FALSE)="","---",(VLOOKUP($AN$2,'選択肢 (2)'!$A:$L,6,FALSE))),"サービス種別未選択")</f>
        <v>---</v>
      </c>
      <c r="Q11" s="417"/>
      <c r="R11" s="417"/>
      <c r="S11" s="417"/>
      <c r="T11" s="417"/>
      <c r="U11" s="418"/>
      <c r="V11" s="416" t="str">
        <f>IFERROR(IF(VLOOKUP($AN$2,'選択肢 (2)'!$A:$L,7,FALSE)="","---",(VLOOKUP($AN$2,'選択肢 (2)'!$A:$L,7,FALSE))),"サービス種別未選択")</f>
        <v>---</v>
      </c>
      <c r="W11" s="417"/>
      <c r="X11" s="417"/>
      <c r="Y11" s="417"/>
      <c r="Z11" s="417"/>
      <c r="AA11" s="418"/>
      <c r="AB11" s="416" t="str">
        <f>IFERROR(IF(VLOOKUP($AN$2,'選択肢 (2)'!$A:$L,8,FALSE)="","---",(VLOOKUP($AN$2,'選択肢 (2)'!$A:$L,8,FALSE))),"サービス種別未選択")</f>
        <v>---</v>
      </c>
      <c r="AC11" s="417"/>
      <c r="AD11" s="417"/>
      <c r="AE11" s="417"/>
      <c r="AF11" s="417"/>
      <c r="AG11" s="418"/>
      <c r="AH11" s="416" t="str">
        <f>IFERROR(IF(VLOOKUP($AN$2,'選択肢 (2)'!$A:$L,9,FALSE)="","---",(VLOOKUP($AN$2,'選択肢 (2)'!$A:$L,9,FALSE))),"サービス種別未選択")</f>
        <v>---</v>
      </c>
      <c r="AI11" s="417"/>
      <c r="AJ11" s="417"/>
      <c r="AK11" s="417"/>
      <c r="AL11" s="417"/>
      <c r="AM11" s="418"/>
      <c r="AN11" s="396" t="str">
        <f>IFERROR(IF(VLOOKUP($AN$2,'選択肢 (2)'!$A:$L,10,FALSE)="","---",(VLOOKUP($AN$2,'選択肢 (2)'!$A:$L,10,FALSE))),"サービス種別未選択")</f>
        <v>---</v>
      </c>
      <c r="AO11" s="398"/>
      <c r="AP11" s="408" t="str">
        <f>IFERROR(IF(VLOOKUP($AN$2,'選択肢 (2)'!$A:$L,11,FALSE)="","---",(VLOOKUP($AN$2,'選択肢 (2)'!$A:$L,11,FALSE))),"サービス種別未選択")</f>
        <v>---</v>
      </c>
      <c r="AQ11" s="408"/>
      <c r="AR11" s="408" t="str">
        <f>IFERROR(IF(VLOOKUP($AN$2,'選択肢 (2)'!$A:$L,12,FALSE)="","---",(VLOOKUP($AN$2,'選択肢 (2)'!$A:$L,12,FALSE))),"サービス種別未選択")</f>
        <v>---</v>
      </c>
      <c r="AS11" s="408"/>
      <c r="AT11" s="293"/>
    </row>
    <row r="12" spans="1:48" s="276" customFormat="1" ht="24.95" customHeight="1" x14ac:dyDescent="0.15">
      <c r="A12" s="295"/>
      <c r="B12" s="607"/>
      <c r="C12" s="608"/>
      <c r="D12" s="609"/>
      <c r="E12" s="296" t="s">
        <v>397</v>
      </c>
      <c r="F12" s="296" t="s">
        <v>398</v>
      </c>
      <c r="G12" s="610" t="s">
        <v>399</v>
      </c>
      <c r="H12" s="611" t="s">
        <v>400</v>
      </c>
      <c r="I12" s="611"/>
      <c r="J12" s="420" t="s">
        <v>401</v>
      </c>
      <c r="K12" s="421"/>
      <c r="L12" s="422"/>
      <c r="M12" s="420" t="s">
        <v>402</v>
      </c>
      <c r="N12" s="421"/>
      <c r="O12" s="422"/>
      <c r="P12" s="420" t="s">
        <v>401</v>
      </c>
      <c r="Q12" s="421"/>
      <c r="R12" s="422"/>
      <c r="S12" s="420" t="s">
        <v>402</v>
      </c>
      <c r="T12" s="421"/>
      <c r="U12" s="422"/>
      <c r="V12" s="420" t="s">
        <v>401</v>
      </c>
      <c r="W12" s="421"/>
      <c r="X12" s="422"/>
      <c r="Y12" s="420" t="s">
        <v>402</v>
      </c>
      <c r="Z12" s="421"/>
      <c r="AA12" s="422"/>
      <c r="AB12" s="420" t="s">
        <v>401</v>
      </c>
      <c r="AC12" s="421"/>
      <c r="AD12" s="422"/>
      <c r="AE12" s="420" t="s">
        <v>402</v>
      </c>
      <c r="AF12" s="421"/>
      <c r="AG12" s="422"/>
      <c r="AH12" s="420" t="s">
        <v>401</v>
      </c>
      <c r="AI12" s="421"/>
      <c r="AJ12" s="422"/>
      <c r="AK12" s="420" t="s">
        <v>402</v>
      </c>
      <c r="AL12" s="421"/>
      <c r="AM12" s="422"/>
      <c r="AN12" s="296" t="s">
        <v>397</v>
      </c>
      <c r="AO12" s="296" t="s">
        <v>398</v>
      </c>
      <c r="AP12" s="296" t="s">
        <v>397</v>
      </c>
      <c r="AQ12" s="296" t="s">
        <v>398</v>
      </c>
      <c r="AR12" s="296" t="s">
        <v>397</v>
      </c>
      <c r="AS12" s="296" t="s">
        <v>398</v>
      </c>
      <c r="AT12" s="293"/>
    </row>
    <row r="13" spans="1:48" s="276" customFormat="1" ht="18" customHeight="1" x14ac:dyDescent="0.15">
      <c r="A13" s="295"/>
      <c r="B13" s="612" t="s">
        <v>403</v>
      </c>
      <c r="C13" s="396">
        <f>SUM(E13:AS13)</f>
        <v>0</v>
      </c>
      <c r="D13" s="398"/>
      <c r="E13" s="296">
        <f>COUNTIFS($B:$B,$E$11,$C:$C,"(A)常/専")</f>
        <v>0</v>
      </c>
      <c r="F13" s="296">
        <f>COUNTIFS($B:$B,$E$11,$C:$C,"(B)常/兼")</f>
        <v>0</v>
      </c>
      <c r="G13" s="296">
        <f>COUNTIFS($B:$B,$G$11,$C:$C,"(A)常/専")</f>
        <v>0</v>
      </c>
      <c r="H13" s="611">
        <f>COUNTIFS($B:$B,$G$11,$C:$C,"(B)常/兼")</f>
        <v>0</v>
      </c>
      <c r="I13" s="611"/>
      <c r="J13" s="420">
        <f>COUNTIFS($B:$B,$J$11,$C:$C,"(A)常/専")</f>
        <v>0</v>
      </c>
      <c r="K13" s="421"/>
      <c r="L13" s="422"/>
      <c r="M13" s="420">
        <f>COUNTIFS($B:$B,$J$11,$C:$C,"(B)常/兼")</f>
        <v>0</v>
      </c>
      <c r="N13" s="421"/>
      <c r="O13" s="422"/>
      <c r="P13" s="420">
        <f>COUNTIFS($B:$B,$P$11,$C:$C,"(A)常/専")</f>
        <v>0</v>
      </c>
      <c r="Q13" s="421"/>
      <c r="R13" s="422"/>
      <c r="S13" s="420">
        <f>COUNTIFS($B:$B,$P$11,$C:$C,"(B)常/兼")</f>
        <v>0</v>
      </c>
      <c r="T13" s="421"/>
      <c r="U13" s="422"/>
      <c r="V13" s="420">
        <f>COUNTIFS($B:$B,$V$11,$C:$C,"(A)常/専")</f>
        <v>0</v>
      </c>
      <c r="W13" s="421"/>
      <c r="X13" s="422"/>
      <c r="Y13" s="420">
        <f>COUNTIFS($B:$B,$V$11,$C:$C,"(B)常/兼")</f>
        <v>0</v>
      </c>
      <c r="Z13" s="421"/>
      <c r="AA13" s="422"/>
      <c r="AB13" s="420">
        <f>COUNTIFS($B:$B,$AB$11,$C:$C,"(A)常/専")</f>
        <v>0</v>
      </c>
      <c r="AC13" s="421"/>
      <c r="AD13" s="422"/>
      <c r="AE13" s="420">
        <f>COUNTIFS($B:$B,$AB$11,$C:$C,"(B)常/兼")</f>
        <v>0</v>
      </c>
      <c r="AF13" s="421"/>
      <c r="AG13" s="422"/>
      <c r="AH13" s="420">
        <f>COUNTIFS($B:$B,$AH$11,$C:$C,"(A)常/専")</f>
        <v>0</v>
      </c>
      <c r="AI13" s="421"/>
      <c r="AJ13" s="422"/>
      <c r="AK13" s="420">
        <f>COUNTIFS($B:$B,$AH$11,$C:$C,"(B)常/兼")</f>
        <v>0</v>
      </c>
      <c r="AL13" s="421"/>
      <c r="AM13" s="422"/>
      <c r="AN13" s="296">
        <f>COUNTIFS($B:$B,$AN$11,$C:$C,"(A)常/専")</f>
        <v>0</v>
      </c>
      <c r="AO13" s="296">
        <f>COUNTIFS($B:$B,$AN$11,$C:$C,"(B)常/兼")</f>
        <v>0</v>
      </c>
      <c r="AP13" s="296">
        <f>COUNTIFS($B:$B,$AP$11,$C:$C,"(A)常/専")</f>
        <v>0</v>
      </c>
      <c r="AQ13" s="296">
        <f>COUNTIFS($B:$B,$AP$11,$C:$C,"(B)常/兼")</f>
        <v>0</v>
      </c>
      <c r="AR13" s="296">
        <f>COUNTIFS($B:$B,$AR$11,$C:$C,"(A)常/専")</f>
        <v>0</v>
      </c>
      <c r="AS13" s="296">
        <f>COUNTIFS($B:$B,$AR$11,$C:$C,"(B)常/兼")</f>
        <v>0</v>
      </c>
      <c r="AT13" s="293"/>
    </row>
    <row r="14" spans="1:48" s="276" customFormat="1" ht="18" customHeight="1" x14ac:dyDescent="0.15">
      <c r="A14" s="295"/>
      <c r="B14" s="612" t="s">
        <v>404</v>
      </c>
      <c r="C14" s="396">
        <f>SUM(E14:AS14)</f>
        <v>0</v>
      </c>
      <c r="D14" s="398"/>
      <c r="E14" s="296">
        <f>COUNTIFS($B:$B,$E$11,$C:$C,"(C)非/専")</f>
        <v>0</v>
      </c>
      <c r="F14" s="296">
        <f>COUNTIFS($B:$B,$E$11,$C:$C,"(D)非/兼")</f>
        <v>0</v>
      </c>
      <c r="G14" s="296">
        <f>COUNTIFS($B:$B,$G$11,$C:$C,"(C)非/専")</f>
        <v>0</v>
      </c>
      <c r="H14" s="611">
        <f>COUNTIFS($B:$B,$G$11,$C:$C,"(D)非/兼")</f>
        <v>0</v>
      </c>
      <c r="I14" s="611"/>
      <c r="J14" s="420">
        <f>COUNTIFS($B:$B,$J$11,$C:$C,"(C)非/専")</f>
        <v>0</v>
      </c>
      <c r="K14" s="421"/>
      <c r="L14" s="422"/>
      <c r="M14" s="420">
        <f>COUNTIFS($B:$B,$J$11,$C:$C,"(D)非/兼")</f>
        <v>0</v>
      </c>
      <c r="N14" s="421"/>
      <c r="O14" s="422"/>
      <c r="P14" s="420">
        <f>COUNTIFS($B:$B,$P$11,$C:$C,"(C)非/専")</f>
        <v>0</v>
      </c>
      <c r="Q14" s="421"/>
      <c r="R14" s="422"/>
      <c r="S14" s="420">
        <f>COUNTIFS($B:$B,$P$11,$C:$C,"(D)非/兼")</f>
        <v>0</v>
      </c>
      <c r="T14" s="421"/>
      <c r="U14" s="422"/>
      <c r="V14" s="420">
        <f>COUNTIFS($B:$B,$V$11,$C:$C,"(C)非/専")</f>
        <v>0</v>
      </c>
      <c r="W14" s="421"/>
      <c r="X14" s="422"/>
      <c r="Y14" s="420">
        <f>COUNTIFS($B:$B,$V$11,$C:$C,"(D)非/兼")</f>
        <v>0</v>
      </c>
      <c r="Z14" s="421"/>
      <c r="AA14" s="422"/>
      <c r="AB14" s="420">
        <f>COUNTIFS($B:$B,$AB$11,$C:$C,"(C)非/専")</f>
        <v>0</v>
      </c>
      <c r="AC14" s="421"/>
      <c r="AD14" s="422"/>
      <c r="AE14" s="420">
        <f>COUNTIFS($B:$B,$AB$11,$C:$C,"(D)非/兼")</f>
        <v>0</v>
      </c>
      <c r="AF14" s="421"/>
      <c r="AG14" s="422"/>
      <c r="AH14" s="420">
        <f>COUNTIFS($B:$B,$AH$11,$C:$C,"(C)非/専")</f>
        <v>0</v>
      </c>
      <c r="AI14" s="421"/>
      <c r="AJ14" s="422"/>
      <c r="AK14" s="420">
        <f>COUNTIFS($B:$B,$AH$11,$C:$C,"(D)非/兼")</f>
        <v>0</v>
      </c>
      <c r="AL14" s="421"/>
      <c r="AM14" s="422"/>
      <c r="AN14" s="296">
        <f>COUNTIFS($B:$B,$AN$11,$C:$C,"(C)非/専")</f>
        <v>0</v>
      </c>
      <c r="AO14" s="296">
        <f>COUNTIFS($B:$B,$AN$11,$C:$C,"(D)非/兼")</f>
        <v>0</v>
      </c>
      <c r="AP14" s="296">
        <f>COUNTIFS($B:$B,$AP$11,$C:$C,"(C)非/専")</f>
        <v>0</v>
      </c>
      <c r="AQ14" s="296">
        <f>COUNTIFS($B:$B,$AP$11,$C:$C,"(D)非/兼")</f>
        <v>0</v>
      </c>
      <c r="AR14" s="296">
        <f>COUNTIFS($B:$B,$AR$11,$C:$C,"(C)非/専")</f>
        <v>0</v>
      </c>
      <c r="AS14" s="296">
        <f>COUNTIFS($B:$B,$AR$11,$C:$C,"(D)非/兼")</f>
        <v>0</v>
      </c>
      <c r="AT14" s="293"/>
    </row>
    <row r="15" spans="1:48" s="276" customFormat="1" ht="18" customHeight="1" x14ac:dyDescent="0.15">
      <c r="A15" s="295"/>
      <c r="B15" s="612" t="s">
        <v>405</v>
      </c>
      <c r="C15" s="396">
        <f>SUM(E15:AS15)-(SUMIFS($AR:$AR,$B:$B,"サービス管理責任者")+SUMIFS($AR:$AR,$B:$B,"医師")+SUMIFS($AR:$AR,$B:$B,"その他職員"))</f>
        <v>0</v>
      </c>
      <c r="D15" s="398"/>
      <c r="E15" s="416">
        <f>SUMIF($B:$B,E11,$AR:$AR)</f>
        <v>0</v>
      </c>
      <c r="F15" s="418"/>
      <c r="G15" s="613">
        <f>SUMIF($B:$B,G11,$AR:$AR)</f>
        <v>0</v>
      </c>
      <c r="H15" s="613"/>
      <c r="I15" s="613"/>
      <c r="J15" s="416">
        <f>SUMIF($B:$B,J11,$AR:$AR)</f>
        <v>0</v>
      </c>
      <c r="K15" s="417"/>
      <c r="L15" s="417"/>
      <c r="M15" s="417"/>
      <c r="N15" s="417"/>
      <c r="O15" s="418"/>
      <c r="P15" s="416">
        <f>SUMIF($B:$B,P11,$AR:$AR)</f>
        <v>0</v>
      </c>
      <c r="Q15" s="417"/>
      <c r="R15" s="417"/>
      <c r="S15" s="417"/>
      <c r="T15" s="417"/>
      <c r="U15" s="418"/>
      <c r="V15" s="416">
        <f>SUMIF($B:$B,V11,$AR:$AR)</f>
        <v>0</v>
      </c>
      <c r="W15" s="417"/>
      <c r="X15" s="417"/>
      <c r="Y15" s="417"/>
      <c r="Z15" s="417"/>
      <c r="AA15" s="418"/>
      <c r="AB15" s="416">
        <f>SUMIF($B:$B,AB11,$AR:$AR)</f>
        <v>0</v>
      </c>
      <c r="AC15" s="417"/>
      <c r="AD15" s="417"/>
      <c r="AE15" s="417"/>
      <c r="AF15" s="417"/>
      <c r="AG15" s="418"/>
      <c r="AH15" s="416">
        <f>SUMIF($B:$B,AH11,$AR:$AR)</f>
        <v>0</v>
      </c>
      <c r="AI15" s="417"/>
      <c r="AJ15" s="417"/>
      <c r="AK15" s="417"/>
      <c r="AL15" s="417"/>
      <c r="AM15" s="418"/>
      <c r="AN15" s="416">
        <f>SUMIF($B:$B,AN11,$AR:$AR)</f>
        <v>0</v>
      </c>
      <c r="AO15" s="418"/>
      <c r="AP15" s="416">
        <f>SUMIF($B:$B,AP11,$AR:$AR)</f>
        <v>0</v>
      </c>
      <c r="AQ15" s="418"/>
      <c r="AR15" s="416">
        <f>SUMIF($B:$B,AR11,$AR:$AR)</f>
        <v>0</v>
      </c>
      <c r="AS15" s="418"/>
      <c r="AT15" s="293"/>
    </row>
    <row r="16" spans="1:48" s="276" customFormat="1" ht="7.5" customHeight="1" x14ac:dyDescent="0.15">
      <c r="A16" s="295"/>
      <c r="B16" s="614" t="s">
        <v>406</v>
      </c>
      <c r="C16" s="614"/>
      <c r="D16" s="614"/>
      <c r="E16" s="614"/>
      <c r="F16" s="614"/>
      <c r="G16" s="614"/>
      <c r="H16" s="614"/>
      <c r="I16" s="615"/>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3"/>
    </row>
    <row r="17" spans="1:48" ht="17.25" customHeight="1" x14ac:dyDescent="0.15">
      <c r="A17" s="273"/>
      <c r="B17" s="616"/>
      <c r="C17" s="616"/>
      <c r="D17" s="616"/>
      <c r="E17" s="616"/>
      <c r="F17" s="616"/>
      <c r="G17" s="616"/>
      <c r="H17" s="616"/>
      <c r="I17" s="298" t="str">
        <f t="shared" ref="I17:AM17" si="0">IFERROR(IF(SUMIF($H:$H,"夜間　　",I:I)&gt;0,"🌙"&amp;COUNTIFS($H:$H,"夜間　　",I:I,"&gt;0"),""),"")</f>
        <v/>
      </c>
      <c r="J17" s="298" t="str">
        <f t="shared" si="0"/>
        <v/>
      </c>
      <c r="K17" s="298" t="str">
        <f t="shared" si="0"/>
        <v/>
      </c>
      <c r="L17" s="298" t="str">
        <f t="shared" si="0"/>
        <v/>
      </c>
      <c r="M17" s="298" t="str">
        <f t="shared" si="0"/>
        <v/>
      </c>
      <c r="N17" s="298" t="str">
        <f t="shared" si="0"/>
        <v/>
      </c>
      <c r="O17" s="298" t="str">
        <f t="shared" si="0"/>
        <v/>
      </c>
      <c r="P17" s="298" t="str">
        <f t="shared" si="0"/>
        <v/>
      </c>
      <c r="Q17" s="298" t="str">
        <f t="shared" si="0"/>
        <v/>
      </c>
      <c r="R17" s="298" t="str">
        <f t="shared" si="0"/>
        <v/>
      </c>
      <c r="S17" s="298" t="str">
        <f t="shared" si="0"/>
        <v/>
      </c>
      <c r="T17" s="298" t="str">
        <f t="shared" si="0"/>
        <v/>
      </c>
      <c r="U17" s="298" t="str">
        <f t="shared" si="0"/>
        <v/>
      </c>
      <c r="V17" s="298" t="str">
        <f t="shared" si="0"/>
        <v/>
      </c>
      <c r="W17" s="298" t="str">
        <f t="shared" si="0"/>
        <v/>
      </c>
      <c r="X17" s="298" t="str">
        <f t="shared" si="0"/>
        <v/>
      </c>
      <c r="Y17" s="298" t="str">
        <f t="shared" si="0"/>
        <v/>
      </c>
      <c r="Z17" s="298" t="str">
        <f t="shared" si="0"/>
        <v/>
      </c>
      <c r="AA17" s="298" t="str">
        <f t="shared" si="0"/>
        <v/>
      </c>
      <c r="AB17" s="298" t="str">
        <f t="shared" si="0"/>
        <v/>
      </c>
      <c r="AC17" s="298" t="str">
        <f t="shared" si="0"/>
        <v/>
      </c>
      <c r="AD17" s="298" t="str">
        <f t="shared" si="0"/>
        <v/>
      </c>
      <c r="AE17" s="298" t="str">
        <f t="shared" si="0"/>
        <v/>
      </c>
      <c r="AF17" s="298" t="str">
        <f t="shared" si="0"/>
        <v/>
      </c>
      <c r="AG17" s="298" t="str">
        <f t="shared" si="0"/>
        <v/>
      </c>
      <c r="AH17" s="298" t="str">
        <f t="shared" si="0"/>
        <v/>
      </c>
      <c r="AI17" s="298" t="str">
        <f t="shared" si="0"/>
        <v/>
      </c>
      <c r="AJ17" s="298" t="str">
        <f t="shared" si="0"/>
        <v/>
      </c>
      <c r="AK17" s="298" t="str">
        <f t="shared" si="0"/>
        <v/>
      </c>
      <c r="AL17" s="298" t="str">
        <f t="shared" si="0"/>
        <v/>
      </c>
      <c r="AM17" s="298" t="str">
        <f t="shared" si="0"/>
        <v/>
      </c>
      <c r="AN17" s="292" t="s">
        <v>407</v>
      </c>
      <c r="AO17" s="299"/>
      <c r="AP17" s="273"/>
      <c r="AQ17" s="267"/>
      <c r="AR17" s="299"/>
      <c r="AS17" s="299"/>
    </row>
    <row r="18" spans="1:48" ht="15" customHeight="1" x14ac:dyDescent="0.15">
      <c r="A18" s="419" t="s">
        <v>408</v>
      </c>
      <c r="B18" s="408" t="s">
        <v>409</v>
      </c>
      <c r="C18" s="617" t="s">
        <v>410</v>
      </c>
      <c r="D18" s="618"/>
      <c r="E18" s="408" t="s">
        <v>411</v>
      </c>
      <c r="F18" s="605" t="s">
        <v>412</v>
      </c>
      <c r="G18" s="619"/>
      <c r="H18" s="606"/>
      <c r="I18" s="411" t="s">
        <v>413</v>
      </c>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3"/>
      <c r="AN18" s="414" t="s">
        <v>414</v>
      </c>
      <c r="AO18" s="415" t="s">
        <v>415</v>
      </c>
      <c r="AP18" s="620" t="s">
        <v>416</v>
      </c>
      <c r="AQ18" s="621"/>
      <c r="AR18" s="415" t="s">
        <v>417</v>
      </c>
      <c r="AS18" s="283"/>
      <c r="AT18" s="289"/>
    </row>
    <row r="19" spans="1:48" ht="15" customHeight="1" x14ac:dyDescent="0.15">
      <c r="A19" s="419"/>
      <c r="B19" s="408"/>
      <c r="C19" s="622"/>
      <c r="D19" s="623"/>
      <c r="E19" s="408"/>
      <c r="F19" s="624"/>
      <c r="G19" s="625"/>
      <c r="H19" s="626"/>
      <c r="I19" s="396" t="s">
        <v>418</v>
      </c>
      <c r="J19" s="397"/>
      <c r="K19" s="397"/>
      <c r="L19" s="397"/>
      <c r="M19" s="397"/>
      <c r="N19" s="397"/>
      <c r="O19" s="398"/>
      <c r="P19" s="408" t="s">
        <v>419</v>
      </c>
      <c r="Q19" s="408"/>
      <c r="R19" s="408"/>
      <c r="S19" s="408"/>
      <c r="T19" s="408"/>
      <c r="U19" s="408"/>
      <c r="V19" s="408"/>
      <c r="W19" s="408" t="s">
        <v>420</v>
      </c>
      <c r="X19" s="408"/>
      <c r="Y19" s="408"/>
      <c r="Z19" s="408"/>
      <c r="AA19" s="408"/>
      <c r="AB19" s="408"/>
      <c r="AC19" s="408"/>
      <c r="AD19" s="408" t="s">
        <v>421</v>
      </c>
      <c r="AE19" s="408"/>
      <c r="AF19" s="408"/>
      <c r="AG19" s="408"/>
      <c r="AH19" s="408"/>
      <c r="AI19" s="408"/>
      <c r="AJ19" s="408"/>
      <c r="AK19" s="408" t="str">
        <f>IF(AN4="暦月","第５週","")</f>
        <v>第５週</v>
      </c>
      <c r="AL19" s="408"/>
      <c r="AM19" s="408"/>
      <c r="AN19" s="414"/>
      <c r="AO19" s="415"/>
      <c r="AP19" s="627"/>
      <c r="AQ19" s="628"/>
      <c r="AR19" s="415"/>
    </row>
    <row r="20" spans="1:48" ht="15" customHeight="1" x14ac:dyDescent="0.15">
      <c r="A20" s="419"/>
      <c r="B20" s="408"/>
      <c r="C20" s="622"/>
      <c r="D20" s="623"/>
      <c r="E20" s="408"/>
      <c r="F20" s="624"/>
      <c r="G20" s="625"/>
      <c r="H20" s="626"/>
      <c r="I20" s="300" t="e">
        <f>DATE($P$3,$V$3,1)</f>
        <v>#VALUE!</v>
      </c>
      <c r="J20" s="300" t="e">
        <f>DATE($P$3,$V$3,2)</f>
        <v>#VALUE!</v>
      </c>
      <c r="K20" s="300" t="e">
        <f>DATE($P$3,$V$3,3)</f>
        <v>#VALUE!</v>
      </c>
      <c r="L20" s="300" t="e">
        <f>DATE($P$3,$V$3,4)</f>
        <v>#VALUE!</v>
      </c>
      <c r="M20" s="300" t="e">
        <f>DATE($P$3,$V$3,5)</f>
        <v>#VALUE!</v>
      </c>
      <c r="N20" s="300" t="e">
        <f>DATE($P$3,$V$3,6)</f>
        <v>#VALUE!</v>
      </c>
      <c r="O20" s="300" t="e">
        <f>DATE($P$3,$V$3,7)</f>
        <v>#VALUE!</v>
      </c>
      <c r="P20" s="300" t="e">
        <f>DATE($P$3,$V$3,8)</f>
        <v>#VALUE!</v>
      </c>
      <c r="Q20" s="300" t="e">
        <f>DATE($P$3,$V$3,9)</f>
        <v>#VALUE!</v>
      </c>
      <c r="R20" s="300" t="e">
        <f>DATE($P$3,$V$3,10)</f>
        <v>#VALUE!</v>
      </c>
      <c r="S20" s="300" t="e">
        <f>DATE($P$3,$V$3,11)</f>
        <v>#VALUE!</v>
      </c>
      <c r="T20" s="300" t="e">
        <f>DATE($P$3,$V$3,12)</f>
        <v>#VALUE!</v>
      </c>
      <c r="U20" s="300" t="e">
        <f>DATE($P$3,$V$3,13)</f>
        <v>#VALUE!</v>
      </c>
      <c r="V20" s="300" t="e">
        <f>DATE($P$3,$V$3,14)</f>
        <v>#VALUE!</v>
      </c>
      <c r="W20" s="300" t="e">
        <f>DATE($P$3,$V$3,15)</f>
        <v>#VALUE!</v>
      </c>
      <c r="X20" s="300" t="e">
        <f>DATE($P$3,$V$3,16)</f>
        <v>#VALUE!</v>
      </c>
      <c r="Y20" s="300" t="e">
        <f>DATE($P$3,$V$3,17)</f>
        <v>#VALUE!</v>
      </c>
      <c r="Z20" s="300" t="e">
        <f>DATE($P$3,$V$3,18)</f>
        <v>#VALUE!</v>
      </c>
      <c r="AA20" s="300" t="e">
        <f>DATE($P$3,$V$3,19)</f>
        <v>#VALUE!</v>
      </c>
      <c r="AB20" s="300" t="e">
        <f>DATE($P$3,$V$3,20)</f>
        <v>#VALUE!</v>
      </c>
      <c r="AC20" s="300" t="e">
        <f>DATE($P$3,$V$3,21)</f>
        <v>#VALUE!</v>
      </c>
      <c r="AD20" s="300" t="e">
        <f>DATE($P$3,$V$3,22)</f>
        <v>#VALUE!</v>
      </c>
      <c r="AE20" s="300" t="e">
        <f>DATE($P$3,$V$3,23)</f>
        <v>#VALUE!</v>
      </c>
      <c r="AF20" s="300" t="e">
        <f>DATE($P$3,$V$3,24)</f>
        <v>#VALUE!</v>
      </c>
      <c r="AG20" s="300" t="e">
        <f>DATE($P$3,$V$3,25)</f>
        <v>#VALUE!</v>
      </c>
      <c r="AH20" s="300" t="e">
        <f>DATE($P$3,$V$3,26)</f>
        <v>#VALUE!</v>
      </c>
      <c r="AI20" s="300" t="e">
        <f>DATE($P$3,$V$3,27)</f>
        <v>#VALUE!</v>
      </c>
      <c r="AJ20" s="300" t="e">
        <f>DATE($P$3,$V$3,28)</f>
        <v>#VALUE!</v>
      </c>
      <c r="AK20" s="300" t="e">
        <f>IF(AN4="暦月",IF(DAY(EOMONTH(I20,0))&lt;29,"",DATE($P$3,$V$3,29)),"")</f>
        <v>#VALUE!</v>
      </c>
      <c r="AL20" s="300" t="e">
        <f>IF(AN4="暦月",IF(DAY(EOMONTH(I20,0))&lt;30,"",DATE($P$3,$V$3,30)),"")</f>
        <v>#VALUE!</v>
      </c>
      <c r="AM20" s="300" t="e">
        <f>IF(AN4="暦月",IF(DAY(EOMONTH(I20,0))&lt;31,"",DATE($P$3,$V$3,31)),"")</f>
        <v>#VALUE!</v>
      </c>
      <c r="AN20" s="414"/>
      <c r="AO20" s="415"/>
      <c r="AP20" s="627"/>
      <c r="AQ20" s="628"/>
      <c r="AR20" s="415"/>
      <c r="AS20" s="270"/>
    </row>
    <row r="21" spans="1:48" ht="15" customHeight="1" x14ac:dyDescent="0.15">
      <c r="A21" s="419"/>
      <c r="B21" s="408"/>
      <c r="C21" s="629"/>
      <c r="D21" s="630"/>
      <c r="E21" s="408"/>
      <c r="F21" s="608"/>
      <c r="G21" s="631"/>
      <c r="H21" s="609"/>
      <c r="I21" s="301" t="e">
        <f>DATE($P$3,$V$3,1)</f>
        <v>#VALUE!</v>
      </c>
      <c r="J21" s="301" t="e">
        <f>DATE($P$3,$V$3,2)</f>
        <v>#VALUE!</v>
      </c>
      <c r="K21" s="301" t="e">
        <f>DATE($P$3,$V$3,3)</f>
        <v>#VALUE!</v>
      </c>
      <c r="L21" s="301" t="e">
        <f>DATE($P$3,$V$3,4)</f>
        <v>#VALUE!</v>
      </c>
      <c r="M21" s="301" t="e">
        <f>DATE($P$3,$V$3,5)</f>
        <v>#VALUE!</v>
      </c>
      <c r="N21" s="301" t="e">
        <f>DATE($P$3,$V$3,6)</f>
        <v>#VALUE!</v>
      </c>
      <c r="O21" s="301" t="e">
        <f>DATE($P$3,$V$3,7)</f>
        <v>#VALUE!</v>
      </c>
      <c r="P21" s="301" t="e">
        <f>DATE($P$3,$V$3,8)</f>
        <v>#VALUE!</v>
      </c>
      <c r="Q21" s="301" t="e">
        <f>DATE($P$3,$V$3,9)</f>
        <v>#VALUE!</v>
      </c>
      <c r="R21" s="301" t="e">
        <f>DATE($P$3,$V$3,10)</f>
        <v>#VALUE!</v>
      </c>
      <c r="S21" s="301" t="e">
        <f>DATE($P$3,$V$3,11)</f>
        <v>#VALUE!</v>
      </c>
      <c r="T21" s="301" t="e">
        <f>DATE($P$3,$V$3,12)</f>
        <v>#VALUE!</v>
      </c>
      <c r="U21" s="301" t="e">
        <f>DATE($P$3,$V$3,13)</f>
        <v>#VALUE!</v>
      </c>
      <c r="V21" s="301" t="e">
        <f>DATE($P$3,$V$3,14)</f>
        <v>#VALUE!</v>
      </c>
      <c r="W21" s="301" t="e">
        <f>DATE($P$3,$V$3,15)</f>
        <v>#VALUE!</v>
      </c>
      <c r="X21" s="301" t="e">
        <f>DATE($P$3,$V$3,16)</f>
        <v>#VALUE!</v>
      </c>
      <c r="Y21" s="301" t="e">
        <f>DATE($P$3,$V$3,17)</f>
        <v>#VALUE!</v>
      </c>
      <c r="Z21" s="301" t="e">
        <f>DATE($P$3,$V$3,18)</f>
        <v>#VALUE!</v>
      </c>
      <c r="AA21" s="301" t="e">
        <f>DATE($P$3,$V$3,19)</f>
        <v>#VALUE!</v>
      </c>
      <c r="AB21" s="301" t="e">
        <f>DATE($P$3,$V$3,20)</f>
        <v>#VALUE!</v>
      </c>
      <c r="AC21" s="301" t="e">
        <f>DATE($P$3,$V$3,21)</f>
        <v>#VALUE!</v>
      </c>
      <c r="AD21" s="301" t="e">
        <f>DATE($P$3,$V$3,22)</f>
        <v>#VALUE!</v>
      </c>
      <c r="AE21" s="301" t="e">
        <f>DATE($P$3,$V$3,23)</f>
        <v>#VALUE!</v>
      </c>
      <c r="AF21" s="301" t="e">
        <f>DATE($P$3,$V$3,24)</f>
        <v>#VALUE!</v>
      </c>
      <c r="AG21" s="301" t="e">
        <f>DATE($P$3,$V$3,25)</f>
        <v>#VALUE!</v>
      </c>
      <c r="AH21" s="301" t="e">
        <f>DATE($P$3,$V$3,26)</f>
        <v>#VALUE!</v>
      </c>
      <c r="AI21" s="301" t="e">
        <f>DATE($P$3,$V$3,27)</f>
        <v>#VALUE!</v>
      </c>
      <c r="AJ21" s="301" t="e">
        <f>DATE($P$3,$V$3,28)</f>
        <v>#VALUE!</v>
      </c>
      <c r="AK21" s="301" t="e">
        <f>IF(AN4="暦月",IF(DAY(EOMONTH(I21,0))&lt;29,"",DATE($P$3,$V$3,29)),"")</f>
        <v>#VALUE!</v>
      </c>
      <c r="AL21" s="301" t="e">
        <f>IF(AN4="暦月",IF(DAY(EOMONTH(I21,0))&lt;30,"",DATE($P$3,$V$3,30)),"")</f>
        <v>#VALUE!</v>
      </c>
      <c r="AM21" s="301" t="e">
        <f>IF(AN4="暦月",IF(DAY(EOMONTH(I21,0))&lt;31,"",DATE($P$3,$V$3,31)),"")</f>
        <v>#VALUE!</v>
      </c>
      <c r="AN21" s="414"/>
      <c r="AO21" s="415"/>
      <c r="AP21" s="632"/>
      <c r="AQ21" s="633"/>
      <c r="AR21" s="415"/>
      <c r="AS21" s="270"/>
      <c r="AU21" s="396" t="s">
        <v>405</v>
      </c>
      <c r="AV21" s="398"/>
    </row>
    <row r="22" spans="1:48" ht="12" customHeight="1" x14ac:dyDescent="0.15">
      <c r="A22" s="405">
        <v>1</v>
      </c>
      <c r="B22" s="634"/>
      <c r="C22" s="635"/>
      <c r="D22" s="636" t="s">
        <v>422</v>
      </c>
      <c r="E22" s="637"/>
      <c r="F22" s="638"/>
      <c r="G22" s="639"/>
      <c r="H22" s="302" t="s">
        <v>423</v>
      </c>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0"/>
      <c r="AL22" s="640"/>
      <c r="AM22" s="640"/>
      <c r="AN22" s="399">
        <f>+SUM(I23:AM24)</f>
        <v>0</v>
      </c>
      <c r="AO22" s="402" t="e">
        <f>IF($AN$4="４週",AN22/4,AN22/(DAY(EOMONTH($I$20,0))/7))</f>
        <v>#VALUE!</v>
      </c>
      <c r="AP22" s="641"/>
      <c r="AQ22" s="642"/>
      <c r="AR22" s="402" t="str">
        <f>IF(AN4="４週",AU23,AV23)</f>
        <v/>
      </c>
      <c r="AS22" s="270"/>
      <c r="AU22" s="663" t="s">
        <v>473</v>
      </c>
      <c r="AV22" s="663" t="s">
        <v>424</v>
      </c>
    </row>
    <row r="23" spans="1:48" ht="12" customHeight="1" x14ac:dyDescent="0.15">
      <c r="A23" s="406"/>
      <c r="B23" s="643"/>
      <c r="C23" s="644"/>
      <c r="D23" s="645"/>
      <c r="E23" s="646"/>
      <c r="F23" s="647"/>
      <c r="G23" s="648"/>
      <c r="H23" s="304" t="s">
        <v>425</v>
      </c>
      <c r="I23" s="305" t="str">
        <f>IFERROR(VLOOKUP(I22,'P1'!$B:$AP,41,FALSE),"")</f>
        <v/>
      </c>
      <c r="J23" s="305" t="str">
        <f>IFERROR(VLOOKUP(J22,'P1'!$B:$AP,41,FALSE),"")</f>
        <v/>
      </c>
      <c r="K23" s="305" t="str">
        <f>IFERROR(VLOOKUP(K22,'P1'!$B:$AP,41,FALSE),"")</f>
        <v/>
      </c>
      <c r="L23" s="305" t="str">
        <f>IFERROR(VLOOKUP(L22,'P1'!$B:$AP,41,FALSE),"")</f>
        <v/>
      </c>
      <c r="M23" s="305" t="str">
        <f>IFERROR(VLOOKUP(M22,'P1'!$B:$AP,41,FALSE),"")</f>
        <v/>
      </c>
      <c r="N23" s="305" t="str">
        <f>IFERROR(VLOOKUP(N22,'P1'!$B:$AP,41,FALSE),"")</f>
        <v/>
      </c>
      <c r="O23" s="305" t="str">
        <f>IFERROR(VLOOKUP(O22,'P1'!$B:$AP,41,FALSE),"")</f>
        <v/>
      </c>
      <c r="P23" s="305" t="str">
        <f>IFERROR(VLOOKUP(P22,'P1'!$B:$AP,41,FALSE),"")</f>
        <v/>
      </c>
      <c r="Q23" s="305" t="str">
        <f>IFERROR(VLOOKUP(Q22,'P1'!$B:$AP,41,FALSE),"")</f>
        <v/>
      </c>
      <c r="R23" s="305" t="str">
        <f>IFERROR(VLOOKUP(R22,'P1'!$B:$AP,41,FALSE),"")</f>
        <v/>
      </c>
      <c r="S23" s="305" t="str">
        <f>IFERROR(VLOOKUP(S22,'P1'!$B:$AP,41,FALSE),"")</f>
        <v/>
      </c>
      <c r="T23" s="305" t="str">
        <f>IFERROR(VLOOKUP(T22,'P1'!$B:$AP,41,FALSE),"")</f>
        <v/>
      </c>
      <c r="U23" s="305" t="str">
        <f>IFERROR(VLOOKUP(U22,'P1'!$B:$AP,41,FALSE),"")</f>
        <v/>
      </c>
      <c r="V23" s="305" t="str">
        <f>IFERROR(VLOOKUP(V22,'P1'!$B:$AP,41,FALSE),"")</f>
        <v/>
      </c>
      <c r="W23" s="305" t="str">
        <f>IFERROR(VLOOKUP(W22,'P1'!$B:$AP,41,FALSE),"")</f>
        <v/>
      </c>
      <c r="X23" s="305" t="str">
        <f>IFERROR(VLOOKUP(X22,'P1'!$B:$AP,41,FALSE),"")</f>
        <v/>
      </c>
      <c r="Y23" s="305" t="str">
        <f>IFERROR(VLOOKUP(Y22,'P1'!$B:$AP,41,FALSE),"")</f>
        <v/>
      </c>
      <c r="Z23" s="305" t="str">
        <f>IFERROR(VLOOKUP(Z22,'P1'!$B:$AP,41,FALSE),"")</f>
        <v/>
      </c>
      <c r="AA23" s="305" t="str">
        <f>IFERROR(VLOOKUP(AA22,'P1'!$B:$AP,41,FALSE),"")</f>
        <v/>
      </c>
      <c r="AB23" s="305" t="str">
        <f>IFERROR(VLOOKUP(AB22,'P1'!$B:$AP,41,FALSE),"")</f>
        <v/>
      </c>
      <c r="AC23" s="305" t="str">
        <f>IFERROR(VLOOKUP(AC22,'P1'!$B:$AP,41,FALSE),"")</f>
        <v/>
      </c>
      <c r="AD23" s="305" t="str">
        <f>IFERROR(VLOOKUP(AD22,'P1'!$B:$AP,41,FALSE),"")</f>
        <v/>
      </c>
      <c r="AE23" s="305" t="str">
        <f>IFERROR(VLOOKUP(AE22,'P1'!$B:$AP,41,FALSE),"")</f>
        <v/>
      </c>
      <c r="AF23" s="305" t="str">
        <f>IFERROR(VLOOKUP(AF22,'P1'!$B:$AP,41,FALSE),"")</f>
        <v/>
      </c>
      <c r="AG23" s="305" t="str">
        <f>IFERROR(VLOOKUP(AG22,'P1'!$B:$AP,41,FALSE),"")</f>
        <v/>
      </c>
      <c r="AH23" s="305" t="str">
        <f>IFERROR(VLOOKUP(AH22,'P1'!$B:$AP,41,FALSE),"")</f>
        <v/>
      </c>
      <c r="AI23" s="305" t="str">
        <f>IFERROR(VLOOKUP(AI22,'P1'!$B:$AP,41,FALSE),"")</f>
        <v/>
      </c>
      <c r="AJ23" s="305" t="str">
        <f>IFERROR(VLOOKUP(AJ22,'P1'!$B:$AP,41,FALSE),"")</f>
        <v/>
      </c>
      <c r="AK23" s="305" t="str">
        <f>IFERROR(VLOOKUP(AK22,'P1'!$B:$AP,41,FALSE),"")</f>
        <v/>
      </c>
      <c r="AL23" s="305" t="str">
        <f>IFERROR(VLOOKUP(AL22,'P1'!$B:$AP,41,FALSE),"")</f>
        <v/>
      </c>
      <c r="AM23" s="305" t="str">
        <f>IFERROR(VLOOKUP(AM22,'P1'!$B:$AP,41,FALSE),"")</f>
        <v/>
      </c>
      <c r="AN23" s="400"/>
      <c r="AO23" s="403"/>
      <c r="AP23" s="649"/>
      <c r="AQ23" s="650"/>
      <c r="AR23" s="403"/>
      <c r="AS23" s="270"/>
      <c r="AU23" s="664" t="str">
        <f>IFERROR(IF($D22="□",($AO22/$AK$7),($AO22/$AK$9)),"")</f>
        <v/>
      </c>
      <c r="AV23" s="664" t="str">
        <f>IFERROR(IF($D22="□",($AN22/$AO$7),($AN22/$AO$9)),"")</f>
        <v/>
      </c>
    </row>
    <row r="24" spans="1:48" ht="12" customHeight="1" x14ac:dyDescent="0.15">
      <c r="A24" s="407"/>
      <c r="B24" s="651"/>
      <c r="C24" s="652"/>
      <c r="D24" s="653"/>
      <c r="E24" s="654"/>
      <c r="F24" s="655"/>
      <c r="G24" s="656"/>
      <c r="H24" s="307" t="s">
        <v>426</v>
      </c>
      <c r="I24" s="305" t="str">
        <f>IFERROR(VLOOKUP(I22,'P1'!$B:$AP,31,FALSE),"")</f>
        <v/>
      </c>
      <c r="J24" s="305" t="str">
        <f>IFERROR(VLOOKUP(J22,'P1'!$B:$AP,31,FALSE),"")</f>
        <v/>
      </c>
      <c r="K24" s="305" t="str">
        <f>IFERROR(VLOOKUP(K22,'P1'!$B:$AP,31,FALSE),"")</f>
        <v/>
      </c>
      <c r="L24" s="305" t="str">
        <f>IFERROR(VLOOKUP(L22,'P1'!$B:$AP,31,FALSE),"")</f>
        <v/>
      </c>
      <c r="M24" s="305" t="str">
        <f>IFERROR(VLOOKUP(M22,'P1'!$B:$AP,31,FALSE),"")</f>
        <v/>
      </c>
      <c r="N24" s="305" t="str">
        <f>IFERROR(VLOOKUP(N22,'P1'!$B:$AP,31,FALSE),"")</f>
        <v/>
      </c>
      <c r="O24" s="305" t="str">
        <f>IFERROR(VLOOKUP(O22,'P1'!$B:$AP,31,FALSE),"")</f>
        <v/>
      </c>
      <c r="P24" s="305" t="str">
        <f>IFERROR(VLOOKUP(P22,'P1'!$B:$AP,31,FALSE),"")</f>
        <v/>
      </c>
      <c r="Q24" s="305" t="str">
        <f>IFERROR(VLOOKUP(Q22,'P1'!$B:$AP,31,FALSE),"")</f>
        <v/>
      </c>
      <c r="R24" s="305" t="str">
        <f>IFERROR(VLOOKUP(R22,'P1'!$B:$AP,31,FALSE),"")</f>
        <v/>
      </c>
      <c r="S24" s="305" t="str">
        <f>IFERROR(VLOOKUP(S22,'P1'!$B:$AP,31,FALSE),"")</f>
        <v/>
      </c>
      <c r="T24" s="305" t="str">
        <f>IFERROR(VLOOKUP(T22,'P1'!$B:$AP,31,FALSE),"")</f>
        <v/>
      </c>
      <c r="U24" s="305" t="str">
        <f>IFERROR(VLOOKUP(U22,'P1'!$B:$AP,31,FALSE),"")</f>
        <v/>
      </c>
      <c r="V24" s="305" t="str">
        <f>IFERROR(VLOOKUP(V22,'P1'!$B:$AP,31,FALSE),"")</f>
        <v/>
      </c>
      <c r="W24" s="305" t="str">
        <f>IFERROR(VLOOKUP(W22,'P1'!$B:$AP,31,FALSE),"")</f>
        <v/>
      </c>
      <c r="X24" s="305" t="str">
        <f>IFERROR(VLOOKUP(X22,'P1'!$B:$AP,31,FALSE),"")</f>
        <v/>
      </c>
      <c r="Y24" s="305" t="str">
        <f>IFERROR(VLOOKUP(Y22,'P1'!$B:$AP,31,FALSE),"")</f>
        <v/>
      </c>
      <c r="Z24" s="305" t="str">
        <f>IFERROR(VLOOKUP(Z22,'P1'!$B:$AP,31,FALSE),"")</f>
        <v/>
      </c>
      <c r="AA24" s="305" t="str">
        <f>IFERROR(VLOOKUP(AA22,'P1'!$B:$AP,31,FALSE),"")</f>
        <v/>
      </c>
      <c r="AB24" s="305" t="str">
        <f>IFERROR(VLOOKUP(AB22,'P1'!$B:$AP,31,FALSE),"")</f>
        <v/>
      </c>
      <c r="AC24" s="305" t="str">
        <f>IFERROR(VLOOKUP(AC22,'P1'!$B:$AP,31,FALSE),"")</f>
        <v/>
      </c>
      <c r="AD24" s="305" t="str">
        <f>IFERROR(VLOOKUP(AD22,'P1'!$B:$AP,31,FALSE),"")</f>
        <v/>
      </c>
      <c r="AE24" s="305" t="str">
        <f>IFERROR(VLOOKUP(AE22,'P1'!$B:$AP,31,FALSE),"")</f>
        <v/>
      </c>
      <c r="AF24" s="305" t="str">
        <f>IFERROR(VLOOKUP(AF22,'P1'!$B:$AP,31,FALSE),"")</f>
        <v/>
      </c>
      <c r="AG24" s="305" t="str">
        <f>IFERROR(VLOOKUP(AG22,'P1'!$B:$AP,31,FALSE),"")</f>
        <v/>
      </c>
      <c r="AH24" s="305" t="str">
        <f>IFERROR(VLOOKUP(AH22,'P1'!$B:$AP,31,FALSE),"")</f>
        <v/>
      </c>
      <c r="AI24" s="305" t="str">
        <f>IFERROR(VLOOKUP(AI22,'P1'!$B:$AP,31,FALSE),"")</f>
        <v/>
      </c>
      <c r="AJ24" s="305" t="str">
        <f>IFERROR(VLOOKUP(AJ22,'P1'!$B:$AP,31,FALSE),"")</f>
        <v/>
      </c>
      <c r="AK24" s="305" t="str">
        <f>IFERROR(VLOOKUP(AK22,'P1'!$B:$AP,31,FALSE),"")</f>
        <v/>
      </c>
      <c r="AL24" s="305" t="str">
        <f>IFERROR(VLOOKUP(AL22,'P1'!$B:$AP,31,FALSE),"")</f>
        <v/>
      </c>
      <c r="AM24" s="305" t="str">
        <f>IFERROR(VLOOKUP(AM22,'P1'!$B:$AP,31,FALSE),"")</f>
        <v/>
      </c>
      <c r="AN24" s="401"/>
      <c r="AO24" s="404"/>
      <c r="AP24" s="657"/>
      <c r="AQ24" s="658"/>
      <c r="AR24" s="404"/>
      <c r="AU24" s="665"/>
      <c r="AV24" s="665"/>
    </row>
    <row r="25" spans="1:48" ht="12" customHeight="1" x14ac:dyDescent="0.15">
      <c r="A25" s="405">
        <v>2</v>
      </c>
      <c r="B25" s="634"/>
      <c r="C25" s="635"/>
      <c r="D25" s="636" t="s">
        <v>422</v>
      </c>
      <c r="E25" s="637"/>
      <c r="F25" s="638"/>
      <c r="G25" s="639"/>
      <c r="H25" s="302" t="s">
        <v>423</v>
      </c>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640"/>
      <c r="AK25" s="640"/>
      <c r="AL25" s="640"/>
      <c r="AM25" s="640"/>
      <c r="AN25" s="399">
        <f>+SUM(I26:AM27)</f>
        <v>0</v>
      </c>
      <c r="AO25" s="402" t="e">
        <f>IF($AN$4="４週",AN25/4,AN25/(DAY(EOMONTH($I$20,0))/7))</f>
        <v>#VALUE!</v>
      </c>
      <c r="AP25" s="641"/>
      <c r="AQ25" s="642"/>
      <c r="AR25" s="402" t="str">
        <f>IF(AN7="４週",AU26,AV26)</f>
        <v/>
      </c>
      <c r="AU25" s="663" t="s">
        <v>473</v>
      </c>
      <c r="AV25" s="663" t="s">
        <v>424</v>
      </c>
    </row>
    <row r="26" spans="1:48" ht="12" customHeight="1" x14ac:dyDescent="0.15">
      <c r="A26" s="406"/>
      <c r="B26" s="643"/>
      <c r="C26" s="644"/>
      <c r="D26" s="645"/>
      <c r="E26" s="646"/>
      <c r="F26" s="647"/>
      <c r="G26" s="648"/>
      <c r="H26" s="304" t="s">
        <v>425</v>
      </c>
      <c r="I26" s="305" t="str">
        <f>IFERROR(VLOOKUP(I25,'P1'!$B:$AP,41,FALSE),"")</f>
        <v/>
      </c>
      <c r="J26" s="305" t="str">
        <f>IFERROR(VLOOKUP(J25,'P1'!$B:$AP,41,FALSE),"")</f>
        <v/>
      </c>
      <c r="K26" s="305" t="str">
        <f>IFERROR(VLOOKUP(K25,'P1'!$B:$AP,41,FALSE),"")</f>
        <v/>
      </c>
      <c r="L26" s="305" t="str">
        <f>IFERROR(VLOOKUP(L25,'P1'!$B:$AP,41,FALSE),"")</f>
        <v/>
      </c>
      <c r="M26" s="305" t="str">
        <f>IFERROR(VLOOKUP(M25,'P1'!$B:$AP,41,FALSE),"")</f>
        <v/>
      </c>
      <c r="N26" s="305" t="str">
        <f>IFERROR(VLOOKUP(N25,'P1'!$B:$AP,41,FALSE),"")</f>
        <v/>
      </c>
      <c r="O26" s="305" t="str">
        <f>IFERROR(VLOOKUP(O25,'P1'!$B:$AP,41,FALSE),"")</f>
        <v/>
      </c>
      <c r="P26" s="305" t="str">
        <f>IFERROR(VLOOKUP(P25,'P1'!$B:$AP,41,FALSE),"")</f>
        <v/>
      </c>
      <c r="Q26" s="305" t="str">
        <f>IFERROR(VLOOKUP(Q25,'P1'!$B:$AP,41,FALSE),"")</f>
        <v/>
      </c>
      <c r="R26" s="305" t="str">
        <f>IFERROR(VLOOKUP(R25,'P1'!$B:$AP,41,FALSE),"")</f>
        <v/>
      </c>
      <c r="S26" s="305" t="str">
        <f>IFERROR(VLOOKUP(S25,'P1'!$B:$AP,41,FALSE),"")</f>
        <v/>
      </c>
      <c r="T26" s="305" t="str">
        <f>IFERROR(VLOOKUP(T25,'P1'!$B:$AP,41,FALSE),"")</f>
        <v/>
      </c>
      <c r="U26" s="305" t="str">
        <f>IFERROR(VLOOKUP(U25,'P1'!$B:$AP,41,FALSE),"")</f>
        <v/>
      </c>
      <c r="V26" s="305" t="str">
        <f>IFERROR(VLOOKUP(V25,'P1'!$B:$AP,41,FALSE),"")</f>
        <v/>
      </c>
      <c r="W26" s="305" t="str">
        <f>IFERROR(VLOOKUP(W25,'P1'!$B:$AP,41,FALSE),"")</f>
        <v/>
      </c>
      <c r="X26" s="305" t="str">
        <f>IFERROR(VLOOKUP(X25,'P1'!$B:$AP,41,FALSE),"")</f>
        <v/>
      </c>
      <c r="Y26" s="305" t="str">
        <f>IFERROR(VLOOKUP(Y25,'P1'!$B:$AP,41,FALSE),"")</f>
        <v/>
      </c>
      <c r="Z26" s="305" t="str">
        <f>IFERROR(VLOOKUP(Z25,'P1'!$B:$AP,41,FALSE),"")</f>
        <v/>
      </c>
      <c r="AA26" s="305" t="str">
        <f>IFERROR(VLOOKUP(AA25,'P1'!$B:$AP,41,FALSE),"")</f>
        <v/>
      </c>
      <c r="AB26" s="305" t="str">
        <f>IFERROR(VLOOKUP(AB25,'P1'!$B:$AP,41,FALSE),"")</f>
        <v/>
      </c>
      <c r="AC26" s="305" t="str">
        <f>IFERROR(VLOOKUP(AC25,'P1'!$B:$AP,41,FALSE),"")</f>
        <v/>
      </c>
      <c r="AD26" s="305" t="str">
        <f>IFERROR(VLOOKUP(AD25,'P1'!$B:$AP,41,FALSE),"")</f>
        <v/>
      </c>
      <c r="AE26" s="305" t="str">
        <f>IFERROR(VLOOKUP(AE25,'P1'!$B:$AP,41,FALSE),"")</f>
        <v/>
      </c>
      <c r="AF26" s="305" t="str">
        <f>IFERROR(VLOOKUP(AF25,'P1'!$B:$AP,41,FALSE),"")</f>
        <v/>
      </c>
      <c r="AG26" s="305" t="str">
        <f>IFERROR(VLOOKUP(AG25,'P1'!$B:$AP,41,FALSE),"")</f>
        <v/>
      </c>
      <c r="AH26" s="305" t="str">
        <f>IFERROR(VLOOKUP(AH25,'P1'!$B:$AP,41,FALSE),"")</f>
        <v/>
      </c>
      <c r="AI26" s="305" t="str">
        <f>IFERROR(VLOOKUP(AI25,'P1'!$B:$AP,41,FALSE),"")</f>
        <v/>
      </c>
      <c r="AJ26" s="305" t="str">
        <f>IFERROR(VLOOKUP(AJ25,'P1'!$B:$AP,41,FALSE),"")</f>
        <v/>
      </c>
      <c r="AK26" s="305" t="str">
        <f>IFERROR(VLOOKUP(AK25,'P1'!$B:$AP,41,FALSE),"")</f>
        <v/>
      </c>
      <c r="AL26" s="305" t="str">
        <f>IFERROR(VLOOKUP(AL25,'P1'!$B:$AP,41,FALSE),"")</f>
        <v/>
      </c>
      <c r="AM26" s="305" t="str">
        <f>IFERROR(VLOOKUP(AM25,'P1'!$B:$AP,41,FALSE),"")</f>
        <v/>
      </c>
      <c r="AN26" s="400"/>
      <c r="AO26" s="403"/>
      <c r="AP26" s="649"/>
      <c r="AQ26" s="650"/>
      <c r="AR26" s="403"/>
      <c r="AS26" s="270"/>
      <c r="AU26" s="664" t="str">
        <f t="shared" ref="AU26" si="1">IFERROR(IF($D25="□",($AO25/$AK$7),($AO25/$AK$9)),"")</f>
        <v/>
      </c>
      <c r="AV26" s="664" t="str">
        <f t="shared" ref="AV26" si="2">IFERROR(IF($D25="□",($AN25/$AO$7),($AN25/$AO$9)),"")</f>
        <v/>
      </c>
    </row>
    <row r="27" spans="1:48" ht="12" customHeight="1" x14ac:dyDescent="0.15">
      <c r="A27" s="407"/>
      <c r="B27" s="651"/>
      <c r="C27" s="652"/>
      <c r="D27" s="653"/>
      <c r="E27" s="654"/>
      <c r="F27" s="655"/>
      <c r="G27" s="656"/>
      <c r="H27" s="307" t="s">
        <v>426</v>
      </c>
      <c r="I27" s="305" t="str">
        <f>IFERROR(VLOOKUP(I25,'P1'!$B:$AP,31,FALSE),"")</f>
        <v/>
      </c>
      <c r="J27" s="305" t="str">
        <f>IFERROR(VLOOKUP(J25,'P1'!$B:$AP,31,FALSE),"")</f>
        <v/>
      </c>
      <c r="K27" s="305" t="str">
        <f>IFERROR(VLOOKUP(K25,'P1'!$B:$AP,31,FALSE),"")</f>
        <v/>
      </c>
      <c r="L27" s="305" t="str">
        <f>IFERROR(VLOOKUP(L25,'P1'!$B:$AP,31,FALSE),"")</f>
        <v/>
      </c>
      <c r="M27" s="305" t="str">
        <f>IFERROR(VLOOKUP(M25,'P1'!$B:$AP,31,FALSE),"")</f>
        <v/>
      </c>
      <c r="N27" s="305" t="str">
        <f>IFERROR(VLOOKUP(N25,'P1'!$B:$AP,31,FALSE),"")</f>
        <v/>
      </c>
      <c r="O27" s="305" t="str">
        <f>IFERROR(VLOOKUP(O25,'P1'!$B:$AP,31,FALSE),"")</f>
        <v/>
      </c>
      <c r="P27" s="305" t="str">
        <f>IFERROR(VLOOKUP(P25,'P1'!$B:$AP,31,FALSE),"")</f>
        <v/>
      </c>
      <c r="Q27" s="305" t="str">
        <f>IFERROR(VLOOKUP(Q25,'P1'!$B:$AP,31,FALSE),"")</f>
        <v/>
      </c>
      <c r="R27" s="305" t="str">
        <f>IFERROR(VLOOKUP(R25,'P1'!$B:$AP,31,FALSE),"")</f>
        <v/>
      </c>
      <c r="S27" s="305" t="str">
        <f>IFERROR(VLOOKUP(S25,'P1'!$B:$AP,31,FALSE),"")</f>
        <v/>
      </c>
      <c r="T27" s="305" t="str">
        <f>IFERROR(VLOOKUP(T25,'P1'!$B:$AP,31,FALSE),"")</f>
        <v/>
      </c>
      <c r="U27" s="305" t="str">
        <f>IFERROR(VLOOKUP(U25,'P1'!$B:$AP,31,FALSE),"")</f>
        <v/>
      </c>
      <c r="V27" s="305" t="str">
        <f>IFERROR(VLOOKUP(V25,'P1'!$B:$AP,31,FALSE),"")</f>
        <v/>
      </c>
      <c r="W27" s="305" t="str">
        <f>IFERROR(VLOOKUP(W25,'P1'!$B:$AP,31,FALSE),"")</f>
        <v/>
      </c>
      <c r="X27" s="305" t="str">
        <f>IFERROR(VLOOKUP(X25,'P1'!$B:$AP,31,FALSE),"")</f>
        <v/>
      </c>
      <c r="Y27" s="305" t="str">
        <f>IFERROR(VLOOKUP(Y25,'P1'!$B:$AP,31,FALSE),"")</f>
        <v/>
      </c>
      <c r="Z27" s="305" t="str">
        <f>IFERROR(VLOOKUP(Z25,'P1'!$B:$AP,31,FALSE),"")</f>
        <v/>
      </c>
      <c r="AA27" s="305" t="str">
        <f>IFERROR(VLOOKUP(AA25,'P1'!$B:$AP,31,FALSE),"")</f>
        <v/>
      </c>
      <c r="AB27" s="305" t="str">
        <f>IFERROR(VLOOKUP(AB25,'P1'!$B:$AP,31,FALSE),"")</f>
        <v/>
      </c>
      <c r="AC27" s="305" t="str">
        <f>IFERROR(VLOOKUP(AC25,'P1'!$B:$AP,31,FALSE),"")</f>
        <v/>
      </c>
      <c r="AD27" s="305" t="str">
        <f>IFERROR(VLOOKUP(AD25,'P1'!$B:$AP,31,FALSE),"")</f>
        <v/>
      </c>
      <c r="AE27" s="305" t="str">
        <f>IFERROR(VLOOKUP(AE25,'P1'!$B:$AP,31,FALSE),"")</f>
        <v/>
      </c>
      <c r="AF27" s="305" t="str">
        <f>IFERROR(VLOOKUP(AF25,'P1'!$B:$AP,31,FALSE),"")</f>
        <v/>
      </c>
      <c r="AG27" s="305" t="str">
        <f>IFERROR(VLOOKUP(AG25,'P1'!$B:$AP,31,FALSE),"")</f>
        <v/>
      </c>
      <c r="AH27" s="305" t="str">
        <f>IFERROR(VLOOKUP(AH25,'P1'!$B:$AP,31,FALSE),"")</f>
        <v/>
      </c>
      <c r="AI27" s="305" t="str">
        <f>IFERROR(VLOOKUP(AI25,'P1'!$B:$AP,31,FALSE),"")</f>
        <v/>
      </c>
      <c r="AJ27" s="305" t="str">
        <f>IFERROR(VLOOKUP(AJ25,'P1'!$B:$AP,31,FALSE),"")</f>
        <v/>
      </c>
      <c r="AK27" s="305" t="str">
        <f>IFERROR(VLOOKUP(AK25,'P1'!$B:$AP,31,FALSE),"")</f>
        <v/>
      </c>
      <c r="AL27" s="305" t="str">
        <f>IFERROR(VLOOKUP(AL25,'P1'!$B:$AP,31,FALSE),"")</f>
        <v/>
      </c>
      <c r="AM27" s="305" t="str">
        <f>IFERROR(VLOOKUP(AM25,'P1'!$B:$AP,31,FALSE),"")</f>
        <v/>
      </c>
      <c r="AN27" s="401"/>
      <c r="AO27" s="404"/>
      <c r="AP27" s="657"/>
      <c r="AQ27" s="658"/>
      <c r="AR27" s="404"/>
      <c r="AS27" s="270"/>
      <c r="AU27" s="665"/>
      <c r="AV27" s="665"/>
    </row>
    <row r="28" spans="1:48" ht="12" customHeight="1" x14ac:dyDescent="0.15">
      <c r="A28" s="405">
        <v>3</v>
      </c>
      <c r="B28" s="634"/>
      <c r="C28" s="635"/>
      <c r="D28" s="636" t="s">
        <v>422</v>
      </c>
      <c r="E28" s="637"/>
      <c r="F28" s="638"/>
      <c r="G28" s="639"/>
      <c r="H28" s="302" t="s">
        <v>423</v>
      </c>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c r="AH28" s="640"/>
      <c r="AI28" s="640"/>
      <c r="AJ28" s="640"/>
      <c r="AK28" s="640"/>
      <c r="AL28" s="640"/>
      <c r="AM28" s="640"/>
      <c r="AN28" s="399">
        <f>+SUM(I29:AM30)</f>
        <v>0</v>
      </c>
      <c r="AO28" s="402" t="e">
        <f>IF($AN$4="４週",AN28/4,AN28/(DAY(EOMONTH($I$20,0))/7))</f>
        <v>#VALUE!</v>
      </c>
      <c r="AP28" s="641"/>
      <c r="AQ28" s="642"/>
      <c r="AR28" s="402" t="str">
        <f>IF(AN17="４週",AU29,AV29)</f>
        <v/>
      </c>
      <c r="AS28" s="270"/>
      <c r="AU28" s="663" t="s">
        <v>473</v>
      </c>
      <c r="AV28" s="663" t="s">
        <v>424</v>
      </c>
    </row>
    <row r="29" spans="1:48" ht="12" customHeight="1" x14ac:dyDescent="0.15">
      <c r="A29" s="406"/>
      <c r="B29" s="643"/>
      <c r="C29" s="644"/>
      <c r="D29" s="645"/>
      <c r="E29" s="646"/>
      <c r="F29" s="647"/>
      <c r="G29" s="648"/>
      <c r="H29" s="304" t="s">
        <v>425</v>
      </c>
      <c r="I29" s="305" t="str">
        <f>IFERROR(VLOOKUP(I28,'P1'!$B:$AP,41,FALSE),"")</f>
        <v/>
      </c>
      <c r="J29" s="305" t="str">
        <f>IFERROR(VLOOKUP(J28,'P1'!$B:$AP,41,FALSE),"")</f>
        <v/>
      </c>
      <c r="K29" s="305" t="str">
        <f>IFERROR(VLOOKUP(K28,'P1'!$B:$AP,41,FALSE),"")</f>
        <v/>
      </c>
      <c r="L29" s="305" t="str">
        <f>IFERROR(VLOOKUP(L28,'P1'!$B:$AP,41,FALSE),"")</f>
        <v/>
      </c>
      <c r="M29" s="305" t="str">
        <f>IFERROR(VLOOKUP(M28,'P1'!$B:$AP,41,FALSE),"")</f>
        <v/>
      </c>
      <c r="N29" s="305" t="str">
        <f>IFERROR(VLOOKUP(N28,'P1'!$B:$AP,41,FALSE),"")</f>
        <v/>
      </c>
      <c r="O29" s="305" t="str">
        <f>IFERROR(VLOOKUP(O28,'P1'!$B:$AP,41,FALSE),"")</f>
        <v/>
      </c>
      <c r="P29" s="305" t="str">
        <f>IFERROR(VLOOKUP(P28,'P1'!$B:$AP,41,FALSE),"")</f>
        <v/>
      </c>
      <c r="Q29" s="305" t="str">
        <f>IFERROR(VLOOKUP(Q28,'P1'!$B:$AP,41,FALSE),"")</f>
        <v/>
      </c>
      <c r="R29" s="305" t="str">
        <f>IFERROR(VLOOKUP(R28,'P1'!$B:$AP,41,FALSE),"")</f>
        <v/>
      </c>
      <c r="S29" s="305" t="str">
        <f>IFERROR(VLOOKUP(S28,'P1'!$B:$AP,41,FALSE),"")</f>
        <v/>
      </c>
      <c r="T29" s="305" t="str">
        <f>IFERROR(VLOOKUP(T28,'P1'!$B:$AP,41,FALSE),"")</f>
        <v/>
      </c>
      <c r="U29" s="305" t="str">
        <f>IFERROR(VLOOKUP(U28,'P1'!$B:$AP,41,FALSE),"")</f>
        <v/>
      </c>
      <c r="V29" s="305" t="str">
        <f>IFERROR(VLOOKUP(V28,'P1'!$B:$AP,41,FALSE),"")</f>
        <v/>
      </c>
      <c r="W29" s="305" t="str">
        <f>IFERROR(VLOOKUP(W28,'P1'!$B:$AP,41,FALSE),"")</f>
        <v/>
      </c>
      <c r="X29" s="305" t="str">
        <f>IFERROR(VLOOKUP(X28,'P1'!$B:$AP,41,FALSE),"")</f>
        <v/>
      </c>
      <c r="Y29" s="305" t="str">
        <f>IFERROR(VLOOKUP(Y28,'P1'!$B:$AP,41,FALSE),"")</f>
        <v/>
      </c>
      <c r="Z29" s="305" t="str">
        <f>IFERROR(VLOOKUP(Z28,'P1'!$B:$AP,41,FALSE),"")</f>
        <v/>
      </c>
      <c r="AA29" s="305" t="str">
        <f>IFERROR(VLOOKUP(AA28,'P1'!$B:$AP,41,FALSE),"")</f>
        <v/>
      </c>
      <c r="AB29" s="305" t="str">
        <f>IFERROR(VLOOKUP(AB28,'P1'!$B:$AP,41,FALSE),"")</f>
        <v/>
      </c>
      <c r="AC29" s="305" t="str">
        <f>IFERROR(VLOOKUP(AC28,'P1'!$B:$AP,41,FALSE),"")</f>
        <v/>
      </c>
      <c r="AD29" s="305" t="str">
        <f>IFERROR(VLOOKUP(AD28,'P1'!$B:$AP,41,FALSE),"")</f>
        <v/>
      </c>
      <c r="AE29" s="305" t="str">
        <f>IFERROR(VLOOKUP(AE28,'P1'!$B:$AP,41,FALSE),"")</f>
        <v/>
      </c>
      <c r="AF29" s="305" t="str">
        <f>IFERROR(VLOOKUP(AF28,'P1'!$B:$AP,41,FALSE),"")</f>
        <v/>
      </c>
      <c r="AG29" s="305" t="str">
        <f>IFERROR(VLOOKUP(AG28,'P1'!$B:$AP,41,FALSE),"")</f>
        <v/>
      </c>
      <c r="AH29" s="305" t="str">
        <f>IFERROR(VLOOKUP(AH28,'P1'!$B:$AP,41,FALSE),"")</f>
        <v/>
      </c>
      <c r="AI29" s="305" t="str">
        <f>IFERROR(VLOOKUP(AI28,'P1'!$B:$AP,41,FALSE),"")</f>
        <v/>
      </c>
      <c r="AJ29" s="305" t="str">
        <f>IFERROR(VLOOKUP(AJ28,'P1'!$B:$AP,41,FALSE),"")</f>
        <v/>
      </c>
      <c r="AK29" s="305" t="str">
        <f>IFERROR(VLOOKUP(AK28,'P1'!$B:$AP,41,FALSE),"")</f>
        <v/>
      </c>
      <c r="AL29" s="305" t="str">
        <f>IFERROR(VLOOKUP(AL28,'P1'!$B:$AP,41,FALSE),"")</f>
        <v/>
      </c>
      <c r="AM29" s="305" t="str">
        <f>IFERROR(VLOOKUP(AM28,'P1'!$B:$AP,41,FALSE),"")</f>
        <v/>
      </c>
      <c r="AN29" s="400"/>
      <c r="AO29" s="403"/>
      <c r="AP29" s="649"/>
      <c r="AQ29" s="650"/>
      <c r="AR29" s="403"/>
      <c r="AS29" s="270"/>
      <c r="AU29" s="664" t="str">
        <f t="shared" ref="AU29" si="3">IFERROR(IF($D28="□",($AO28/$AK$7),($AO28/$AK$9)),"")</f>
        <v/>
      </c>
      <c r="AV29" s="664" t="str">
        <f t="shared" ref="AV29" si="4">IFERROR(IF($D28="□",($AN28/$AO$7),($AN28/$AO$9)),"")</f>
        <v/>
      </c>
    </row>
    <row r="30" spans="1:48" ht="12" customHeight="1" x14ac:dyDescent="0.15">
      <c r="A30" s="407"/>
      <c r="B30" s="651"/>
      <c r="C30" s="652"/>
      <c r="D30" s="653"/>
      <c r="E30" s="654"/>
      <c r="F30" s="655"/>
      <c r="G30" s="656"/>
      <c r="H30" s="307" t="s">
        <v>426</v>
      </c>
      <c r="I30" s="305" t="str">
        <f>IFERROR(VLOOKUP(I28,'P1'!$B:$AP,31,FALSE),"")</f>
        <v/>
      </c>
      <c r="J30" s="305" t="str">
        <f>IFERROR(VLOOKUP(J28,'P1'!$B:$AP,31,FALSE),"")</f>
        <v/>
      </c>
      <c r="K30" s="305" t="str">
        <f>IFERROR(VLOOKUP(K28,'P1'!$B:$AP,31,FALSE),"")</f>
        <v/>
      </c>
      <c r="L30" s="305" t="str">
        <f>IFERROR(VLOOKUP(L28,'P1'!$B:$AP,31,FALSE),"")</f>
        <v/>
      </c>
      <c r="M30" s="305" t="str">
        <f>IFERROR(VLOOKUP(M28,'P1'!$B:$AP,31,FALSE),"")</f>
        <v/>
      </c>
      <c r="N30" s="305" t="str">
        <f>IFERROR(VLOOKUP(N28,'P1'!$B:$AP,31,FALSE),"")</f>
        <v/>
      </c>
      <c r="O30" s="305" t="str">
        <f>IFERROR(VLOOKUP(O28,'P1'!$B:$AP,31,FALSE),"")</f>
        <v/>
      </c>
      <c r="P30" s="305" t="str">
        <f>IFERROR(VLOOKUP(P28,'P1'!$B:$AP,31,FALSE),"")</f>
        <v/>
      </c>
      <c r="Q30" s="305" t="str">
        <f>IFERROR(VLOOKUP(Q28,'P1'!$B:$AP,31,FALSE),"")</f>
        <v/>
      </c>
      <c r="R30" s="305" t="str">
        <f>IFERROR(VLOOKUP(R28,'P1'!$B:$AP,31,FALSE),"")</f>
        <v/>
      </c>
      <c r="S30" s="305" t="str">
        <f>IFERROR(VLOOKUP(S28,'P1'!$B:$AP,31,FALSE),"")</f>
        <v/>
      </c>
      <c r="T30" s="305" t="str">
        <f>IFERROR(VLOOKUP(T28,'P1'!$B:$AP,31,FALSE),"")</f>
        <v/>
      </c>
      <c r="U30" s="305" t="str">
        <f>IFERROR(VLOOKUP(U28,'P1'!$B:$AP,31,FALSE),"")</f>
        <v/>
      </c>
      <c r="V30" s="305" t="str">
        <f>IFERROR(VLOOKUP(V28,'P1'!$B:$AP,31,FALSE),"")</f>
        <v/>
      </c>
      <c r="W30" s="305" t="str">
        <f>IFERROR(VLOOKUP(W28,'P1'!$B:$AP,31,FALSE),"")</f>
        <v/>
      </c>
      <c r="X30" s="305" t="str">
        <f>IFERROR(VLOOKUP(X28,'P1'!$B:$AP,31,FALSE),"")</f>
        <v/>
      </c>
      <c r="Y30" s="305" t="str">
        <f>IFERROR(VLOOKUP(Y28,'P1'!$B:$AP,31,FALSE),"")</f>
        <v/>
      </c>
      <c r="Z30" s="305" t="str">
        <f>IFERROR(VLOOKUP(Z28,'P1'!$B:$AP,31,FALSE),"")</f>
        <v/>
      </c>
      <c r="AA30" s="305" t="str">
        <f>IFERROR(VLOOKUP(AA28,'P1'!$B:$AP,31,FALSE),"")</f>
        <v/>
      </c>
      <c r="AB30" s="305" t="str">
        <f>IFERROR(VLOOKUP(AB28,'P1'!$B:$AP,31,FALSE),"")</f>
        <v/>
      </c>
      <c r="AC30" s="305" t="str">
        <f>IFERROR(VLOOKUP(AC28,'P1'!$B:$AP,31,FALSE),"")</f>
        <v/>
      </c>
      <c r="AD30" s="305" t="str">
        <f>IFERROR(VLOOKUP(AD28,'P1'!$B:$AP,31,FALSE),"")</f>
        <v/>
      </c>
      <c r="AE30" s="305" t="str">
        <f>IFERROR(VLOOKUP(AE28,'P1'!$B:$AP,31,FALSE),"")</f>
        <v/>
      </c>
      <c r="AF30" s="305" t="str">
        <f>IFERROR(VLOOKUP(AF28,'P1'!$B:$AP,31,FALSE),"")</f>
        <v/>
      </c>
      <c r="AG30" s="305" t="str">
        <f>IFERROR(VLOOKUP(AG28,'P1'!$B:$AP,31,FALSE),"")</f>
        <v/>
      </c>
      <c r="AH30" s="305" t="str">
        <f>IFERROR(VLOOKUP(AH28,'P1'!$B:$AP,31,FALSE),"")</f>
        <v/>
      </c>
      <c r="AI30" s="305" t="str">
        <f>IFERROR(VLOOKUP(AI28,'P1'!$B:$AP,31,FALSE),"")</f>
        <v/>
      </c>
      <c r="AJ30" s="305" t="str">
        <f>IFERROR(VLOOKUP(AJ28,'P1'!$B:$AP,31,FALSE),"")</f>
        <v/>
      </c>
      <c r="AK30" s="305" t="str">
        <f>IFERROR(VLOOKUP(AK28,'P1'!$B:$AP,31,FALSE),"")</f>
        <v/>
      </c>
      <c r="AL30" s="305" t="str">
        <f>IFERROR(VLOOKUP(AL28,'P1'!$B:$AP,31,FALSE),"")</f>
        <v/>
      </c>
      <c r="AM30" s="305" t="str">
        <f>IFERROR(VLOOKUP(AM28,'P1'!$B:$AP,31,FALSE),"")</f>
        <v/>
      </c>
      <c r="AN30" s="401"/>
      <c r="AO30" s="404"/>
      <c r="AP30" s="657"/>
      <c r="AQ30" s="658"/>
      <c r="AR30" s="404"/>
      <c r="AS30" s="270"/>
      <c r="AU30" s="665"/>
      <c r="AV30" s="665"/>
    </row>
    <row r="31" spans="1:48" ht="12" customHeight="1" x14ac:dyDescent="0.15">
      <c r="A31" s="405">
        <v>4</v>
      </c>
      <c r="B31" s="634"/>
      <c r="C31" s="635"/>
      <c r="D31" s="636" t="s">
        <v>422</v>
      </c>
      <c r="E31" s="637"/>
      <c r="F31" s="638"/>
      <c r="G31" s="639"/>
      <c r="H31" s="302" t="s">
        <v>423</v>
      </c>
      <c r="I31" s="640"/>
      <c r="J31" s="640"/>
      <c r="K31" s="640"/>
      <c r="L31" s="640"/>
      <c r="M31" s="640"/>
      <c r="N31" s="640"/>
      <c r="O31" s="640"/>
      <c r="P31" s="640"/>
      <c r="Q31" s="640"/>
      <c r="R31" s="640"/>
      <c r="S31" s="640"/>
      <c r="T31" s="640"/>
      <c r="U31" s="640"/>
      <c r="V31" s="640"/>
      <c r="W31" s="640"/>
      <c r="X31" s="640"/>
      <c r="Y31" s="640"/>
      <c r="Z31" s="640"/>
      <c r="AA31" s="640"/>
      <c r="AB31" s="640"/>
      <c r="AC31" s="640"/>
      <c r="AD31" s="640"/>
      <c r="AE31" s="640"/>
      <c r="AF31" s="640"/>
      <c r="AG31" s="640"/>
      <c r="AH31" s="640"/>
      <c r="AI31" s="640"/>
      <c r="AJ31" s="640"/>
      <c r="AK31" s="640"/>
      <c r="AL31" s="640"/>
      <c r="AM31" s="640"/>
      <c r="AN31" s="399">
        <f>+SUM(I32:AM33)</f>
        <v>0</v>
      </c>
      <c r="AO31" s="402" t="e">
        <f>IF($AN$4="４週",AN31/4,AN31/(DAY(EOMONTH($I$20,0))/7))</f>
        <v>#VALUE!</v>
      </c>
      <c r="AP31" s="641"/>
      <c r="AQ31" s="642"/>
      <c r="AR31" s="402" t="str">
        <f>IF(AN20="４週",AU32,AV32)</f>
        <v/>
      </c>
      <c r="AU31" s="663" t="s">
        <v>473</v>
      </c>
      <c r="AV31" s="663" t="s">
        <v>424</v>
      </c>
    </row>
    <row r="32" spans="1:48" ht="12" customHeight="1" x14ac:dyDescent="0.15">
      <c r="A32" s="406"/>
      <c r="B32" s="643"/>
      <c r="C32" s="644"/>
      <c r="D32" s="645"/>
      <c r="E32" s="646"/>
      <c r="F32" s="647"/>
      <c r="G32" s="648"/>
      <c r="H32" s="304" t="s">
        <v>425</v>
      </c>
      <c r="I32" s="305" t="str">
        <f>IFERROR(VLOOKUP(I31,'P1'!$B:$AP,41,FALSE),"")</f>
        <v/>
      </c>
      <c r="J32" s="309" t="str">
        <f>IFERROR(VLOOKUP(J31,'P1'!$B:$AP,41,FALSE),"")</f>
        <v/>
      </c>
      <c r="K32" s="305" t="str">
        <f>IFERROR(VLOOKUP(K31,'P1'!$B:$AP,41,FALSE),"")</f>
        <v/>
      </c>
      <c r="L32" s="305" t="str">
        <f>IFERROR(VLOOKUP(L31,'P1'!$B:$AP,41,FALSE),"")</f>
        <v/>
      </c>
      <c r="M32" s="305" t="str">
        <f>IFERROR(VLOOKUP(M31,'P1'!$B:$AP,41,FALSE),"")</f>
        <v/>
      </c>
      <c r="N32" s="305" t="str">
        <f>IFERROR(VLOOKUP(N31,'P1'!$B:$AP,41,FALSE),"")</f>
        <v/>
      </c>
      <c r="O32" s="305" t="str">
        <f>IFERROR(VLOOKUP(O31,'P1'!$B:$AP,41,FALSE),"")</f>
        <v/>
      </c>
      <c r="P32" s="305" t="str">
        <f>IFERROR(VLOOKUP(P31,'P1'!$B:$AP,41,FALSE),"")</f>
        <v/>
      </c>
      <c r="Q32" s="305" t="str">
        <f>IFERROR(VLOOKUP(Q31,'P1'!$B:$AP,41,FALSE),"")</f>
        <v/>
      </c>
      <c r="R32" s="305" t="str">
        <f>IFERROR(VLOOKUP(R31,'P1'!$B:$AP,41,FALSE),"")</f>
        <v/>
      </c>
      <c r="S32" s="305" t="str">
        <f>IFERROR(VLOOKUP(S31,'P1'!$B:$AP,41,FALSE),"")</f>
        <v/>
      </c>
      <c r="T32" s="305" t="str">
        <f>IFERROR(VLOOKUP(T31,'P1'!$B:$AP,41,FALSE),"")</f>
        <v/>
      </c>
      <c r="U32" s="305" t="str">
        <f>IFERROR(VLOOKUP(U31,'P1'!$B:$AP,41,FALSE),"")</f>
        <v/>
      </c>
      <c r="V32" s="305" t="str">
        <f>IFERROR(VLOOKUP(V31,'P1'!$B:$AP,41,FALSE),"")</f>
        <v/>
      </c>
      <c r="W32" s="305" t="str">
        <f>IFERROR(VLOOKUP(W31,'P1'!$B:$AP,41,FALSE),"")</f>
        <v/>
      </c>
      <c r="X32" s="305" t="str">
        <f>IFERROR(VLOOKUP(X31,'P1'!$B:$AP,41,FALSE),"")</f>
        <v/>
      </c>
      <c r="Y32" s="305" t="str">
        <f>IFERROR(VLOOKUP(Y31,'P1'!$B:$AP,41,FALSE),"")</f>
        <v/>
      </c>
      <c r="Z32" s="305" t="str">
        <f>IFERROR(VLOOKUP(Z31,'P1'!$B:$AP,41,FALSE),"")</f>
        <v/>
      </c>
      <c r="AA32" s="305" t="str">
        <f>IFERROR(VLOOKUP(AA31,'P1'!$B:$AP,41,FALSE),"")</f>
        <v/>
      </c>
      <c r="AB32" s="305" t="str">
        <f>IFERROR(VLOOKUP(AB31,'P1'!$B:$AP,41,FALSE),"")</f>
        <v/>
      </c>
      <c r="AC32" s="305" t="str">
        <f>IFERROR(VLOOKUP(AC31,'P1'!$B:$AP,41,FALSE),"")</f>
        <v/>
      </c>
      <c r="AD32" s="305" t="str">
        <f>IFERROR(VLOOKUP(AD31,'P1'!$B:$AP,41,FALSE),"")</f>
        <v/>
      </c>
      <c r="AE32" s="305" t="str">
        <f>IFERROR(VLOOKUP(AE31,'P1'!$B:$AP,41,FALSE),"")</f>
        <v/>
      </c>
      <c r="AF32" s="305" t="str">
        <f>IFERROR(VLOOKUP(AF31,'P1'!$B:$AP,41,FALSE),"")</f>
        <v/>
      </c>
      <c r="AG32" s="305" t="str">
        <f>IFERROR(VLOOKUP(AG31,'P1'!$B:$AP,41,FALSE),"")</f>
        <v/>
      </c>
      <c r="AH32" s="305" t="str">
        <f>IFERROR(VLOOKUP(AH31,'P1'!$B:$AP,41,FALSE),"")</f>
        <v/>
      </c>
      <c r="AI32" s="305" t="str">
        <f>IFERROR(VLOOKUP(AI31,'P1'!$B:$AP,41,FALSE),"")</f>
        <v/>
      </c>
      <c r="AJ32" s="305" t="str">
        <f>IFERROR(VLOOKUP(AJ31,'P1'!$B:$AP,41,FALSE),"")</f>
        <v/>
      </c>
      <c r="AK32" s="305" t="str">
        <f>IFERROR(VLOOKUP(AK31,'P1'!$B:$AP,41,FALSE),"")</f>
        <v/>
      </c>
      <c r="AL32" s="305" t="str">
        <f>IFERROR(VLOOKUP(AL31,'P1'!$B:$AP,41,FALSE),"")</f>
        <v/>
      </c>
      <c r="AM32" s="305" t="str">
        <f>IFERROR(VLOOKUP(AM31,'P1'!$B:$AP,41,FALSE),"")</f>
        <v/>
      </c>
      <c r="AN32" s="400"/>
      <c r="AO32" s="403"/>
      <c r="AP32" s="649"/>
      <c r="AQ32" s="650"/>
      <c r="AR32" s="403"/>
      <c r="AU32" s="664" t="str">
        <f t="shared" ref="AU32" si="5">IFERROR(IF($D31="□",($AO31/$AK$7),($AO31/$AK$9)),"")</f>
        <v/>
      </c>
      <c r="AV32" s="664" t="str">
        <f t="shared" ref="AV32" si="6">IFERROR(IF($D31="□",($AN31/$AO$7),($AN31/$AO$9)),"")</f>
        <v/>
      </c>
    </row>
    <row r="33" spans="1:48" ht="12" customHeight="1" x14ac:dyDescent="0.15">
      <c r="A33" s="407"/>
      <c r="B33" s="651"/>
      <c r="C33" s="652"/>
      <c r="D33" s="653"/>
      <c r="E33" s="654"/>
      <c r="F33" s="655"/>
      <c r="G33" s="656"/>
      <c r="H33" s="307" t="s">
        <v>426</v>
      </c>
      <c r="I33" s="305" t="str">
        <f>IFERROR(VLOOKUP(I31,'P1'!$B:$AP,31,FALSE),"")</f>
        <v/>
      </c>
      <c r="J33" s="305" t="str">
        <f>IFERROR(VLOOKUP(J31,'P1'!$B:$AP,31,FALSE),"")</f>
        <v/>
      </c>
      <c r="K33" s="305" t="str">
        <f>IFERROR(VLOOKUP(K31,'P1'!$B:$AP,31,FALSE),"")</f>
        <v/>
      </c>
      <c r="L33" s="305" t="str">
        <f>IFERROR(VLOOKUP(L31,'P1'!$B:$AP,31,FALSE),"")</f>
        <v/>
      </c>
      <c r="M33" s="305" t="str">
        <f>IFERROR(VLOOKUP(M31,'P1'!$B:$AP,31,FALSE),"")</f>
        <v/>
      </c>
      <c r="N33" s="305" t="str">
        <f>IFERROR(VLOOKUP(N31,'P1'!$B:$AP,31,FALSE),"")</f>
        <v/>
      </c>
      <c r="O33" s="305" t="str">
        <f>IFERROR(VLOOKUP(O31,'P1'!$B:$AP,31,FALSE),"")</f>
        <v/>
      </c>
      <c r="P33" s="305" t="str">
        <f>IFERROR(VLOOKUP(P31,'P1'!$B:$AP,31,FALSE),"")</f>
        <v/>
      </c>
      <c r="Q33" s="305" t="str">
        <f>IFERROR(VLOOKUP(Q31,'P1'!$B:$AP,31,FALSE),"")</f>
        <v/>
      </c>
      <c r="R33" s="305" t="str">
        <f>IFERROR(VLOOKUP(R31,'P1'!$B:$AP,31,FALSE),"")</f>
        <v/>
      </c>
      <c r="S33" s="305" t="str">
        <f>IFERROR(VLOOKUP(S31,'P1'!$B:$AP,31,FALSE),"")</f>
        <v/>
      </c>
      <c r="T33" s="305" t="str">
        <f>IFERROR(VLOOKUP(T31,'P1'!$B:$AP,31,FALSE),"")</f>
        <v/>
      </c>
      <c r="U33" s="305" t="str">
        <f>IFERROR(VLOOKUP(U31,'P1'!$B:$AP,31,FALSE),"")</f>
        <v/>
      </c>
      <c r="V33" s="305" t="str">
        <f>IFERROR(VLOOKUP(V31,'P1'!$B:$AP,31,FALSE),"")</f>
        <v/>
      </c>
      <c r="W33" s="305" t="str">
        <f>IFERROR(VLOOKUP(W31,'P1'!$B:$AP,31,FALSE),"")</f>
        <v/>
      </c>
      <c r="X33" s="305" t="str">
        <f>IFERROR(VLOOKUP(X31,'P1'!$B:$AP,31,FALSE),"")</f>
        <v/>
      </c>
      <c r="Y33" s="305" t="str">
        <f>IFERROR(VLOOKUP(Y31,'P1'!$B:$AP,31,FALSE),"")</f>
        <v/>
      </c>
      <c r="Z33" s="305" t="str">
        <f>IFERROR(VLOOKUP(Z31,'P1'!$B:$AP,31,FALSE),"")</f>
        <v/>
      </c>
      <c r="AA33" s="305" t="str">
        <f>IFERROR(VLOOKUP(AA31,'P1'!$B:$AP,31,FALSE),"")</f>
        <v/>
      </c>
      <c r="AB33" s="305" t="str">
        <f>IFERROR(VLOOKUP(AB31,'P1'!$B:$AP,31,FALSE),"")</f>
        <v/>
      </c>
      <c r="AC33" s="305" t="str">
        <f>IFERROR(VLOOKUP(AC31,'P1'!$B:$AP,31,FALSE),"")</f>
        <v/>
      </c>
      <c r="AD33" s="305" t="str">
        <f>IFERROR(VLOOKUP(AD31,'P1'!$B:$AP,31,FALSE),"")</f>
        <v/>
      </c>
      <c r="AE33" s="305" t="str">
        <f>IFERROR(VLOOKUP(AE31,'P1'!$B:$AP,31,FALSE),"")</f>
        <v/>
      </c>
      <c r="AF33" s="305" t="str">
        <f>IFERROR(VLOOKUP(AF31,'P1'!$B:$AP,31,FALSE),"")</f>
        <v/>
      </c>
      <c r="AG33" s="305" t="str">
        <f>IFERROR(VLOOKUP(AG31,'P1'!$B:$AP,31,FALSE),"")</f>
        <v/>
      </c>
      <c r="AH33" s="305" t="str">
        <f>IFERROR(VLOOKUP(AH31,'P1'!$B:$AP,31,FALSE),"")</f>
        <v/>
      </c>
      <c r="AI33" s="305" t="str">
        <f>IFERROR(VLOOKUP(AI31,'P1'!$B:$AP,31,FALSE),"")</f>
        <v/>
      </c>
      <c r="AJ33" s="305" t="str">
        <f>IFERROR(VLOOKUP(AJ31,'P1'!$B:$AP,31,FALSE),"")</f>
        <v/>
      </c>
      <c r="AK33" s="305" t="str">
        <f>IFERROR(VLOOKUP(AK31,'P1'!$B:$AP,31,FALSE),"")</f>
        <v/>
      </c>
      <c r="AL33" s="305" t="str">
        <f>IFERROR(VLOOKUP(AL31,'P1'!$B:$AP,31,FALSE),"")</f>
        <v/>
      </c>
      <c r="AM33" s="305" t="str">
        <f>IFERROR(VLOOKUP(AM31,'P1'!$B:$AP,31,FALSE),"")</f>
        <v/>
      </c>
      <c r="AN33" s="401"/>
      <c r="AO33" s="404"/>
      <c r="AP33" s="657"/>
      <c r="AQ33" s="658"/>
      <c r="AR33" s="404"/>
      <c r="AU33" s="665"/>
      <c r="AV33" s="665"/>
    </row>
    <row r="34" spans="1:48" ht="12" customHeight="1" x14ac:dyDescent="0.15">
      <c r="A34" s="405">
        <v>5</v>
      </c>
      <c r="B34" s="634"/>
      <c r="C34" s="635"/>
      <c r="D34" s="636" t="s">
        <v>422</v>
      </c>
      <c r="E34" s="637"/>
      <c r="F34" s="638"/>
      <c r="G34" s="639"/>
      <c r="H34" s="302" t="s">
        <v>423</v>
      </c>
      <c r="I34" s="640"/>
      <c r="J34" s="640"/>
      <c r="K34" s="640"/>
      <c r="L34" s="640"/>
      <c r="M34" s="640"/>
      <c r="N34" s="640"/>
      <c r="O34" s="640"/>
      <c r="P34" s="640"/>
      <c r="Q34" s="640"/>
      <c r="R34" s="640"/>
      <c r="S34" s="640"/>
      <c r="T34" s="640"/>
      <c r="U34" s="640"/>
      <c r="V34" s="640"/>
      <c r="W34" s="640"/>
      <c r="X34" s="640"/>
      <c r="Y34" s="640"/>
      <c r="Z34" s="640"/>
      <c r="AA34" s="640"/>
      <c r="AB34" s="640"/>
      <c r="AC34" s="640"/>
      <c r="AD34" s="640"/>
      <c r="AE34" s="640"/>
      <c r="AF34" s="640"/>
      <c r="AG34" s="640"/>
      <c r="AH34" s="640"/>
      <c r="AI34" s="640"/>
      <c r="AJ34" s="640"/>
      <c r="AK34" s="640"/>
      <c r="AL34" s="640"/>
      <c r="AM34" s="640"/>
      <c r="AN34" s="399">
        <f>+SUM(I35:AM36)</f>
        <v>0</v>
      </c>
      <c r="AO34" s="402" t="e">
        <f>IF($AN$4="４週",AN34/4,AN34/(DAY(EOMONTH($I$20,0))/7))</f>
        <v>#VALUE!</v>
      </c>
      <c r="AP34" s="641"/>
      <c r="AQ34" s="642"/>
      <c r="AR34" s="402" t="str">
        <f>IF(AN23="４週",AU35,AV35)</f>
        <v/>
      </c>
      <c r="AU34" s="663" t="s">
        <v>473</v>
      </c>
      <c r="AV34" s="663" t="s">
        <v>424</v>
      </c>
    </row>
    <row r="35" spans="1:48" ht="12" customHeight="1" x14ac:dyDescent="0.15">
      <c r="A35" s="406"/>
      <c r="B35" s="643"/>
      <c r="C35" s="644"/>
      <c r="D35" s="645"/>
      <c r="E35" s="646"/>
      <c r="F35" s="647"/>
      <c r="G35" s="648"/>
      <c r="H35" s="304" t="s">
        <v>425</v>
      </c>
      <c r="I35" s="305" t="str">
        <f>IFERROR(VLOOKUP(I34,'P1'!$B:$AP,41,FALSE),"")</f>
        <v/>
      </c>
      <c r="J35" s="305" t="str">
        <f>IFERROR(VLOOKUP(J34,'P1'!$B:$AP,41,FALSE),"")</f>
        <v/>
      </c>
      <c r="K35" s="305" t="str">
        <f>IFERROR(VLOOKUP(K34,'P1'!$B:$AP,41,FALSE),"")</f>
        <v/>
      </c>
      <c r="L35" s="305" t="str">
        <f>IFERROR(VLOOKUP(L34,'P1'!$B:$AP,41,FALSE),"")</f>
        <v/>
      </c>
      <c r="M35" s="305" t="str">
        <f>IFERROR(VLOOKUP(M34,'P1'!$B:$AP,41,FALSE),"")</f>
        <v/>
      </c>
      <c r="N35" s="305" t="str">
        <f>IFERROR(VLOOKUP(N34,'P1'!$B:$AP,41,FALSE),"")</f>
        <v/>
      </c>
      <c r="O35" s="305" t="str">
        <f>IFERROR(VLOOKUP(O34,'P1'!$B:$AP,41,FALSE),"")</f>
        <v/>
      </c>
      <c r="P35" s="305" t="str">
        <f>IFERROR(VLOOKUP(P34,'P1'!$B:$AP,41,FALSE),"")</f>
        <v/>
      </c>
      <c r="Q35" s="305" t="str">
        <f>IFERROR(VLOOKUP(Q34,'P1'!$B:$AP,41,FALSE),"")</f>
        <v/>
      </c>
      <c r="R35" s="305" t="str">
        <f>IFERROR(VLOOKUP(R34,'P1'!$B:$AP,41,FALSE),"")</f>
        <v/>
      </c>
      <c r="S35" s="305" t="str">
        <f>IFERROR(VLOOKUP(S34,'P1'!$B:$AP,41,FALSE),"")</f>
        <v/>
      </c>
      <c r="T35" s="305" t="str">
        <f>IFERROR(VLOOKUP(T34,'P1'!$B:$AP,41,FALSE),"")</f>
        <v/>
      </c>
      <c r="U35" s="305" t="str">
        <f>IFERROR(VLOOKUP(U34,'P1'!$B:$AP,41,FALSE),"")</f>
        <v/>
      </c>
      <c r="V35" s="305" t="str">
        <f>IFERROR(VLOOKUP(V34,'P1'!$B:$AP,41,FALSE),"")</f>
        <v/>
      </c>
      <c r="W35" s="305" t="str">
        <f>IFERROR(VLOOKUP(W34,'P1'!$B:$AP,41,FALSE),"")</f>
        <v/>
      </c>
      <c r="X35" s="305" t="str">
        <f>IFERROR(VLOOKUP(X34,'P1'!$B:$AP,41,FALSE),"")</f>
        <v/>
      </c>
      <c r="Y35" s="305" t="str">
        <f>IFERROR(VLOOKUP(Y34,'P1'!$B:$AP,41,FALSE),"")</f>
        <v/>
      </c>
      <c r="Z35" s="305" t="str">
        <f>IFERROR(VLOOKUP(Z34,'P1'!$B:$AP,41,FALSE),"")</f>
        <v/>
      </c>
      <c r="AA35" s="305" t="str">
        <f>IFERROR(VLOOKUP(AA34,'P1'!$B:$AP,41,FALSE),"")</f>
        <v/>
      </c>
      <c r="AB35" s="305" t="str">
        <f>IFERROR(VLOOKUP(AB34,'P1'!$B:$AP,41,FALSE),"")</f>
        <v/>
      </c>
      <c r="AC35" s="305" t="str">
        <f>IFERROR(VLOOKUP(AC34,'P1'!$B:$AP,41,FALSE),"")</f>
        <v/>
      </c>
      <c r="AD35" s="305" t="str">
        <f>IFERROR(VLOOKUP(AD34,'P1'!$B:$AP,41,FALSE),"")</f>
        <v/>
      </c>
      <c r="AE35" s="305" t="str">
        <f>IFERROR(VLOOKUP(AE34,'P1'!$B:$AP,41,FALSE),"")</f>
        <v/>
      </c>
      <c r="AF35" s="305" t="str">
        <f>IFERROR(VLOOKUP(AF34,'P1'!$B:$AP,41,FALSE),"")</f>
        <v/>
      </c>
      <c r="AG35" s="305" t="str">
        <f>IFERROR(VLOOKUP(AG34,'P1'!$B:$AP,41,FALSE),"")</f>
        <v/>
      </c>
      <c r="AH35" s="305" t="str">
        <f>IFERROR(VLOOKUP(AH34,'P1'!$B:$AP,41,FALSE),"")</f>
        <v/>
      </c>
      <c r="AI35" s="305" t="str">
        <f>IFERROR(VLOOKUP(AI34,'P1'!$B:$AP,41,FALSE),"")</f>
        <v/>
      </c>
      <c r="AJ35" s="305" t="str">
        <f>IFERROR(VLOOKUP(AJ34,'P1'!$B:$AP,41,FALSE),"")</f>
        <v/>
      </c>
      <c r="AK35" s="305" t="str">
        <f>IFERROR(VLOOKUP(AK34,'P1'!$B:$AP,41,FALSE),"")</f>
        <v/>
      </c>
      <c r="AL35" s="305" t="str">
        <f>IFERROR(VLOOKUP(AL34,'P1'!$B:$AP,41,FALSE),"")</f>
        <v/>
      </c>
      <c r="AM35" s="305" t="str">
        <f>IFERROR(VLOOKUP(AM34,'P1'!$B:$AP,41,FALSE),"")</f>
        <v/>
      </c>
      <c r="AN35" s="400"/>
      <c r="AO35" s="403"/>
      <c r="AP35" s="649"/>
      <c r="AQ35" s="650"/>
      <c r="AR35" s="403"/>
      <c r="AU35" s="664" t="str">
        <f t="shared" ref="AU35" si="7">IFERROR(IF($D34="□",($AO34/$AK$7),($AO34/$AK$9)),"")</f>
        <v/>
      </c>
      <c r="AV35" s="664" t="str">
        <f t="shared" ref="AV35" si="8">IFERROR(IF($D34="□",($AN34/$AO$7),($AN34/$AO$9)),"")</f>
        <v/>
      </c>
    </row>
    <row r="36" spans="1:48" ht="12" customHeight="1" x14ac:dyDescent="0.15">
      <c r="A36" s="407"/>
      <c r="B36" s="651"/>
      <c r="C36" s="652"/>
      <c r="D36" s="653"/>
      <c r="E36" s="654"/>
      <c r="F36" s="655"/>
      <c r="G36" s="656"/>
      <c r="H36" s="307" t="s">
        <v>426</v>
      </c>
      <c r="I36" s="305" t="str">
        <f>IFERROR(VLOOKUP(I34,'P1'!$B:$AP,31,FALSE),"")</f>
        <v/>
      </c>
      <c r="J36" s="305" t="str">
        <f>IFERROR(VLOOKUP(J34,'P1'!$B:$AP,31,FALSE),"")</f>
        <v/>
      </c>
      <c r="K36" s="305" t="str">
        <f>IFERROR(VLOOKUP(K34,'P1'!$B:$AP,31,FALSE),"")</f>
        <v/>
      </c>
      <c r="L36" s="305" t="str">
        <f>IFERROR(VLOOKUP(L34,'P1'!$B:$AP,31,FALSE),"")</f>
        <v/>
      </c>
      <c r="M36" s="305" t="str">
        <f>IFERROR(VLOOKUP(M34,'P1'!$B:$AP,31,FALSE),"")</f>
        <v/>
      </c>
      <c r="N36" s="305" t="str">
        <f>IFERROR(VLOOKUP(N34,'P1'!$B:$AP,31,FALSE),"")</f>
        <v/>
      </c>
      <c r="O36" s="305" t="str">
        <f>IFERROR(VLOOKUP(O34,'P1'!$B:$AP,31,FALSE),"")</f>
        <v/>
      </c>
      <c r="P36" s="305" t="str">
        <f>IFERROR(VLOOKUP(P34,'P1'!$B:$AP,31,FALSE),"")</f>
        <v/>
      </c>
      <c r="Q36" s="305" t="str">
        <f>IFERROR(VLOOKUP(Q34,'P1'!$B:$AP,31,FALSE),"")</f>
        <v/>
      </c>
      <c r="R36" s="305" t="str">
        <f>IFERROR(VLOOKUP(R34,'P1'!$B:$AP,31,FALSE),"")</f>
        <v/>
      </c>
      <c r="S36" s="305" t="str">
        <f>IFERROR(VLOOKUP(S34,'P1'!$B:$AP,31,FALSE),"")</f>
        <v/>
      </c>
      <c r="T36" s="305" t="str">
        <f>IFERROR(VLOOKUP(T34,'P1'!$B:$AP,31,FALSE),"")</f>
        <v/>
      </c>
      <c r="U36" s="305" t="str">
        <f>IFERROR(VLOOKUP(U34,'P1'!$B:$AP,31,FALSE),"")</f>
        <v/>
      </c>
      <c r="V36" s="305" t="str">
        <f>IFERROR(VLOOKUP(V34,'P1'!$B:$AP,31,FALSE),"")</f>
        <v/>
      </c>
      <c r="W36" s="305" t="str">
        <f>IFERROR(VLOOKUP(W34,'P1'!$B:$AP,31,FALSE),"")</f>
        <v/>
      </c>
      <c r="X36" s="305" t="str">
        <f>IFERROR(VLOOKUP(X34,'P1'!$B:$AP,31,FALSE),"")</f>
        <v/>
      </c>
      <c r="Y36" s="305" t="str">
        <f>IFERROR(VLOOKUP(Y34,'P1'!$B:$AP,31,FALSE),"")</f>
        <v/>
      </c>
      <c r="Z36" s="305" t="str">
        <f>IFERROR(VLOOKUP(Z34,'P1'!$B:$AP,31,FALSE),"")</f>
        <v/>
      </c>
      <c r="AA36" s="305" t="str">
        <f>IFERROR(VLOOKUP(AA34,'P1'!$B:$AP,31,FALSE),"")</f>
        <v/>
      </c>
      <c r="AB36" s="305" t="str">
        <f>IFERROR(VLOOKUP(AB34,'P1'!$B:$AP,31,FALSE),"")</f>
        <v/>
      </c>
      <c r="AC36" s="305" t="str">
        <f>IFERROR(VLOOKUP(AC34,'P1'!$B:$AP,31,FALSE),"")</f>
        <v/>
      </c>
      <c r="AD36" s="305" t="str">
        <f>IFERROR(VLOOKUP(AD34,'P1'!$B:$AP,31,FALSE),"")</f>
        <v/>
      </c>
      <c r="AE36" s="305" t="str">
        <f>IFERROR(VLOOKUP(AE34,'P1'!$B:$AP,31,FALSE),"")</f>
        <v/>
      </c>
      <c r="AF36" s="305" t="str">
        <f>IFERROR(VLOOKUP(AF34,'P1'!$B:$AP,31,FALSE),"")</f>
        <v/>
      </c>
      <c r="AG36" s="305" t="str">
        <f>IFERROR(VLOOKUP(AG34,'P1'!$B:$AP,31,FALSE),"")</f>
        <v/>
      </c>
      <c r="AH36" s="305" t="str">
        <f>IFERROR(VLOOKUP(AH34,'P1'!$B:$AP,31,FALSE),"")</f>
        <v/>
      </c>
      <c r="AI36" s="305" t="str">
        <f>IFERROR(VLOOKUP(AI34,'P1'!$B:$AP,31,FALSE),"")</f>
        <v/>
      </c>
      <c r="AJ36" s="305" t="str">
        <f>IFERROR(VLOOKUP(AJ34,'P1'!$B:$AP,31,FALSE),"")</f>
        <v/>
      </c>
      <c r="AK36" s="305" t="str">
        <f>IFERROR(VLOOKUP(AK34,'P1'!$B:$AP,31,FALSE),"")</f>
        <v/>
      </c>
      <c r="AL36" s="305" t="str">
        <f>IFERROR(VLOOKUP(AL34,'P1'!$B:$AP,31,FALSE),"")</f>
        <v/>
      </c>
      <c r="AM36" s="305" t="str">
        <f>IFERROR(VLOOKUP(AM34,'P1'!$B:$AP,31,FALSE),"")</f>
        <v/>
      </c>
      <c r="AN36" s="401"/>
      <c r="AO36" s="404"/>
      <c r="AP36" s="657"/>
      <c r="AQ36" s="658"/>
      <c r="AR36" s="404"/>
      <c r="AU36" s="665"/>
      <c r="AV36" s="665"/>
    </row>
    <row r="37" spans="1:48" ht="12" customHeight="1" x14ac:dyDescent="0.15">
      <c r="A37" s="405">
        <v>6</v>
      </c>
      <c r="B37" s="634"/>
      <c r="C37" s="635"/>
      <c r="D37" s="636" t="s">
        <v>422</v>
      </c>
      <c r="E37" s="637"/>
      <c r="F37" s="638"/>
      <c r="G37" s="639"/>
      <c r="H37" s="302" t="s">
        <v>423</v>
      </c>
      <c r="I37" s="640"/>
      <c r="J37" s="640"/>
      <c r="K37" s="640"/>
      <c r="L37" s="640"/>
      <c r="M37" s="640"/>
      <c r="N37" s="640"/>
      <c r="O37" s="640"/>
      <c r="P37" s="640"/>
      <c r="Q37" s="640"/>
      <c r="R37" s="640"/>
      <c r="S37" s="640"/>
      <c r="T37" s="640"/>
      <c r="U37" s="640"/>
      <c r="V37" s="640"/>
      <c r="W37" s="640"/>
      <c r="X37" s="640"/>
      <c r="Y37" s="640"/>
      <c r="Z37" s="640"/>
      <c r="AA37" s="640"/>
      <c r="AB37" s="640"/>
      <c r="AC37" s="640"/>
      <c r="AD37" s="640"/>
      <c r="AE37" s="640"/>
      <c r="AF37" s="640"/>
      <c r="AG37" s="640"/>
      <c r="AH37" s="640"/>
      <c r="AI37" s="640"/>
      <c r="AJ37" s="640"/>
      <c r="AK37" s="640"/>
      <c r="AL37" s="640"/>
      <c r="AM37" s="640"/>
      <c r="AN37" s="399">
        <f>+SUM(I38:AM39)</f>
        <v>0</v>
      </c>
      <c r="AO37" s="402" t="e">
        <f>IF($AN$4="４週",AN37/4,AN37/(DAY(EOMONTH($I$20,0))/7))</f>
        <v>#VALUE!</v>
      </c>
      <c r="AP37" s="641"/>
      <c r="AQ37" s="642"/>
      <c r="AR37" s="402" t="str">
        <f>IF(AN26="４週",AU38,AV38)</f>
        <v/>
      </c>
      <c r="AU37" s="663" t="s">
        <v>473</v>
      </c>
      <c r="AV37" s="663" t="s">
        <v>424</v>
      </c>
    </row>
    <row r="38" spans="1:48" ht="12" customHeight="1" x14ac:dyDescent="0.15">
      <c r="A38" s="406"/>
      <c r="B38" s="643"/>
      <c r="C38" s="644"/>
      <c r="D38" s="645"/>
      <c r="E38" s="646"/>
      <c r="F38" s="647"/>
      <c r="G38" s="648"/>
      <c r="H38" s="304" t="s">
        <v>425</v>
      </c>
      <c r="I38" s="305" t="str">
        <f>IFERROR(VLOOKUP(I37,'P1'!$B:$AP,41,FALSE),"")</f>
        <v/>
      </c>
      <c r="J38" s="305" t="str">
        <f>IFERROR(VLOOKUP(J37,'P1'!$B:$AP,41,FALSE),"")</f>
        <v/>
      </c>
      <c r="K38" s="305" t="str">
        <f>IFERROR(VLOOKUP(K37,'P1'!$B:$AP,41,FALSE),"")</f>
        <v/>
      </c>
      <c r="L38" s="305" t="str">
        <f>IFERROR(VLOOKUP(L37,'P1'!$B:$AP,41,FALSE),"")</f>
        <v/>
      </c>
      <c r="M38" s="305" t="str">
        <f>IFERROR(VLOOKUP(M37,'P1'!$B:$AP,41,FALSE),"")</f>
        <v/>
      </c>
      <c r="N38" s="305" t="str">
        <f>IFERROR(VLOOKUP(N37,'P1'!$B:$AP,41,FALSE),"")</f>
        <v/>
      </c>
      <c r="O38" s="305" t="str">
        <f>IFERROR(VLOOKUP(O37,'P1'!$B:$AP,41,FALSE),"")</f>
        <v/>
      </c>
      <c r="P38" s="305" t="str">
        <f>IFERROR(VLOOKUP(P37,'P1'!$B:$AP,41,FALSE),"")</f>
        <v/>
      </c>
      <c r="Q38" s="305" t="str">
        <f>IFERROR(VLOOKUP(Q37,'P1'!$B:$AP,41,FALSE),"")</f>
        <v/>
      </c>
      <c r="R38" s="305" t="str">
        <f>IFERROR(VLOOKUP(R37,'P1'!$B:$AP,41,FALSE),"")</f>
        <v/>
      </c>
      <c r="S38" s="305" t="str">
        <f>IFERROR(VLOOKUP(S37,'P1'!$B:$AP,41,FALSE),"")</f>
        <v/>
      </c>
      <c r="T38" s="305" t="str">
        <f>IFERROR(VLOOKUP(T37,'P1'!$B:$AP,41,FALSE),"")</f>
        <v/>
      </c>
      <c r="U38" s="305" t="str">
        <f>IFERROR(VLOOKUP(U37,'P1'!$B:$AP,41,FALSE),"")</f>
        <v/>
      </c>
      <c r="V38" s="305" t="str">
        <f>IFERROR(VLOOKUP(V37,'P1'!$B:$AP,41,FALSE),"")</f>
        <v/>
      </c>
      <c r="W38" s="305" t="str">
        <f>IFERROR(VLOOKUP(W37,'P1'!$B:$AP,41,FALSE),"")</f>
        <v/>
      </c>
      <c r="X38" s="305" t="str">
        <f>IFERROR(VLOOKUP(X37,'P1'!$B:$AP,41,FALSE),"")</f>
        <v/>
      </c>
      <c r="Y38" s="305" t="str">
        <f>IFERROR(VLOOKUP(Y37,'P1'!$B:$AP,41,FALSE),"")</f>
        <v/>
      </c>
      <c r="Z38" s="305" t="str">
        <f>IFERROR(VLOOKUP(Z37,'P1'!$B:$AP,41,FALSE),"")</f>
        <v/>
      </c>
      <c r="AA38" s="305" t="str">
        <f>IFERROR(VLOOKUP(AA37,'P1'!$B:$AP,41,FALSE),"")</f>
        <v/>
      </c>
      <c r="AB38" s="305" t="str">
        <f>IFERROR(VLOOKUP(AB37,'P1'!$B:$AP,41,FALSE),"")</f>
        <v/>
      </c>
      <c r="AC38" s="305" t="str">
        <f>IFERROR(VLOOKUP(AC37,'P1'!$B:$AP,41,FALSE),"")</f>
        <v/>
      </c>
      <c r="AD38" s="305" t="str">
        <f>IFERROR(VLOOKUP(AD37,'P1'!$B:$AP,41,FALSE),"")</f>
        <v/>
      </c>
      <c r="AE38" s="305" t="str">
        <f>IFERROR(VLOOKUP(AE37,'P1'!$B:$AP,41,FALSE),"")</f>
        <v/>
      </c>
      <c r="AF38" s="305" t="str">
        <f>IFERROR(VLOOKUP(AF37,'P1'!$B:$AP,41,FALSE),"")</f>
        <v/>
      </c>
      <c r="AG38" s="305" t="str">
        <f>IFERROR(VLOOKUP(AG37,'P1'!$B:$AP,41,FALSE),"")</f>
        <v/>
      </c>
      <c r="AH38" s="305" t="str">
        <f>IFERROR(VLOOKUP(AH37,'P1'!$B:$AP,41,FALSE),"")</f>
        <v/>
      </c>
      <c r="AI38" s="305" t="str">
        <f>IFERROR(VLOOKUP(AI37,'P1'!$B:$AP,41,FALSE),"")</f>
        <v/>
      </c>
      <c r="AJ38" s="305" t="str">
        <f>IFERROR(VLOOKUP(AJ37,'P1'!$B:$AP,41,FALSE),"")</f>
        <v/>
      </c>
      <c r="AK38" s="305" t="str">
        <f>IFERROR(VLOOKUP(AK37,'P1'!$B:$AP,41,FALSE),"")</f>
        <v/>
      </c>
      <c r="AL38" s="305" t="str">
        <f>IFERROR(VLOOKUP(AL37,'P1'!$B:$AP,41,FALSE),"")</f>
        <v/>
      </c>
      <c r="AM38" s="305" t="str">
        <f>IFERROR(VLOOKUP(AM37,'P1'!$B:$AP,41,FALSE),"")</f>
        <v/>
      </c>
      <c r="AN38" s="400"/>
      <c r="AO38" s="403"/>
      <c r="AP38" s="649"/>
      <c r="AQ38" s="650"/>
      <c r="AR38" s="403"/>
      <c r="AU38" s="664" t="str">
        <f t="shared" ref="AU38" si="9">IFERROR(IF($D37="□",($AO37/$AK$7),($AO37/$AK$9)),"")</f>
        <v/>
      </c>
      <c r="AV38" s="664" t="str">
        <f t="shared" ref="AV38" si="10">IFERROR(IF($D37="□",($AN37/$AO$7),($AN37/$AO$9)),"")</f>
        <v/>
      </c>
    </row>
    <row r="39" spans="1:48" ht="12" customHeight="1" x14ac:dyDescent="0.15">
      <c r="A39" s="407"/>
      <c r="B39" s="651"/>
      <c r="C39" s="652"/>
      <c r="D39" s="653"/>
      <c r="E39" s="654"/>
      <c r="F39" s="655"/>
      <c r="G39" s="656"/>
      <c r="H39" s="307" t="s">
        <v>426</v>
      </c>
      <c r="I39" s="305" t="str">
        <f>IFERROR(VLOOKUP(I37,'P1'!$B:$AP,31,FALSE),"")</f>
        <v/>
      </c>
      <c r="J39" s="305" t="str">
        <f>IFERROR(VLOOKUP(J37,'P1'!$B:$AP,31,FALSE),"")</f>
        <v/>
      </c>
      <c r="K39" s="305" t="str">
        <f>IFERROR(VLOOKUP(K37,'P1'!$B:$AP,31,FALSE),"")</f>
        <v/>
      </c>
      <c r="L39" s="305" t="str">
        <f>IFERROR(VLOOKUP(L37,'P1'!$B:$AP,31,FALSE),"")</f>
        <v/>
      </c>
      <c r="M39" s="305" t="str">
        <f>IFERROR(VLOOKUP(M37,'P1'!$B:$AP,31,FALSE),"")</f>
        <v/>
      </c>
      <c r="N39" s="305" t="str">
        <f>IFERROR(VLOOKUP(N37,'P1'!$B:$AP,31,FALSE),"")</f>
        <v/>
      </c>
      <c r="O39" s="305" t="str">
        <f>IFERROR(VLOOKUP(O37,'P1'!$B:$AP,31,FALSE),"")</f>
        <v/>
      </c>
      <c r="P39" s="305" t="str">
        <f>IFERROR(VLOOKUP(P37,'P1'!$B:$AP,31,FALSE),"")</f>
        <v/>
      </c>
      <c r="Q39" s="305" t="str">
        <f>IFERROR(VLOOKUP(Q37,'P1'!$B:$AP,31,FALSE),"")</f>
        <v/>
      </c>
      <c r="R39" s="305" t="str">
        <f>IFERROR(VLOOKUP(R37,'P1'!$B:$AP,31,FALSE),"")</f>
        <v/>
      </c>
      <c r="S39" s="305" t="str">
        <f>IFERROR(VLOOKUP(S37,'P1'!$B:$AP,31,FALSE),"")</f>
        <v/>
      </c>
      <c r="T39" s="305" t="str">
        <f>IFERROR(VLOOKUP(T37,'P1'!$B:$AP,31,FALSE),"")</f>
        <v/>
      </c>
      <c r="U39" s="305" t="str">
        <f>IFERROR(VLOOKUP(U37,'P1'!$B:$AP,31,FALSE),"")</f>
        <v/>
      </c>
      <c r="V39" s="305" t="str">
        <f>IFERROR(VLOOKUP(V37,'P1'!$B:$AP,31,FALSE),"")</f>
        <v/>
      </c>
      <c r="W39" s="305" t="str">
        <f>IFERROR(VLOOKUP(W37,'P1'!$B:$AP,31,FALSE),"")</f>
        <v/>
      </c>
      <c r="X39" s="305" t="str">
        <f>IFERROR(VLOOKUP(X37,'P1'!$B:$AP,31,FALSE),"")</f>
        <v/>
      </c>
      <c r="Y39" s="305" t="str">
        <f>IFERROR(VLOOKUP(Y37,'P1'!$B:$AP,31,FALSE),"")</f>
        <v/>
      </c>
      <c r="Z39" s="305" t="str">
        <f>IFERROR(VLOOKUP(Z37,'P1'!$B:$AP,31,FALSE),"")</f>
        <v/>
      </c>
      <c r="AA39" s="305" t="str">
        <f>IFERROR(VLOOKUP(AA37,'P1'!$B:$AP,31,FALSE),"")</f>
        <v/>
      </c>
      <c r="AB39" s="305" t="str">
        <f>IFERROR(VLOOKUP(AB37,'P1'!$B:$AP,31,FALSE),"")</f>
        <v/>
      </c>
      <c r="AC39" s="305" t="str">
        <f>IFERROR(VLOOKUP(AC37,'P1'!$B:$AP,31,FALSE),"")</f>
        <v/>
      </c>
      <c r="AD39" s="305" t="str">
        <f>IFERROR(VLOOKUP(AD37,'P1'!$B:$AP,31,FALSE),"")</f>
        <v/>
      </c>
      <c r="AE39" s="305" t="str">
        <f>IFERROR(VLOOKUP(AE37,'P1'!$B:$AP,31,FALSE),"")</f>
        <v/>
      </c>
      <c r="AF39" s="305" t="str">
        <f>IFERROR(VLOOKUP(AF37,'P1'!$B:$AP,31,FALSE),"")</f>
        <v/>
      </c>
      <c r="AG39" s="305" t="str">
        <f>IFERROR(VLOOKUP(AG37,'P1'!$B:$AP,31,FALSE),"")</f>
        <v/>
      </c>
      <c r="AH39" s="305" t="str">
        <f>IFERROR(VLOOKUP(AH37,'P1'!$B:$AP,31,FALSE),"")</f>
        <v/>
      </c>
      <c r="AI39" s="305" t="str">
        <f>IFERROR(VLOOKUP(AI37,'P1'!$B:$AP,31,FALSE),"")</f>
        <v/>
      </c>
      <c r="AJ39" s="305" t="str">
        <f>IFERROR(VLOOKUP(AJ37,'P1'!$B:$AP,31,FALSE),"")</f>
        <v/>
      </c>
      <c r="AK39" s="305" t="str">
        <f>IFERROR(VLOOKUP(AK37,'P1'!$B:$AP,31,FALSE),"")</f>
        <v/>
      </c>
      <c r="AL39" s="305" t="str">
        <f>IFERROR(VLOOKUP(AL37,'P1'!$B:$AP,31,FALSE),"")</f>
        <v/>
      </c>
      <c r="AM39" s="305" t="str">
        <f>IFERROR(VLOOKUP(AM37,'P1'!$B:$AP,31,FALSE),"")</f>
        <v/>
      </c>
      <c r="AN39" s="401"/>
      <c r="AO39" s="404"/>
      <c r="AP39" s="657"/>
      <c r="AQ39" s="658"/>
      <c r="AR39" s="404"/>
      <c r="AU39" s="665"/>
      <c r="AV39" s="665"/>
    </row>
    <row r="40" spans="1:48" ht="12" customHeight="1" x14ac:dyDescent="0.15">
      <c r="A40" s="405">
        <v>7</v>
      </c>
      <c r="B40" s="634"/>
      <c r="C40" s="635"/>
      <c r="D40" s="636" t="s">
        <v>422</v>
      </c>
      <c r="E40" s="637"/>
      <c r="F40" s="638"/>
      <c r="G40" s="639"/>
      <c r="H40" s="302" t="s">
        <v>423</v>
      </c>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0"/>
      <c r="AH40" s="640"/>
      <c r="AI40" s="640"/>
      <c r="AJ40" s="640"/>
      <c r="AK40" s="640"/>
      <c r="AL40" s="640"/>
      <c r="AM40" s="640"/>
      <c r="AN40" s="399">
        <f>+SUM(I41:AM42)</f>
        <v>0</v>
      </c>
      <c r="AO40" s="402" t="e">
        <f>IF($AN$4="４週",AN40/4,AN40/(DAY(EOMONTH($I$20,0))/7))</f>
        <v>#VALUE!</v>
      </c>
      <c r="AP40" s="641"/>
      <c r="AQ40" s="642"/>
      <c r="AR40" s="402" t="str">
        <f>IF(AN29="４週",AU41,AV41)</f>
        <v/>
      </c>
      <c r="AU40" s="663" t="s">
        <v>473</v>
      </c>
      <c r="AV40" s="663" t="s">
        <v>424</v>
      </c>
    </row>
    <row r="41" spans="1:48" ht="12" customHeight="1" x14ac:dyDescent="0.15">
      <c r="A41" s="406"/>
      <c r="B41" s="643"/>
      <c r="C41" s="644"/>
      <c r="D41" s="645"/>
      <c r="E41" s="646"/>
      <c r="F41" s="647"/>
      <c r="G41" s="648"/>
      <c r="H41" s="304" t="s">
        <v>425</v>
      </c>
      <c r="I41" s="305" t="str">
        <f>IFERROR(VLOOKUP(I40,'P1'!$B:$AP,41,FALSE),"")</f>
        <v/>
      </c>
      <c r="J41" s="305" t="str">
        <f>IFERROR(VLOOKUP(J40,'P1'!$B:$AP,41,FALSE),"")</f>
        <v/>
      </c>
      <c r="K41" s="305" t="str">
        <f>IFERROR(VLOOKUP(K40,'P1'!$B:$AP,41,FALSE),"")</f>
        <v/>
      </c>
      <c r="L41" s="305" t="str">
        <f>IFERROR(VLOOKUP(L40,'P1'!$B:$AP,41,FALSE),"")</f>
        <v/>
      </c>
      <c r="M41" s="305" t="str">
        <f>IFERROR(VLOOKUP(M40,'P1'!$B:$AP,41,FALSE),"")</f>
        <v/>
      </c>
      <c r="N41" s="305" t="str">
        <f>IFERROR(VLOOKUP(N40,'P1'!$B:$AP,41,FALSE),"")</f>
        <v/>
      </c>
      <c r="O41" s="305" t="str">
        <f>IFERROR(VLOOKUP(O40,'P1'!$B:$AP,41,FALSE),"")</f>
        <v/>
      </c>
      <c r="P41" s="305" t="str">
        <f>IFERROR(VLOOKUP(P40,'P1'!$B:$AP,41,FALSE),"")</f>
        <v/>
      </c>
      <c r="Q41" s="305" t="str">
        <f>IFERROR(VLOOKUP(Q40,'P1'!$B:$AP,41,FALSE),"")</f>
        <v/>
      </c>
      <c r="R41" s="305" t="str">
        <f>IFERROR(VLOOKUP(R40,'P1'!$B:$AP,41,FALSE),"")</f>
        <v/>
      </c>
      <c r="S41" s="305" t="str">
        <f>IFERROR(VLOOKUP(S40,'P1'!$B:$AP,41,FALSE),"")</f>
        <v/>
      </c>
      <c r="T41" s="305" t="str">
        <f>IFERROR(VLOOKUP(T40,'P1'!$B:$AP,41,FALSE),"")</f>
        <v/>
      </c>
      <c r="U41" s="305" t="str">
        <f>IFERROR(VLOOKUP(U40,'P1'!$B:$AP,41,FALSE),"")</f>
        <v/>
      </c>
      <c r="V41" s="305" t="str">
        <f>IFERROR(VLOOKUP(V40,'P1'!$B:$AP,41,FALSE),"")</f>
        <v/>
      </c>
      <c r="W41" s="305" t="str">
        <f>IFERROR(VLOOKUP(W40,'P1'!$B:$AP,41,FALSE),"")</f>
        <v/>
      </c>
      <c r="X41" s="305" t="str">
        <f>IFERROR(VLOOKUP(X40,'P1'!$B:$AP,41,FALSE),"")</f>
        <v/>
      </c>
      <c r="Y41" s="305" t="str">
        <f>IFERROR(VLOOKUP(Y40,'P1'!$B:$AP,41,FALSE),"")</f>
        <v/>
      </c>
      <c r="Z41" s="305" t="str">
        <f>IFERROR(VLOOKUP(Z40,'P1'!$B:$AP,41,FALSE),"")</f>
        <v/>
      </c>
      <c r="AA41" s="305" t="str">
        <f>IFERROR(VLOOKUP(AA40,'P1'!$B:$AP,41,FALSE),"")</f>
        <v/>
      </c>
      <c r="AB41" s="305" t="str">
        <f>IFERROR(VLOOKUP(AB40,'P1'!$B:$AP,41,FALSE),"")</f>
        <v/>
      </c>
      <c r="AC41" s="305" t="str">
        <f>IFERROR(VLOOKUP(AC40,'P1'!$B:$AP,41,FALSE),"")</f>
        <v/>
      </c>
      <c r="AD41" s="305" t="str">
        <f>IFERROR(VLOOKUP(AD40,'P1'!$B:$AP,41,FALSE),"")</f>
        <v/>
      </c>
      <c r="AE41" s="305" t="str">
        <f>IFERROR(VLOOKUP(AE40,'P1'!$B:$AP,41,FALSE),"")</f>
        <v/>
      </c>
      <c r="AF41" s="305" t="str">
        <f>IFERROR(VLOOKUP(AF40,'P1'!$B:$AP,41,FALSE),"")</f>
        <v/>
      </c>
      <c r="AG41" s="305" t="str">
        <f>IFERROR(VLOOKUP(AG40,'P1'!$B:$AP,41,FALSE),"")</f>
        <v/>
      </c>
      <c r="AH41" s="305" t="str">
        <f>IFERROR(VLOOKUP(AH40,'P1'!$B:$AP,41,FALSE),"")</f>
        <v/>
      </c>
      <c r="AI41" s="305" t="str">
        <f>IFERROR(VLOOKUP(AI40,'P1'!$B:$AP,41,FALSE),"")</f>
        <v/>
      </c>
      <c r="AJ41" s="305" t="str">
        <f>IFERROR(VLOOKUP(AJ40,'P1'!$B:$AP,41,FALSE),"")</f>
        <v/>
      </c>
      <c r="AK41" s="305" t="str">
        <f>IFERROR(VLOOKUP(AK40,'P1'!$B:$AP,41,FALSE),"")</f>
        <v/>
      </c>
      <c r="AL41" s="305" t="str">
        <f>IFERROR(VLOOKUP(AL40,'P1'!$B:$AP,41,FALSE),"")</f>
        <v/>
      </c>
      <c r="AM41" s="305" t="str">
        <f>IFERROR(VLOOKUP(AM40,'P1'!$B:$AP,41,FALSE),"")</f>
        <v/>
      </c>
      <c r="AN41" s="400"/>
      <c r="AO41" s="403"/>
      <c r="AP41" s="649"/>
      <c r="AQ41" s="650"/>
      <c r="AR41" s="403"/>
      <c r="AU41" s="664" t="str">
        <f t="shared" ref="AU41" si="11">IFERROR(IF($D40="□",($AO40/$AK$7),($AO40/$AK$9)),"")</f>
        <v/>
      </c>
      <c r="AV41" s="664" t="str">
        <f t="shared" ref="AV41" si="12">IFERROR(IF($D40="□",($AN40/$AO$7),($AN40/$AO$9)),"")</f>
        <v/>
      </c>
    </row>
    <row r="42" spans="1:48" ht="12" customHeight="1" x14ac:dyDescent="0.15">
      <c r="A42" s="407"/>
      <c r="B42" s="651"/>
      <c r="C42" s="652"/>
      <c r="D42" s="653"/>
      <c r="E42" s="654"/>
      <c r="F42" s="655"/>
      <c r="G42" s="656"/>
      <c r="H42" s="307" t="s">
        <v>426</v>
      </c>
      <c r="I42" s="305" t="str">
        <f>IFERROR(VLOOKUP(I40,'P1'!$B:$AP,31,FALSE),"")</f>
        <v/>
      </c>
      <c r="J42" s="305" t="str">
        <f>IFERROR(VLOOKUP(J40,'P1'!$B:$AP,31,FALSE),"")</f>
        <v/>
      </c>
      <c r="K42" s="305" t="str">
        <f>IFERROR(VLOOKUP(K40,'P1'!$B:$AP,31,FALSE),"")</f>
        <v/>
      </c>
      <c r="L42" s="305" t="str">
        <f>IFERROR(VLOOKUP(L40,'P1'!$B:$AP,31,FALSE),"")</f>
        <v/>
      </c>
      <c r="M42" s="305" t="str">
        <f>IFERROR(VLOOKUP(M40,'P1'!$B:$AP,31,FALSE),"")</f>
        <v/>
      </c>
      <c r="N42" s="305" t="str">
        <f>IFERROR(VLOOKUP(N40,'P1'!$B:$AP,31,FALSE),"")</f>
        <v/>
      </c>
      <c r="O42" s="305" t="str">
        <f>IFERROR(VLOOKUP(O40,'P1'!$B:$AP,31,FALSE),"")</f>
        <v/>
      </c>
      <c r="P42" s="305" t="str">
        <f>IFERROR(VLOOKUP(P40,'P1'!$B:$AP,31,FALSE),"")</f>
        <v/>
      </c>
      <c r="Q42" s="305" t="str">
        <f>IFERROR(VLOOKUP(Q40,'P1'!$B:$AP,31,FALSE),"")</f>
        <v/>
      </c>
      <c r="R42" s="305" t="str">
        <f>IFERROR(VLOOKUP(R40,'P1'!$B:$AP,31,FALSE),"")</f>
        <v/>
      </c>
      <c r="S42" s="305" t="str">
        <f>IFERROR(VLOOKUP(S40,'P1'!$B:$AP,31,FALSE),"")</f>
        <v/>
      </c>
      <c r="T42" s="305" t="str">
        <f>IFERROR(VLOOKUP(T40,'P1'!$B:$AP,31,FALSE),"")</f>
        <v/>
      </c>
      <c r="U42" s="305" t="str">
        <f>IFERROR(VLOOKUP(U40,'P1'!$B:$AP,31,FALSE),"")</f>
        <v/>
      </c>
      <c r="V42" s="305" t="str">
        <f>IFERROR(VLOOKUP(V40,'P1'!$B:$AP,31,FALSE),"")</f>
        <v/>
      </c>
      <c r="W42" s="305" t="str">
        <f>IFERROR(VLOOKUP(W40,'P1'!$B:$AP,31,FALSE),"")</f>
        <v/>
      </c>
      <c r="X42" s="305" t="str">
        <f>IFERROR(VLOOKUP(X40,'P1'!$B:$AP,31,FALSE),"")</f>
        <v/>
      </c>
      <c r="Y42" s="305" t="str">
        <f>IFERROR(VLOOKUP(Y40,'P1'!$B:$AP,31,FALSE),"")</f>
        <v/>
      </c>
      <c r="Z42" s="305" t="str">
        <f>IFERROR(VLOOKUP(Z40,'P1'!$B:$AP,31,FALSE),"")</f>
        <v/>
      </c>
      <c r="AA42" s="305" t="str">
        <f>IFERROR(VLOOKUP(AA40,'P1'!$B:$AP,31,FALSE),"")</f>
        <v/>
      </c>
      <c r="AB42" s="305" t="str">
        <f>IFERROR(VLOOKUP(AB40,'P1'!$B:$AP,31,FALSE),"")</f>
        <v/>
      </c>
      <c r="AC42" s="305" t="str">
        <f>IFERROR(VLOOKUP(AC40,'P1'!$B:$AP,31,FALSE),"")</f>
        <v/>
      </c>
      <c r="AD42" s="305" t="str">
        <f>IFERROR(VLOOKUP(AD40,'P1'!$B:$AP,31,FALSE),"")</f>
        <v/>
      </c>
      <c r="AE42" s="305" t="str">
        <f>IFERROR(VLOOKUP(AE40,'P1'!$B:$AP,31,FALSE),"")</f>
        <v/>
      </c>
      <c r="AF42" s="305" t="str">
        <f>IFERROR(VLOOKUP(AF40,'P1'!$B:$AP,31,FALSE),"")</f>
        <v/>
      </c>
      <c r="AG42" s="305" t="str">
        <f>IFERROR(VLOOKUP(AG40,'P1'!$B:$AP,31,FALSE),"")</f>
        <v/>
      </c>
      <c r="AH42" s="305" t="str">
        <f>IFERROR(VLOOKUP(AH40,'P1'!$B:$AP,31,FALSE),"")</f>
        <v/>
      </c>
      <c r="AI42" s="305" t="str">
        <f>IFERROR(VLOOKUP(AI40,'P1'!$B:$AP,31,FALSE),"")</f>
        <v/>
      </c>
      <c r="AJ42" s="305" t="str">
        <f>IFERROR(VLOOKUP(AJ40,'P1'!$B:$AP,31,FALSE),"")</f>
        <v/>
      </c>
      <c r="AK42" s="305" t="str">
        <f>IFERROR(VLOOKUP(AK40,'P1'!$B:$AP,31,FALSE),"")</f>
        <v/>
      </c>
      <c r="AL42" s="305" t="str">
        <f>IFERROR(VLOOKUP(AL40,'P1'!$B:$AP,31,FALSE),"")</f>
        <v/>
      </c>
      <c r="AM42" s="305" t="str">
        <f>IFERROR(VLOOKUP(AM40,'P1'!$B:$AP,31,FALSE),"")</f>
        <v/>
      </c>
      <c r="AN42" s="401"/>
      <c r="AO42" s="404"/>
      <c r="AP42" s="657"/>
      <c r="AQ42" s="658"/>
      <c r="AR42" s="404"/>
      <c r="AU42" s="665"/>
      <c r="AV42" s="665"/>
    </row>
    <row r="43" spans="1:48" ht="12" customHeight="1" x14ac:dyDescent="0.15">
      <c r="A43" s="405">
        <v>8</v>
      </c>
      <c r="B43" s="634"/>
      <c r="C43" s="635"/>
      <c r="D43" s="636" t="s">
        <v>422</v>
      </c>
      <c r="E43" s="637"/>
      <c r="F43" s="638"/>
      <c r="G43" s="639"/>
      <c r="H43" s="302" t="s">
        <v>423</v>
      </c>
      <c r="I43" s="640"/>
      <c r="J43" s="640"/>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0"/>
      <c r="AI43" s="640"/>
      <c r="AJ43" s="640"/>
      <c r="AK43" s="640"/>
      <c r="AL43" s="640"/>
      <c r="AM43" s="640"/>
      <c r="AN43" s="399">
        <f>+SUM(I44:AM45)</f>
        <v>0</v>
      </c>
      <c r="AO43" s="402" t="e">
        <f>IF($AN$4="４週",AN43/4,AN43/(DAY(EOMONTH($I$20,0))/7))</f>
        <v>#VALUE!</v>
      </c>
      <c r="AP43" s="641"/>
      <c r="AQ43" s="642"/>
      <c r="AR43" s="402" t="str">
        <f>IF(AN32="４週",AU44,AV44)</f>
        <v/>
      </c>
      <c r="AU43" s="663" t="s">
        <v>473</v>
      </c>
      <c r="AV43" s="663" t="s">
        <v>424</v>
      </c>
    </row>
    <row r="44" spans="1:48" ht="12" customHeight="1" x14ac:dyDescent="0.15">
      <c r="A44" s="406"/>
      <c r="B44" s="643"/>
      <c r="C44" s="644"/>
      <c r="D44" s="645"/>
      <c r="E44" s="646"/>
      <c r="F44" s="647"/>
      <c r="G44" s="648"/>
      <c r="H44" s="304" t="s">
        <v>425</v>
      </c>
      <c r="I44" s="305" t="str">
        <f>IFERROR(VLOOKUP(I43,'P1'!$B:$AP,41,FALSE),"")</f>
        <v/>
      </c>
      <c r="J44" s="305" t="str">
        <f>IFERROR(VLOOKUP(J43,'P1'!$B:$AP,41,FALSE),"")</f>
        <v/>
      </c>
      <c r="K44" s="305" t="str">
        <f>IFERROR(VLOOKUP(K43,'P1'!$B:$AP,41,FALSE),"")</f>
        <v/>
      </c>
      <c r="L44" s="305" t="str">
        <f>IFERROR(VLOOKUP(L43,'P1'!$B:$AP,41,FALSE),"")</f>
        <v/>
      </c>
      <c r="M44" s="305" t="str">
        <f>IFERROR(VLOOKUP(M43,'P1'!$B:$AP,41,FALSE),"")</f>
        <v/>
      </c>
      <c r="N44" s="305" t="str">
        <f>IFERROR(VLOOKUP(N43,'P1'!$B:$AP,41,FALSE),"")</f>
        <v/>
      </c>
      <c r="O44" s="305" t="str">
        <f>IFERROR(VLOOKUP(O43,'P1'!$B:$AP,41,FALSE),"")</f>
        <v/>
      </c>
      <c r="P44" s="305" t="str">
        <f>IFERROR(VLOOKUP(P43,'P1'!$B:$AP,41,FALSE),"")</f>
        <v/>
      </c>
      <c r="Q44" s="305" t="str">
        <f>IFERROR(VLOOKUP(Q43,'P1'!$B:$AP,41,FALSE),"")</f>
        <v/>
      </c>
      <c r="R44" s="305" t="str">
        <f>IFERROR(VLOOKUP(R43,'P1'!$B:$AP,41,FALSE),"")</f>
        <v/>
      </c>
      <c r="S44" s="305" t="str">
        <f>IFERROR(VLOOKUP(S43,'P1'!$B:$AP,41,FALSE),"")</f>
        <v/>
      </c>
      <c r="T44" s="305" t="str">
        <f>IFERROR(VLOOKUP(T43,'P1'!$B:$AP,41,FALSE),"")</f>
        <v/>
      </c>
      <c r="U44" s="305" t="str">
        <f>IFERROR(VLOOKUP(U43,'P1'!$B:$AP,41,FALSE),"")</f>
        <v/>
      </c>
      <c r="V44" s="305" t="str">
        <f>IFERROR(VLOOKUP(V43,'P1'!$B:$AP,41,FALSE),"")</f>
        <v/>
      </c>
      <c r="W44" s="305" t="str">
        <f>IFERROR(VLOOKUP(W43,'P1'!$B:$AP,41,FALSE),"")</f>
        <v/>
      </c>
      <c r="X44" s="305" t="str">
        <f>IFERROR(VLOOKUP(X43,'P1'!$B:$AP,41,FALSE),"")</f>
        <v/>
      </c>
      <c r="Y44" s="305" t="str">
        <f>IFERROR(VLOOKUP(Y43,'P1'!$B:$AP,41,FALSE),"")</f>
        <v/>
      </c>
      <c r="Z44" s="305" t="str">
        <f>IFERROR(VLOOKUP(Z43,'P1'!$B:$AP,41,FALSE),"")</f>
        <v/>
      </c>
      <c r="AA44" s="305" t="str">
        <f>IFERROR(VLOOKUP(AA43,'P1'!$B:$AP,41,FALSE),"")</f>
        <v/>
      </c>
      <c r="AB44" s="305" t="str">
        <f>IFERROR(VLOOKUP(AB43,'P1'!$B:$AP,41,FALSE),"")</f>
        <v/>
      </c>
      <c r="AC44" s="305" t="str">
        <f>IFERROR(VLOOKUP(AC43,'P1'!$B:$AP,41,FALSE),"")</f>
        <v/>
      </c>
      <c r="AD44" s="305" t="str">
        <f>IFERROR(VLOOKUP(AD43,'P1'!$B:$AP,41,FALSE),"")</f>
        <v/>
      </c>
      <c r="AE44" s="305" t="str">
        <f>IFERROR(VLOOKUP(AE43,'P1'!$B:$AP,41,FALSE),"")</f>
        <v/>
      </c>
      <c r="AF44" s="305" t="str">
        <f>IFERROR(VLOOKUP(AF43,'P1'!$B:$AP,41,FALSE),"")</f>
        <v/>
      </c>
      <c r="AG44" s="305" t="str">
        <f>IFERROR(VLOOKUP(AG43,'P1'!$B:$AP,41,FALSE),"")</f>
        <v/>
      </c>
      <c r="AH44" s="305" t="str">
        <f>IFERROR(VLOOKUP(AH43,'P1'!$B:$AP,41,FALSE),"")</f>
        <v/>
      </c>
      <c r="AI44" s="305" t="str">
        <f>IFERROR(VLOOKUP(AI43,'P1'!$B:$AP,41,FALSE),"")</f>
        <v/>
      </c>
      <c r="AJ44" s="305" t="str">
        <f>IFERROR(VLOOKUP(AJ43,'P1'!$B:$AP,41,FALSE),"")</f>
        <v/>
      </c>
      <c r="AK44" s="305" t="str">
        <f>IFERROR(VLOOKUP(AK43,'P1'!$B:$AP,41,FALSE),"")</f>
        <v/>
      </c>
      <c r="AL44" s="305" t="str">
        <f>IFERROR(VLOOKUP(AL43,'P1'!$B:$AP,41,FALSE),"")</f>
        <v/>
      </c>
      <c r="AM44" s="305" t="str">
        <f>IFERROR(VLOOKUP(AM43,'P1'!$B:$AP,41,FALSE),"")</f>
        <v/>
      </c>
      <c r="AN44" s="400"/>
      <c r="AO44" s="403"/>
      <c r="AP44" s="649"/>
      <c r="AQ44" s="650"/>
      <c r="AR44" s="403"/>
      <c r="AU44" s="664" t="str">
        <f t="shared" ref="AU44" si="13">IFERROR(IF($D43="□",($AO43/$AK$7),($AO43/$AK$9)),"")</f>
        <v/>
      </c>
      <c r="AV44" s="664" t="str">
        <f t="shared" ref="AV44" si="14">IFERROR(IF($D43="□",($AN43/$AO$7),($AN43/$AO$9)),"")</f>
        <v/>
      </c>
    </row>
    <row r="45" spans="1:48" ht="12" customHeight="1" x14ac:dyDescent="0.15">
      <c r="A45" s="407"/>
      <c r="B45" s="651"/>
      <c r="C45" s="652"/>
      <c r="D45" s="653"/>
      <c r="E45" s="654"/>
      <c r="F45" s="655"/>
      <c r="G45" s="656"/>
      <c r="H45" s="307" t="s">
        <v>426</v>
      </c>
      <c r="I45" s="305" t="str">
        <f>IFERROR(VLOOKUP(I43,'P1'!$B:$AP,31,FALSE),"")</f>
        <v/>
      </c>
      <c r="J45" s="305" t="str">
        <f>IFERROR(VLOOKUP(J43,'P1'!$B:$AP,31,FALSE),"")</f>
        <v/>
      </c>
      <c r="K45" s="305" t="str">
        <f>IFERROR(VLOOKUP(K43,'P1'!$B:$AP,31,FALSE),"")</f>
        <v/>
      </c>
      <c r="L45" s="305" t="str">
        <f>IFERROR(VLOOKUP(L43,'P1'!$B:$AP,31,FALSE),"")</f>
        <v/>
      </c>
      <c r="M45" s="305" t="str">
        <f>IFERROR(VLOOKUP(M43,'P1'!$B:$AP,31,FALSE),"")</f>
        <v/>
      </c>
      <c r="N45" s="305" t="str">
        <f>IFERROR(VLOOKUP(N43,'P1'!$B:$AP,31,FALSE),"")</f>
        <v/>
      </c>
      <c r="O45" s="305" t="str">
        <f>IFERROR(VLOOKUP(O43,'P1'!$B:$AP,31,FALSE),"")</f>
        <v/>
      </c>
      <c r="P45" s="305" t="str">
        <f>IFERROR(VLOOKUP(P43,'P1'!$B:$AP,31,FALSE),"")</f>
        <v/>
      </c>
      <c r="Q45" s="305" t="str">
        <f>IFERROR(VLOOKUP(Q43,'P1'!$B:$AP,31,FALSE),"")</f>
        <v/>
      </c>
      <c r="R45" s="305" t="str">
        <f>IFERROR(VLOOKUP(R43,'P1'!$B:$AP,31,FALSE),"")</f>
        <v/>
      </c>
      <c r="S45" s="305" t="str">
        <f>IFERROR(VLOOKUP(S43,'P1'!$B:$AP,31,FALSE),"")</f>
        <v/>
      </c>
      <c r="T45" s="305" t="str">
        <f>IFERROR(VLOOKUP(T43,'P1'!$B:$AP,31,FALSE),"")</f>
        <v/>
      </c>
      <c r="U45" s="305" t="str">
        <f>IFERROR(VLOOKUP(U43,'P1'!$B:$AP,31,FALSE),"")</f>
        <v/>
      </c>
      <c r="V45" s="305" t="str">
        <f>IFERROR(VLOOKUP(V43,'P1'!$B:$AP,31,FALSE),"")</f>
        <v/>
      </c>
      <c r="W45" s="305" t="str">
        <f>IFERROR(VLOOKUP(W43,'P1'!$B:$AP,31,FALSE),"")</f>
        <v/>
      </c>
      <c r="X45" s="305" t="str">
        <f>IFERROR(VLOOKUP(X43,'P1'!$B:$AP,31,FALSE),"")</f>
        <v/>
      </c>
      <c r="Y45" s="305" t="str">
        <f>IFERROR(VLOOKUP(Y43,'P1'!$B:$AP,31,FALSE),"")</f>
        <v/>
      </c>
      <c r="Z45" s="305" t="str">
        <f>IFERROR(VLOOKUP(Z43,'P1'!$B:$AP,31,FALSE),"")</f>
        <v/>
      </c>
      <c r="AA45" s="305" t="str">
        <f>IFERROR(VLOOKUP(AA43,'P1'!$B:$AP,31,FALSE),"")</f>
        <v/>
      </c>
      <c r="AB45" s="305" t="str">
        <f>IFERROR(VLOOKUP(AB43,'P1'!$B:$AP,31,FALSE),"")</f>
        <v/>
      </c>
      <c r="AC45" s="305" t="str">
        <f>IFERROR(VLOOKUP(AC43,'P1'!$B:$AP,31,FALSE),"")</f>
        <v/>
      </c>
      <c r="AD45" s="305" t="str">
        <f>IFERROR(VLOOKUP(AD43,'P1'!$B:$AP,31,FALSE),"")</f>
        <v/>
      </c>
      <c r="AE45" s="305" t="str">
        <f>IFERROR(VLOOKUP(AE43,'P1'!$B:$AP,31,FALSE),"")</f>
        <v/>
      </c>
      <c r="AF45" s="305" t="str">
        <f>IFERROR(VLOOKUP(AF43,'P1'!$B:$AP,31,FALSE),"")</f>
        <v/>
      </c>
      <c r="AG45" s="305" t="str">
        <f>IFERROR(VLOOKUP(AG43,'P1'!$B:$AP,31,FALSE),"")</f>
        <v/>
      </c>
      <c r="AH45" s="305" t="str">
        <f>IFERROR(VLOOKUP(AH43,'P1'!$B:$AP,31,FALSE),"")</f>
        <v/>
      </c>
      <c r="AI45" s="305" t="str">
        <f>IFERROR(VLOOKUP(AI43,'P1'!$B:$AP,31,FALSE),"")</f>
        <v/>
      </c>
      <c r="AJ45" s="305" t="str">
        <f>IFERROR(VLOOKUP(AJ43,'P1'!$B:$AP,31,FALSE),"")</f>
        <v/>
      </c>
      <c r="AK45" s="305" t="str">
        <f>IFERROR(VLOOKUP(AK43,'P1'!$B:$AP,31,FALSE),"")</f>
        <v/>
      </c>
      <c r="AL45" s="305" t="str">
        <f>IFERROR(VLOOKUP(AL43,'P1'!$B:$AP,31,FALSE),"")</f>
        <v/>
      </c>
      <c r="AM45" s="305" t="str">
        <f>IFERROR(VLOOKUP(AM43,'P1'!$B:$AP,31,FALSE),"")</f>
        <v/>
      </c>
      <c r="AN45" s="401"/>
      <c r="AO45" s="404"/>
      <c r="AP45" s="657"/>
      <c r="AQ45" s="658"/>
      <c r="AR45" s="404"/>
      <c r="AU45" s="665"/>
      <c r="AV45" s="665"/>
    </row>
    <row r="46" spans="1:48" ht="12" customHeight="1" x14ac:dyDescent="0.15">
      <c r="A46" s="405">
        <v>9</v>
      </c>
      <c r="B46" s="634"/>
      <c r="C46" s="635"/>
      <c r="D46" s="636" t="s">
        <v>422</v>
      </c>
      <c r="E46" s="637"/>
      <c r="F46" s="638"/>
      <c r="G46" s="639"/>
      <c r="H46" s="302" t="s">
        <v>423</v>
      </c>
      <c r="I46" s="640"/>
      <c r="J46" s="640"/>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640"/>
      <c r="AI46" s="640"/>
      <c r="AJ46" s="640"/>
      <c r="AK46" s="640"/>
      <c r="AL46" s="640"/>
      <c r="AM46" s="640"/>
      <c r="AN46" s="399">
        <f>+SUM(I47:AM48)</f>
        <v>0</v>
      </c>
      <c r="AO46" s="402" t="e">
        <f>IF($AN$4="４週",AN46/4,AN46/(DAY(EOMONTH($I$20,0))/7))</f>
        <v>#VALUE!</v>
      </c>
      <c r="AP46" s="641"/>
      <c r="AQ46" s="642"/>
      <c r="AR46" s="402" t="str">
        <f>IF(AN35="４週",AU47,AV47)</f>
        <v/>
      </c>
      <c r="AU46" s="663" t="s">
        <v>473</v>
      </c>
      <c r="AV46" s="663" t="s">
        <v>424</v>
      </c>
    </row>
    <row r="47" spans="1:48" ht="12" customHeight="1" x14ac:dyDescent="0.15">
      <c r="A47" s="406"/>
      <c r="B47" s="643"/>
      <c r="C47" s="644"/>
      <c r="D47" s="645"/>
      <c r="E47" s="646"/>
      <c r="F47" s="647"/>
      <c r="G47" s="648"/>
      <c r="H47" s="304" t="s">
        <v>425</v>
      </c>
      <c r="I47" s="305" t="str">
        <f>IFERROR(VLOOKUP(I46,'P1'!$B:$AP,41,FALSE),"")</f>
        <v/>
      </c>
      <c r="J47" s="305" t="str">
        <f>IFERROR(VLOOKUP(J46,'P1'!$B:$AP,41,FALSE),"")</f>
        <v/>
      </c>
      <c r="K47" s="305" t="str">
        <f>IFERROR(VLOOKUP(K46,'P1'!$B:$AP,41,FALSE),"")</f>
        <v/>
      </c>
      <c r="L47" s="305" t="str">
        <f>IFERROR(VLOOKUP(L46,'P1'!$B:$AP,41,FALSE),"")</f>
        <v/>
      </c>
      <c r="M47" s="305" t="str">
        <f>IFERROR(VLOOKUP(M46,'P1'!$B:$AP,41,FALSE),"")</f>
        <v/>
      </c>
      <c r="N47" s="305" t="str">
        <f>IFERROR(VLOOKUP(N46,'P1'!$B:$AP,41,FALSE),"")</f>
        <v/>
      </c>
      <c r="O47" s="305" t="str">
        <f>IFERROR(VLOOKUP(O46,'P1'!$B:$AP,41,FALSE),"")</f>
        <v/>
      </c>
      <c r="P47" s="305" t="str">
        <f>IFERROR(VLOOKUP(P46,'P1'!$B:$AP,41,FALSE),"")</f>
        <v/>
      </c>
      <c r="Q47" s="305" t="str">
        <f>IFERROR(VLOOKUP(Q46,'P1'!$B:$AP,41,FALSE),"")</f>
        <v/>
      </c>
      <c r="R47" s="305" t="str">
        <f>IFERROR(VLOOKUP(R46,'P1'!$B:$AP,41,FALSE),"")</f>
        <v/>
      </c>
      <c r="S47" s="305" t="str">
        <f>IFERROR(VLOOKUP(S46,'P1'!$B:$AP,41,FALSE),"")</f>
        <v/>
      </c>
      <c r="T47" s="305" t="str">
        <f>IFERROR(VLOOKUP(T46,'P1'!$B:$AP,41,FALSE),"")</f>
        <v/>
      </c>
      <c r="U47" s="305" t="str">
        <f>IFERROR(VLOOKUP(U46,'P1'!$B:$AP,41,FALSE),"")</f>
        <v/>
      </c>
      <c r="V47" s="305" t="str">
        <f>IFERROR(VLOOKUP(V46,'P1'!$B:$AP,41,FALSE),"")</f>
        <v/>
      </c>
      <c r="W47" s="305" t="str">
        <f>IFERROR(VLOOKUP(W46,'P1'!$B:$AP,41,FALSE),"")</f>
        <v/>
      </c>
      <c r="X47" s="305" t="str">
        <f>IFERROR(VLOOKUP(X46,'P1'!$B:$AP,41,FALSE),"")</f>
        <v/>
      </c>
      <c r="Y47" s="305" t="str">
        <f>IFERROR(VLOOKUP(Y46,'P1'!$B:$AP,41,FALSE),"")</f>
        <v/>
      </c>
      <c r="Z47" s="305" t="str">
        <f>IFERROR(VLOOKUP(Z46,'P1'!$B:$AP,41,FALSE),"")</f>
        <v/>
      </c>
      <c r="AA47" s="305" t="str">
        <f>IFERROR(VLOOKUP(AA46,'P1'!$B:$AP,41,FALSE),"")</f>
        <v/>
      </c>
      <c r="AB47" s="305" t="str">
        <f>IFERROR(VLOOKUP(AB46,'P1'!$B:$AP,41,FALSE),"")</f>
        <v/>
      </c>
      <c r="AC47" s="305" t="str">
        <f>IFERROR(VLOOKUP(AC46,'P1'!$B:$AP,41,FALSE),"")</f>
        <v/>
      </c>
      <c r="AD47" s="305" t="str">
        <f>IFERROR(VLOOKUP(AD46,'P1'!$B:$AP,41,FALSE),"")</f>
        <v/>
      </c>
      <c r="AE47" s="305" t="str">
        <f>IFERROR(VLOOKUP(AE46,'P1'!$B:$AP,41,FALSE),"")</f>
        <v/>
      </c>
      <c r="AF47" s="305" t="str">
        <f>IFERROR(VLOOKUP(AF46,'P1'!$B:$AP,41,FALSE),"")</f>
        <v/>
      </c>
      <c r="AG47" s="305" t="str">
        <f>IFERROR(VLOOKUP(AG46,'P1'!$B:$AP,41,FALSE),"")</f>
        <v/>
      </c>
      <c r="AH47" s="305" t="str">
        <f>IFERROR(VLOOKUP(AH46,'P1'!$B:$AP,41,FALSE),"")</f>
        <v/>
      </c>
      <c r="AI47" s="305" t="str">
        <f>IFERROR(VLOOKUP(AI46,'P1'!$B:$AP,41,FALSE),"")</f>
        <v/>
      </c>
      <c r="AJ47" s="305" t="str">
        <f>IFERROR(VLOOKUP(AJ46,'P1'!$B:$AP,41,FALSE),"")</f>
        <v/>
      </c>
      <c r="AK47" s="305" t="str">
        <f>IFERROR(VLOOKUP(AK46,'P1'!$B:$AP,41,FALSE),"")</f>
        <v/>
      </c>
      <c r="AL47" s="305" t="str">
        <f>IFERROR(VLOOKUP(AL46,'P1'!$B:$AP,41,FALSE),"")</f>
        <v/>
      </c>
      <c r="AM47" s="305" t="str">
        <f>IFERROR(VLOOKUP(AM46,'P1'!$B:$AP,41,FALSE),"")</f>
        <v/>
      </c>
      <c r="AN47" s="400"/>
      <c r="AO47" s="403"/>
      <c r="AP47" s="649"/>
      <c r="AQ47" s="650"/>
      <c r="AR47" s="403"/>
      <c r="AU47" s="664" t="str">
        <f t="shared" ref="AU47" si="15">IFERROR(IF($D46="□",($AO46/$AK$7),($AO46/$AK$9)),"")</f>
        <v/>
      </c>
      <c r="AV47" s="664" t="str">
        <f t="shared" ref="AV47" si="16">IFERROR(IF($D46="□",($AN46/$AO$7),($AN46/$AO$9)),"")</f>
        <v/>
      </c>
    </row>
    <row r="48" spans="1:48" ht="12" customHeight="1" x14ac:dyDescent="0.15">
      <c r="A48" s="407"/>
      <c r="B48" s="651"/>
      <c r="C48" s="652"/>
      <c r="D48" s="653"/>
      <c r="E48" s="654"/>
      <c r="F48" s="655"/>
      <c r="G48" s="656"/>
      <c r="H48" s="307" t="s">
        <v>426</v>
      </c>
      <c r="I48" s="305" t="str">
        <f>IFERROR(VLOOKUP(I46,'P1'!$B:$AP,31,FALSE),"")</f>
        <v/>
      </c>
      <c r="J48" s="305" t="str">
        <f>IFERROR(VLOOKUP(J46,'P1'!$B:$AP,31,FALSE),"")</f>
        <v/>
      </c>
      <c r="K48" s="305" t="str">
        <f>IFERROR(VLOOKUP(K46,'P1'!$B:$AP,31,FALSE),"")</f>
        <v/>
      </c>
      <c r="L48" s="305" t="str">
        <f>IFERROR(VLOOKUP(L46,'P1'!$B:$AP,31,FALSE),"")</f>
        <v/>
      </c>
      <c r="M48" s="305" t="str">
        <f>IFERROR(VLOOKUP(M46,'P1'!$B:$AP,31,FALSE),"")</f>
        <v/>
      </c>
      <c r="N48" s="305" t="str">
        <f>IFERROR(VLOOKUP(N46,'P1'!$B:$AP,31,FALSE),"")</f>
        <v/>
      </c>
      <c r="O48" s="305" t="str">
        <f>IFERROR(VLOOKUP(O46,'P1'!$B:$AP,31,FALSE),"")</f>
        <v/>
      </c>
      <c r="P48" s="305" t="str">
        <f>IFERROR(VLOOKUP(P46,'P1'!$B:$AP,31,FALSE),"")</f>
        <v/>
      </c>
      <c r="Q48" s="305" t="str">
        <f>IFERROR(VLOOKUP(Q46,'P1'!$B:$AP,31,FALSE),"")</f>
        <v/>
      </c>
      <c r="R48" s="305" t="str">
        <f>IFERROR(VLOOKUP(R46,'P1'!$B:$AP,31,FALSE),"")</f>
        <v/>
      </c>
      <c r="S48" s="305" t="str">
        <f>IFERROR(VLOOKUP(S46,'P1'!$B:$AP,31,FALSE),"")</f>
        <v/>
      </c>
      <c r="T48" s="305" t="str">
        <f>IFERROR(VLOOKUP(T46,'P1'!$B:$AP,31,FALSE),"")</f>
        <v/>
      </c>
      <c r="U48" s="305" t="str">
        <f>IFERROR(VLOOKUP(U46,'P1'!$B:$AP,31,FALSE),"")</f>
        <v/>
      </c>
      <c r="V48" s="305" t="str">
        <f>IFERROR(VLOOKUP(V46,'P1'!$B:$AP,31,FALSE),"")</f>
        <v/>
      </c>
      <c r="W48" s="305" t="str">
        <f>IFERROR(VLOOKUP(W46,'P1'!$B:$AP,31,FALSE),"")</f>
        <v/>
      </c>
      <c r="X48" s="305" t="str">
        <f>IFERROR(VLOOKUP(X46,'P1'!$B:$AP,31,FALSE),"")</f>
        <v/>
      </c>
      <c r="Y48" s="305" t="str">
        <f>IFERROR(VLOOKUP(Y46,'P1'!$B:$AP,31,FALSE),"")</f>
        <v/>
      </c>
      <c r="Z48" s="305" t="str">
        <f>IFERROR(VLOOKUP(Z46,'P1'!$B:$AP,31,FALSE),"")</f>
        <v/>
      </c>
      <c r="AA48" s="305" t="str">
        <f>IFERROR(VLOOKUP(AA46,'P1'!$B:$AP,31,FALSE),"")</f>
        <v/>
      </c>
      <c r="AB48" s="305" t="str">
        <f>IFERROR(VLOOKUP(AB46,'P1'!$B:$AP,31,FALSE),"")</f>
        <v/>
      </c>
      <c r="AC48" s="305" t="str">
        <f>IFERROR(VLOOKUP(AC46,'P1'!$B:$AP,31,FALSE),"")</f>
        <v/>
      </c>
      <c r="AD48" s="305" t="str">
        <f>IFERROR(VLOOKUP(AD46,'P1'!$B:$AP,31,FALSE),"")</f>
        <v/>
      </c>
      <c r="AE48" s="305" t="str">
        <f>IFERROR(VLOOKUP(AE46,'P1'!$B:$AP,31,FALSE),"")</f>
        <v/>
      </c>
      <c r="AF48" s="305" t="str">
        <f>IFERROR(VLOOKUP(AF46,'P1'!$B:$AP,31,FALSE),"")</f>
        <v/>
      </c>
      <c r="AG48" s="305" t="str">
        <f>IFERROR(VLOOKUP(AG46,'P1'!$B:$AP,31,FALSE),"")</f>
        <v/>
      </c>
      <c r="AH48" s="305" t="str">
        <f>IFERROR(VLOOKUP(AH46,'P1'!$B:$AP,31,FALSE),"")</f>
        <v/>
      </c>
      <c r="AI48" s="305" t="str">
        <f>IFERROR(VLOOKUP(AI46,'P1'!$B:$AP,31,FALSE),"")</f>
        <v/>
      </c>
      <c r="AJ48" s="305" t="str">
        <f>IFERROR(VLOOKUP(AJ46,'P1'!$B:$AP,31,FALSE),"")</f>
        <v/>
      </c>
      <c r="AK48" s="305" t="str">
        <f>IFERROR(VLOOKUP(AK46,'P1'!$B:$AP,31,FALSE),"")</f>
        <v/>
      </c>
      <c r="AL48" s="305" t="str">
        <f>IFERROR(VLOOKUP(AL46,'P1'!$B:$AP,31,FALSE),"")</f>
        <v/>
      </c>
      <c r="AM48" s="305" t="str">
        <f>IFERROR(VLOOKUP(AM46,'P1'!$B:$AP,31,FALSE),"")</f>
        <v/>
      </c>
      <c r="AN48" s="401"/>
      <c r="AO48" s="404"/>
      <c r="AP48" s="657"/>
      <c r="AQ48" s="658"/>
      <c r="AR48" s="404"/>
      <c r="AU48" s="665"/>
      <c r="AV48" s="665"/>
    </row>
    <row r="49" spans="1:48" ht="12" customHeight="1" x14ac:dyDescent="0.15">
      <c r="A49" s="405">
        <v>10</v>
      </c>
      <c r="B49" s="634"/>
      <c r="C49" s="635"/>
      <c r="D49" s="636" t="s">
        <v>422</v>
      </c>
      <c r="E49" s="637"/>
      <c r="F49" s="638"/>
      <c r="G49" s="639"/>
      <c r="H49" s="302" t="s">
        <v>423</v>
      </c>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0"/>
      <c r="AJ49" s="640"/>
      <c r="AK49" s="640"/>
      <c r="AL49" s="640"/>
      <c r="AM49" s="640"/>
      <c r="AN49" s="399">
        <f>+SUM(I50:AM51)</f>
        <v>0</v>
      </c>
      <c r="AO49" s="402" t="e">
        <f>IF($AN$4="４週",AN49/4,AN49/(DAY(EOMONTH($I$20,0))/7))</f>
        <v>#VALUE!</v>
      </c>
      <c r="AP49" s="641"/>
      <c r="AQ49" s="642"/>
      <c r="AR49" s="402" t="str">
        <f>IF(AN38="４週",AU50,AV50)</f>
        <v/>
      </c>
      <c r="AU49" s="663" t="s">
        <v>473</v>
      </c>
      <c r="AV49" s="663" t="s">
        <v>424</v>
      </c>
    </row>
    <row r="50" spans="1:48" ht="12" customHeight="1" x14ac:dyDescent="0.15">
      <c r="A50" s="406"/>
      <c r="B50" s="643"/>
      <c r="C50" s="644"/>
      <c r="D50" s="645"/>
      <c r="E50" s="646"/>
      <c r="F50" s="647"/>
      <c r="G50" s="648"/>
      <c r="H50" s="304" t="s">
        <v>425</v>
      </c>
      <c r="I50" s="305" t="str">
        <f>IFERROR(VLOOKUP(I49,'P1'!$B:$AP,41,FALSE),"")</f>
        <v/>
      </c>
      <c r="J50" s="305" t="str">
        <f>IFERROR(VLOOKUP(J49,'P1'!$B:$AP,41,FALSE),"")</f>
        <v/>
      </c>
      <c r="K50" s="305" t="str">
        <f>IFERROR(VLOOKUP(K49,'P1'!$B:$AP,41,FALSE),"")</f>
        <v/>
      </c>
      <c r="L50" s="305" t="str">
        <f>IFERROR(VLOOKUP(L49,'P1'!$B:$AP,41,FALSE),"")</f>
        <v/>
      </c>
      <c r="M50" s="305" t="str">
        <f>IFERROR(VLOOKUP(M49,'P1'!$B:$AP,41,FALSE),"")</f>
        <v/>
      </c>
      <c r="N50" s="305" t="str">
        <f>IFERROR(VLOOKUP(N49,'P1'!$B:$AP,41,FALSE),"")</f>
        <v/>
      </c>
      <c r="O50" s="305" t="str">
        <f>IFERROR(VLOOKUP(O49,'P1'!$B:$AP,41,FALSE),"")</f>
        <v/>
      </c>
      <c r="P50" s="305" t="str">
        <f>IFERROR(VLOOKUP(P49,'P1'!$B:$AP,41,FALSE),"")</f>
        <v/>
      </c>
      <c r="Q50" s="305" t="str">
        <f>IFERROR(VLOOKUP(Q49,'P1'!$B:$AP,41,FALSE),"")</f>
        <v/>
      </c>
      <c r="R50" s="305" t="str">
        <f>IFERROR(VLOOKUP(R49,'P1'!$B:$AP,41,FALSE),"")</f>
        <v/>
      </c>
      <c r="S50" s="305" t="str">
        <f>IFERROR(VLOOKUP(S49,'P1'!$B:$AP,41,FALSE),"")</f>
        <v/>
      </c>
      <c r="T50" s="305" t="str">
        <f>IFERROR(VLOOKUP(T49,'P1'!$B:$AP,41,FALSE),"")</f>
        <v/>
      </c>
      <c r="U50" s="305" t="str">
        <f>IFERROR(VLOOKUP(U49,'P1'!$B:$AP,41,FALSE),"")</f>
        <v/>
      </c>
      <c r="V50" s="305" t="str">
        <f>IFERROR(VLOOKUP(V49,'P1'!$B:$AP,41,FALSE),"")</f>
        <v/>
      </c>
      <c r="W50" s="305" t="str">
        <f>IFERROR(VLOOKUP(W49,'P1'!$B:$AP,41,FALSE),"")</f>
        <v/>
      </c>
      <c r="X50" s="305" t="str">
        <f>IFERROR(VLOOKUP(X49,'P1'!$B:$AP,41,FALSE),"")</f>
        <v/>
      </c>
      <c r="Y50" s="305" t="str">
        <f>IFERROR(VLOOKUP(Y49,'P1'!$B:$AP,41,FALSE),"")</f>
        <v/>
      </c>
      <c r="Z50" s="305" t="str">
        <f>IFERROR(VLOOKUP(Z49,'P1'!$B:$AP,41,FALSE),"")</f>
        <v/>
      </c>
      <c r="AA50" s="305" t="str">
        <f>IFERROR(VLOOKUP(AA49,'P1'!$B:$AP,41,FALSE),"")</f>
        <v/>
      </c>
      <c r="AB50" s="305" t="str">
        <f>IFERROR(VLOOKUP(AB49,'P1'!$B:$AP,41,FALSE),"")</f>
        <v/>
      </c>
      <c r="AC50" s="305" t="str">
        <f>IFERROR(VLOOKUP(AC49,'P1'!$B:$AP,41,FALSE),"")</f>
        <v/>
      </c>
      <c r="AD50" s="305" t="str">
        <f>IFERROR(VLOOKUP(AD49,'P1'!$B:$AP,41,FALSE),"")</f>
        <v/>
      </c>
      <c r="AE50" s="305" t="str">
        <f>IFERROR(VLOOKUP(AE49,'P1'!$B:$AP,41,FALSE),"")</f>
        <v/>
      </c>
      <c r="AF50" s="305" t="str">
        <f>IFERROR(VLOOKUP(AF49,'P1'!$B:$AP,41,FALSE),"")</f>
        <v/>
      </c>
      <c r="AG50" s="305" t="str">
        <f>IFERROR(VLOOKUP(AG49,'P1'!$B:$AP,41,FALSE),"")</f>
        <v/>
      </c>
      <c r="AH50" s="305" t="str">
        <f>IFERROR(VLOOKUP(AH49,'P1'!$B:$AP,41,FALSE),"")</f>
        <v/>
      </c>
      <c r="AI50" s="305" t="str">
        <f>IFERROR(VLOOKUP(AI49,'P1'!$B:$AP,41,FALSE),"")</f>
        <v/>
      </c>
      <c r="AJ50" s="305" t="str">
        <f>IFERROR(VLOOKUP(AJ49,'P1'!$B:$AP,41,FALSE),"")</f>
        <v/>
      </c>
      <c r="AK50" s="305" t="str">
        <f>IFERROR(VLOOKUP(AK49,'P1'!$B:$AP,41,FALSE),"")</f>
        <v/>
      </c>
      <c r="AL50" s="305" t="str">
        <f>IFERROR(VLOOKUP(AL49,'P1'!$B:$AP,41,FALSE),"")</f>
        <v/>
      </c>
      <c r="AM50" s="305" t="str">
        <f>IFERROR(VLOOKUP(AM49,'P1'!$B:$AP,41,FALSE),"")</f>
        <v/>
      </c>
      <c r="AN50" s="400"/>
      <c r="AO50" s="403"/>
      <c r="AP50" s="649"/>
      <c r="AQ50" s="650"/>
      <c r="AR50" s="403"/>
      <c r="AU50" s="664" t="str">
        <f t="shared" ref="AU50" si="17">IFERROR(IF($D49="□",($AO49/$AK$7),($AO49/$AK$9)),"")</f>
        <v/>
      </c>
      <c r="AV50" s="664" t="str">
        <f t="shared" ref="AV50" si="18">IFERROR(IF($D49="□",($AN49/$AO$7),($AN49/$AO$9)),"")</f>
        <v/>
      </c>
    </row>
    <row r="51" spans="1:48" ht="12" customHeight="1" x14ac:dyDescent="0.15">
      <c r="A51" s="407"/>
      <c r="B51" s="651"/>
      <c r="C51" s="652"/>
      <c r="D51" s="653"/>
      <c r="E51" s="654"/>
      <c r="F51" s="655"/>
      <c r="G51" s="656"/>
      <c r="H51" s="307" t="s">
        <v>426</v>
      </c>
      <c r="I51" s="305" t="str">
        <f>IFERROR(VLOOKUP(I49,'P1'!$B:$AP,31,FALSE),"")</f>
        <v/>
      </c>
      <c r="J51" s="305" t="str">
        <f>IFERROR(VLOOKUP(J49,'P1'!$B:$AP,31,FALSE),"")</f>
        <v/>
      </c>
      <c r="K51" s="305" t="str">
        <f>IFERROR(VLOOKUP(K49,'P1'!$B:$AP,31,FALSE),"")</f>
        <v/>
      </c>
      <c r="L51" s="305" t="str">
        <f>IFERROR(VLOOKUP(L49,'P1'!$B:$AP,31,FALSE),"")</f>
        <v/>
      </c>
      <c r="M51" s="305" t="str">
        <f>IFERROR(VLOOKUP(M49,'P1'!$B:$AP,31,FALSE),"")</f>
        <v/>
      </c>
      <c r="N51" s="305" t="str">
        <f>IFERROR(VLOOKUP(N49,'P1'!$B:$AP,31,FALSE),"")</f>
        <v/>
      </c>
      <c r="O51" s="305" t="str">
        <f>IFERROR(VLOOKUP(O49,'P1'!$B:$AP,31,FALSE),"")</f>
        <v/>
      </c>
      <c r="P51" s="305" t="str">
        <f>IFERROR(VLOOKUP(P49,'P1'!$B:$AP,31,FALSE),"")</f>
        <v/>
      </c>
      <c r="Q51" s="305" t="str">
        <f>IFERROR(VLOOKUP(Q49,'P1'!$B:$AP,31,FALSE),"")</f>
        <v/>
      </c>
      <c r="R51" s="305" t="str">
        <f>IFERROR(VLOOKUP(R49,'P1'!$B:$AP,31,FALSE),"")</f>
        <v/>
      </c>
      <c r="S51" s="305" t="str">
        <f>IFERROR(VLOOKUP(S49,'P1'!$B:$AP,31,FALSE),"")</f>
        <v/>
      </c>
      <c r="T51" s="305" t="str">
        <f>IFERROR(VLOOKUP(T49,'P1'!$B:$AP,31,FALSE),"")</f>
        <v/>
      </c>
      <c r="U51" s="305" t="str">
        <f>IFERROR(VLOOKUP(U49,'P1'!$B:$AP,31,FALSE),"")</f>
        <v/>
      </c>
      <c r="V51" s="305" t="str">
        <f>IFERROR(VLOOKUP(V49,'P1'!$B:$AP,31,FALSE),"")</f>
        <v/>
      </c>
      <c r="W51" s="305" t="str">
        <f>IFERROR(VLOOKUP(W49,'P1'!$B:$AP,31,FALSE),"")</f>
        <v/>
      </c>
      <c r="X51" s="305" t="str">
        <f>IFERROR(VLOOKUP(X49,'P1'!$B:$AP,31,FALSE),"")</f>
        <v/>
      </c>
      <c r="Y51" s="305" t="str">
        <f>IFERROR(VLOOKUP(Y49,'P1'!$B:$AP,31,FALSE),"")</f>
        <v/>
      </c>
      <c r="Z51" s="305" t="str">
        <f>IFERROR(VLOOKUP(Z49,'P1'!$B:$AP,31,FALSE),"")</f>
        <v/>
      </c>
      <c r="AA51" s="305" t="str">
        <f>IFERROR(VLOOKUP(AA49,'P1'!$B:$AP,31,FALSE),"")</f>
        <v/>
      </c>
      <c r="AB51" s="305" t="str">
        <f>IFERROR(VLOOKUP(AB49,'P1'!$B:$AP,31,FALSE),"")</f>
        <v/>
      </c>
      <c r="AC51" s="305" t="str">
        <f>IFERROR(VLOOKUP(AC49,'P1'!$B:$AP,31,FALSE),"")</f>
        <v/>
      </c>
      <c r="AD51" s="305" t="str">
        <f>IFERROR(VLOOKUP(AD49,'P1'!$B:$AP,31,FALSE),"")</f>
        <v/>
      </c>
      <c r="AE51" s="305" t="str">
        <f>IFERROR(VLOOKUP(AE49,'P1'!$B:$AP,31,FALSE),"")</f>
        <v/>
      </c>
      <c r="AF51" s="305" t="str">
        <f>IFERROR(VLOOKUP(AF49,'P1'!$B:$AP,31,FALSE),"")</f>
        <v/>
      </c>
      <c r="AG51" s="305" t="str">
        <f>IFERROR(VLOOKUP(AG49,'P1'!$B:$AP,31,FALSE),"")</f>
        <v/>
      </c>
      <c r="AH51" s="305" t="str">
        <f>IFERROR(VLOOKUP(AH49,'P1'!$B:$AP,31,FALSE),"")</f>
        <v/>
      </c>
      <c r="AI51" s="305" t="str">
        <f>IFERROR(VLOOKUP(AI49,'P1'!$B:$AP,31,FALSE),"")</f>
        <v/>
      </c>
      <c r="AJ51" s="305" t="str">
        <f>IFERROR(VLOOKUP(AJ49,'P1'!$B:$AP,31,FALSE),"")</f>
        <v/>
      </c>
      <c r="AK51" s="305" t="str">
        <f>IFERROR(VLOOKUP(AK49,'P1'!$B:$AP,31,FALSE),"")</f>
        <v/>
      </c>
      <c r="AL51" s="305" t="str">
        <f>IFERROR(VLOOKUP(AL49,'P1'!$B:$AP,31,FALSE),"")</f>
        <v/>
      </c>
      <c r="AM51" s="305" t="str">
        <f>IFERROR(VLOOKUP(AM49,'P1'!$B:$AP,31,FALSE),"")</f>
        <v/>
      </c>
      <c r="AN51" s="401"/>
      <c r="AO51" s="404"/>
      <c r="AP51" s="657"/>
      <c r="AQ51" s="658"/>
      <c r="AR51" s="404"/>
      <c r="AU51" s="665"/>
      <c r="AV51" s="665"/>
    </row>
    <row r="52" spans="1:48" ht="12" customHeight="1" x14ac:dyDescent="0.15">
      <c r="A52" s="405">
        <v>11</v>
      </c>
      <c r="B52" s="634"/>
      <c r="C52" s="635"/>
      <c r="D52" s="636" t="s">
        <v>422</v>
      </c>
      <c r="E52" s="637"/>
      <c r="F52" s="638"/>
      <c r="G52" s="639"/>
      <c r="H52" s="302" t="s">
        <v>423</v>
      </c>
      <c r="I52" s="640"/>
      <c r="J52" s="640"/>
      <c r="K52" s="640"/>
      <c r="L52" s="640"/>
      <c r="M52" s="640"/>
      <c r="N52" s="640"/>
      <c r="O52" s="640"/>
      <c r="P52" s="640"/>
      <c r="Q52" s="640"/>
      <c r="R52" s="640"/>
      <c r="S52" s="640"/>
      <c r="T52" s="640"/>
      <c r="U52" s="640"/>
      <c r="V52" s="640"/>
      <c r="W52" s="640"/>
      <c r="X52" s="640"/>
      <c r="Y52" s="640"/>
      <c r="Z52" s="640"/>
      <c r="AA52" s="640"/>
      <c r="AB52" s="640"/>
      <c r="AC52" s="640"/>
      <c r="AD52" s="640"/>
      <c r="AE52" s="640"/>
      <c r="AF52" s="640"/>
      <c r="AG52" s="640"/>
      <c r="AH52" s="640"/>
      <c r="AI52" s="640"/>
      <c r="AJ52" s="640"/>
      <c r="AK52" s="640"/>
      <c r="AL52" s="640"/>
      <c r="AM52" s="640"/>
      <c r="AN52" s="399">
        <f>+SUM(I53:AM54)</f>
        <v>0</v>
      </c>
      <c r="AO52" s="402" t="e">
        <f>IF($AN$4="４週",AN52/4,AN52/(DAY(EOMONTH($I$20,0))/7))</f>
        <v>#VALUE!</v>
      </c>
      <c r="AP52" s="641"/>
      <c r="AQ52" s="642"/>
      <c r="AR52" s="402" t="str">
        <f>IF(AN41="４週",AU53,AV53)</f>
        <v/>
      </c>
      <c r="AU52" s="663" t="s">
        <v>473</v>
      </c>
      <c r="AV52" s="663" t="s">
        <v>424</v>
      </c>
    </row>
    <row r="53" spans="1:48" ht="12" customHeight="1" x14ac:dyDescent="0.15">
      <c r="A53" s="406"/>
      <c r="B53" s="643"/>
      <c r="C53" s="644"/>
      <c r="D53" s="645"/>
      <c r="E53" s="646"/>
      <c r="F53" s="647"/>
      <c r="G53" s="648"/>
      <c r="H53" s="304" t="s">
        <v>425</v>
      </c>
      <c r="I53" s="305" t="str">
        <f>IFERROR(VLOOKUP(I52,'P1'!$B:$AP,41,FALSE),"")</f>
        <v/>
      </c>
      <c r="J53" s="305" t="str">
        <f>IFERROR(VLOOKUP(J52,'P1'!$B:$AP,41,FALSE),"")</f>
        <v/>
      </c>
      <c r="K53" s="305" t="str">
        <f>IFERROR(VLOOKUP(K52,'P1'!$B:$AP,41,FALSE),"")</f>
        <v/>
      </c>
      <c r="L53" s="305" t="str">
        <f>IFERROR(VLOOKUP(L52,'P1'!$B:$AP,41,FALSE),"")</f>
        <v/>
      </c>
      <c r="M53" s="305" t="str">
        <f>IFERROR(VLOOKUP(M52,'P1'!$B:$AP,41,FALSE),"")</f>
        <v/>
      </c>
      <c r="N53" s="305" t="str">
        <f>IFERROR(VLOOKUP(N52,'P1'!$B:$AP,41,FALSE),"")</f>
        <v/>
      </c>
      <c r="O53" s="305" t="str">
        <f>IFERROR(VLOOKUP(O52,'P1'!$B:$AP,41,FALSE),"")</f>
        <v/>
      </c>
      <c r="P53" s="305" t="str">
        <f>IFERROR(VLOOKUP(P52,'P1'!$B:$AP,41,FALSE),"")</f>
        <v/>
      </c>
      <c r="Q53" s="305" t="str">
        <f>IFERROR(VLOOKUP(Q52,'P1'!$B:$AP,41,FALSE),"")</f>
        <v/>
      </c>
      <c r="R53" s="305" t="str">
        <f>IFERROR(VLOOKUP(R52,'P1'!$B:$AP,41,FALSE),"")</f>
        <v/>
      </c>
      <c r="S53" s="305" t="str">
        <f>IFERROR(VLOOKUP(S52,'P1'!$B:$AP,41,FALSE),"")</f>
        <v/>
      </c>
      <c r="T53" s="305" t="str">
        <f>IFERROR(VLOOKUP(T52,'P1'!$B:$AP,41,FALSE),"")</f>
        <v/>
      </c>
      <c r="U53" s="305" t="str">
        <f>IFERROR(VLOOKUP(U52,'P1'!$B:$AP,41,FALSE),"")</f>
        <v/>
      </c>
      <c r="V53" s="305" t="str">
        <f>IFERROR(VLOOKUP(V52,'P1'!$B:$AP,41,FALSE),"")</f>
        <v/>
      </c>
      <c r="W53" s="305" t="str">
        <f>IFERROR(VLOOKUP(W52,'P1'!$B:$AP,41,FALSE),"")</f>
        <v/>
      </c>
      <c r="X53" s="305" t="str">
        <f>IFERROR(VLOOKUP(X52,'P1'!$B:$AP,41,FALSE),"")</f>
        <v/>
      </c>
      <c r="Y53" s="305" t="str">
        <f>IFERROR(VLOOKUP(Y52,'P1'!$B:$AP,41,FALSE),"")</f>
        <v/>
      </c>
      <c r="Z53" s="305" t="str">
        <f>IFERROR(VLOOKUP(Z52,'P1'!$B:$AP,41,FALSE),"")</f>
        <v/>
      </c>
      <c r="AA53" s="305" t="str">
        <f>IFERROR(VLOOKUP(AA52,'P1'!$B:$AP,41,FALSE),"")</f>
        <v/>
      </c>
      <c r="AB53" s="305" t="str">
        <f>IFERROR(VLOOKUP(AB52,'P1'!$B:$AP,41,FALSE),"")</f>
        <v/>
      </c>
      <c r="AC53" s="305" t="str">
        <f>IFERROR(VLOOKUP(AC52,'P1'!$B:$AP,41,FALSE),"")</f>
        <v/>
      </c>
      <c r="AD53" s="305" t="str">
        <f>IFERROR(VLOOKUP(AD52,'P1'!$B:$AP,41,FALSE),"")</f>
        <v/>
      </c>
      <c r="AE53" s="305" t="str">
        <f>IFERROR(VLOOKUP(AE52,'P1'!$B:$AP,41,FALSE),"")</f>
        <v/>
      </c>
      <c r="AF53" s="305" t="str">
        <f>IFERROR(VLOOKUP(AF52,'P1'!$B:$AP,41,FALSE),"")</f>
        <v/>
      </c>
      <c r="AG53" s="305" t="str">
        <f>IFERROR(VLOOKUP(AG52,'P1'!$B:$AP,41,FALSE),"")</f>
        <v/>
      </c>
      <c r="AH53" s="305" t="str">
        <f>IFERROR(VLOOKUP(AH52,'P1'!$B:$AP,41,FALSE),"")</f>
        <v/>
      </c>
      <c r="AI53" s="305" t="str">
        <f>IFERROR(VLOOKUP(AI52,'P1'!$B:$AP,41,FALSE),"")</f>
        <v/>
      </c>
      <c r="AJ53" s="305" t="str">
        <f>IFERROR(VLOOKUP(AJ52,'P1'!$B:$AP,41,FALSE),"")</f>
        <v/>
      </c>
      <c r="AK53" s="305" t="str">
        <f>IFERROR(VLOOKUP(AK52,'P1'!$B:$AP,41,FALSE),"")</f>
        <v/>
      </c>
      <c r="AL53" s="305" t="str">
        <f>IFERROR(VLOOKUP(AL52,'P1'!$B:$AP,41,FALSE),"")</f>
        <v/>
      </c>
      <c r="AM53" s="305" t="str">
        <f>IFERROR(VLOOKUP(AM52,'P1'!$B:$AP,41,FALSE),"")</f>
        <v/>
      </c>
      <c r="AN53" s="400"/>
      <c r="AO53" s="403"/>
      <c r="AP53" s="649"/>
      <c r="AQ53" s="650"/>
      <c r="AR53" s="403"/>
      <c r="AU53" s="664" t="str">
        <f t="shared" ref="AU53" si="19">IFERROR(IF($D52="□",($AO52/$AK$7),($AO52/$AK$9)),"")</f>
        <v/>
      </c>
      <c r="AV53" s="664" t="str">
        <f t="shared" ref="AV53" si="20">IFERROR(IF($D52="□",($AN52/$AO$7),($AN52/$AO$9)),"")</f>
        <v/>
      </c>
    </row>
    <row r="54" spans="1:48" ht="12" customHeight="1" x14ac:dyDescent="0.15">
      <c r="A54" s="407"/>
      <c r="B54" s="651"/>
      <c r="C54" s="652"/>
      <c r="D54" s="653"/>
      <c r="E54" s="654"/>
      <c r="F54" s="655"/>
      <c r="G54" s="656"/>
      <c r="H54" s="307" t="s">
        <v>426</v>
      </c>
      <c r="I54" s="305" t="str">
        <f>IFERROR(VLOOKUP(I52,'P1'!$B:$AP,31,FALSE),"")</f>
        <v/>
      </c>
      <c r="J54" s="305" t="str">
        <f>IFERROR(VLOOKUP(J52,'P1'!$B:$AP,31,FALSE),"")</f>
        <v/>
      </c>
      <c r="K54" s="305" t="str">
        <f>IFERROR(VLOOKUP(K52,'P1'!$B:$AP,31,FALSE),"")</f>
        <v/>
      </c>
      <c r="L54" s="305" t="str">
        <f>IFERROR(VLOOKUP(L52,'P1'!$B:$AP,31,FALSE),"")</f>
        <v/>
      </c>
      <c r="M54" s="305" t="str">
        <f>IFERROR(VLOOKUP(M52,'P1'!$B:$AP,31,FALSE),"")</f>
        <v/>
      </c>
      <c r="N54" s="305" t="str">
        <f>IFERROR(VLOOKUP(N52,'P1'!$B:$AP,31,FALSE),"")</f>
        <v/>
      </c>
      <c r="O54" s="305" t="str">
        <f>IFERROR(VLOOKUP(O52,'P1'!$B:$AP,31,FALSE),"")</f>
        <v/>
      </c>
      <c r="P54" s="305" t="str">
        <f>IFERROR(VLOOKUP(P52,'P1'!$B:$AP,31,FALSE),"")</f>
        <v/>
      </c>
      <c r="Q54" s="305" t="str">
        <f>IFERROR(VLOOKUP(Q52,'P1'!$B:$AP,31,FALSE),"")</f>
        <v/>
      </c>
      <c r="R54" s="305" t="str">
        <f>IFERROR(VLOOKUP(R52,'P1'!$B:$AP,31,FALSE),"")</f>
        <v/>
      </c>
      <c r="S54" s="305" t="str">
        <f>IFERROR(VLOOKUP(S52,'P1'!$B:$AP,31,FALSE),"")</f>
        <v/>
      </c>
      <c r="T54" s="305" t="str">
        <f>IFERROR(VLOOKUP(T52,'P1'!$B:$AP,31,FALSE),"")</f>
        <v/>
      </c>
      <c r="U54" s="305" t="str">
        <f>IFERROR(VLOOKUP(U52,'P1'!$B:$AP,31,FALSE),"")</f>
        <v/>
      </c>
      <c r="V54" s="305" t="str">
        <f>IFERROR(VLOOKUP(V52,'P1'!$B:$AP,31,FALSE),"")</f>
        <v/>
      </c>
      <c r="W54" s="305" t="str">
        <f>IFERROR(VLOOKUP(W52,'P1'!$B:$AP,31,FALSE),"")</f>
        <v/>
      </c>
      <c r="X54" s="305" t="str">
        <f>IFERROR(VLOOKUP(X52,'P1'!$B:$AP,31,FALSE),"")</f>
        <v/>
      </c>
      <c r="Y54" s="305" t="str">
        <f>IFERROR(VLOOKUP(Y52,'P1'!$B:$AP,31,FALSE),"")</f>
        <v/>
      </c>
      <c r="Z54" s="305" t="str">
        <f>IFERROR(VLOOKUP(Z52,'P1'!$B:$AP,31,FALSE),"")</f>
        <v/>
      </c>
      <c r="AA54" s="305" t="str">
        <f>IFERROR(VLOOKUP(AA52,'P1'!$B:$AP,31,FALSE),"")</f>
        <v/>
      </c>
      <c r="AB54" s="305" t="str">
        <f>IFERROR(VLOOKUP(AB52,'P1'!$B:$AP,31,FALSE),"")</f>
        <v/>
      </c>
      <c r="AC54" s="305" t="str">
        <f>IFERROR(VLOOKUP(AC52,'P1'!$B:$AP,31,FALSE),"")</f>
        <v/>
      </c>
      <c r="AD54" s="305" t="str">
        <f>IFERROR(VLOOKUP(AD52,'P1'!$B:$AP,31,FALSE),"")</f>
        <v/>
      </c>
      <c r="AE54" s="305" t="str">
        <f>IFERROR(VLOOKUP(AE52,'P1'!$B:$AP,31,FALSE),"")</f>
        <v/>
      </c>
      <c r="AF54" s="305" t="str">
        <f>IFERROR(VLOOKUP(AF52,'P1'!$B:$AP,31,FALSE),"")</f>
        <v/>
      </c>
      <c r="AG54" s="305" t="str">
        <f>IFERROR(VLOOKUP(AG52,'P1'!$B:$AP,31,FALSE),"")</f>
        <v/>
      </c>
      <c r="AH54" s="305" t="str">
        <f>IFERROR(VLOOKUP(AH52,'P1'!$B:$AP,31,FALSE),"")</f>
        <v/>
      </c>
      <c r="AI54" s="305" t="str">
        <f>IFERROR(VLOOKUP(AI52,'P1'!$B:$AP,31,FALSE),"")</f>
        <v/>
      </c>
      <c r="AJ54" s="305" t="str">
        <f>IFERROR(VLOOKUP(AJ52,'P1'!$B:$AP,31,FALSE),"")</f>
        <v/>
      </c>
      <c r="AK54" s="305" t="str">
        <f>IFERROR(VLOOKUP(AK52,'P1'!$B:$AP,31,FALSE),"")</f>
        <v/>
      </c>
      <c r="AL54" s="305" t="str">
        <f>IFERROR(VLOOKUP(AL52,'P1'!$B:$AP,31,FALSE),"")</f>
        <v/>
      </c>
      <c r="AM54" s="305" t="str">
        <f>IFERROR(VLOOKUP(AM52,'P1'!$B:$AP,31,FALSE),"")</f>
        <v/>
      </c>
      <c r="AN54" s="401"/>
      <c r="AO54" s="404"/>
      <c r="AP54" s="657"/>
      <c r="AQ54" s="658"/>
      <c r="AR54" s="404"/>
      <c r="AU54" s="665"/>
      <c r="AV54" s="665"/>
    </row>
    <row r="55" spans="1:48" ht="12" customHeight="1" x14ac:dyDescent="0.15">
      <c r="A55" s="405">
        <v>12</v>
      </c>
      <c r="B55" s="634"/>
      <c r="C55" s="635"/>
      <c r="D55" s="636" t="s">
        <v>422</v>
      </c>
      <c r="E55" s="637"/>
      <c r="F55" s="638"/>
      <c r="G55" s="639"/>
      <c r="H55" s="302" t="s">
        <v>423</v>
      </c>
      <c r="I55" s="640"/>
      <c r="J55" s="640"/>
      <c r="K55" s="640"/>
      <c r="L55" s="640"/>
      <c r="M55" s="640"/>
      <c r="N55" s="640"/>
      <c r="O55" s="640"/>
      <c r="P55" s="640"/>
      <c r="Q55" s="640"/>
      <c r="R55" s="640"/>
      <c r="S55" s="640"/>
      <c r="T55" s="640"/>
      <c r="U55" s="640"/>
      <c r="V55" s="640"/>
      <c r="W55" s="640"/>
      <c r="X55" s="640"/>
      <c r="Y55" s="640"/>
      <c r="Z55" s="640"/>
      <c r="AA55" s="640"/>
      <c r="AB55" s="640"/>
      <c r="AC55" s="640"/>
      <c r="AD55" s="640"/>
      <c r="AE55" s="640"/>
      <c r="AF55" s="640"/>
      <c r="AG55" s="640"/>
      <c r="AH55" s="640"/>
      <c r="AI55" s="640"/>
      <c r="AJ55" s="640"/>
      <c r="AK55" s="640"/>
      <c r="AL55" s="640"/>
      <c r="AM55" s="640"/>
      <c r="AN55" s="399">
        <f>+SUM(I56:AM57)</f>
        <v>0</v>
      </c>
      <c r="AO55" s="402" t="e">
        <f>IF($AN$4="４週",AN55/4,AN55/(DAY(EOMONTH($I$20,0))/7))</f>
        <v>#VALUE!</v>
      </c>
      <c r="AP55" s="641"/>
      <c r="AQ55" s="642"/>
      <c r="AR55" s="402" t="str">
        <f>IF(AN44="４週",AU56,AV56)</f>
        <v/>
      </c>
      <c r="AU55" s="663" t="s">
        <v>473</v>
      </c>
      <c r="AV55" s="663" t="s">
        <v>424</v>
      </c>
    </row>
    <row r="56" spans="1:48" ht="12" customHeight="1" x14ac:dyDescent="0.15">
      <c r="A56" s="406"/>
      <c r="B56" s="643"/>
      <c r="C56" s="644"/>
      <c r="D56" s="645"/>
      <c r="E56" s="646"/>
      <c r="F56" s="647"/>
      <c r="G56" s="648"/>
      <c r="H56" s="304" t="s">
        <v>425</v>
      </c>
      <c r="I56" s="305" t="str">
        <f>IFERROR(VLOOKUP(I55,'P1'!$B:$AP,41,FALSE),"")</f>
        <v/>
      </c>
      <c r="J56" s="305" t="str">
        <f>IFERROR(VLOOKUP(J55,'P1'!$B:$AP,41,FALSE),"")</f>
        <v/>
      </c>
      <c r="K56" s="305" t="str">
        <f>IFERROR(VLOOKUP(K55,'P1'!$B:$AP,41,FALSE),"")</f>
        <v/>
      </c>
      <c r="L56" s="305" t="str">
        <f>IFERROR(VLOOKUP(L55,'P1'!$B:$AP,41,FALSE),"")</f>
        <v/>
      </c>
      <c r="M56" s="305" t="str">
        <f>IFERROR(VLOOKUP(M55,'P1'!$B:$AP,41,FALSE),"")</f>
        <v/>
      </c>
      <c r="N56" s="305" t="str">
        <f>IFERROR(VLOOKUP(N55,'P1'!$B:$AP,41,FALSE),"")</f>
        <v/>
      </c>
      <c r="O56" s="305" t="str">
        <f>IFERROR(VLOOKUP(O55,'P1'!$B:$AP,41,FALSE),"")</f>
        <v/>
      </c>
      <c r="P56" s="305" t="str">
        <f>IFERROR(VLOOKUP(P55,'P1'!$B:$AP,41,FALSE),"")</f>
        <v/>
      </c>
      <c r="Q56" s="305" t="str">
        <f>IFERROR(VLOOKUP(Q55,'P1'!$B:$AP,41,FALSE),"")</f>
        <v/>
      </c>
      <c r="R56" s="305" t="str">
        <f>IFERROR(VLOOKUP(R55,'P1'!$B:$AP,41,FALSE),"")</f>
        <v/>
      </c>
      <c r="S56" s="305" t="str">
        <f>IFERROR(VLOOKUP(S55,'P1'!$B:$AP,41,FALSE),"")</f>
        <v/>
      </c>
      <c r="T56" s="305" t="str">
        <f>IFERROR(VLOOKUP(T55,'P1'!$B:$AP,41,FALSE),"")</f>
        <v/>
      </c>
      <c r="U56" s="305" t="str">
        <f>IFERROR(VLOOKUP(U55,'P1'!$B:$AP,41,FALSE),"")</f>
        <v/>
      </c>
      <c r="V56" s="305" t="str">
        <f>IFERROR(VLOOKUP(V55,'P1'!$B:$AP,41,FALSE),"")</f>
        <v/>
      </c>
      <c r="W56" s="305" t="str">
        <f>IFERROR(VLOOKUP(W55,'P1'!$B:$AP,41,FALSE),"")</f>
        <v/>
      </c>
      <c r="X56" s="305" t="str">
        <f>IFERROR(VLOOKUP(X55,'P1'!$B:$AP,41,FALSE),"")</f>
        <v/>
      </c>
      <c r="Y56" s="305" t="str">
        <f>IFERROR(VLOOKUP(Y55,'P1'!$B:$AP,41,FALSE),"")</f>
        <v/>
      </c>
      <c r="Z56" s="305" t="str">
        <f>IFERROR(VLOOKUP(Z55,'P1'!$B:$AP,41,FALSE),"")</f>
        <v/>
      </c>
      <c r="AA56" s="305" t="str">
        <f>IFERROR(VLOOKUP(AA55,'P1'!$B:$AP,41,FALSE),"")</f>
        <v/>
      </c>
      <c r="AB56" s="305" t="str">
        <f>IFERROR(VLOOKUP(AB55,'P1'!$B:$AP,41,FALSE),"")</f>
        <v/>
      </c>
      <c r="AC56" s="305" t="str">
        <f>IFERROR(VLOOKUP(AC55,'P1'!$B:$AP,41,FALSE),"")</f>
        <v/>
      </c>
      <c r="AD56" s="305" t="str">
        <f>IFERROR(VLOOKUP(AD55,'P1'!$B:$AP,41,FALSE),"")</f>
        <v/>
      </c>
      <c r="AE56" s="305" t="str">
        <f>IFERROR(VLOOKUP(AE55,'P1'!$B:$AP,41,FALSE),"")</f>
        <v/>
      </c>
      <c r="AF56" s="305" t="str">
        <f>IFERROR(VLOOKUP(AF55,'P1'!$B:$AP,41,FALSE),"")</f>
        <v/>
      </c>
      <c r="AG56" s="305" t="str">
        <f>IFERROR(VLOOKUP(AG55,'P1'!$B:$AP,41,FALSE),"")</f>
        <v/>
      </c>
      <c r="AH56" s="305" t="str">
        <f>IFERROR(VLOOKUP(AH55,'P1'!$B:$AP,41,FALSE),"")</f>
        <v/>
      </c>
      <c r="AI56" s="305" t="str">
        <f>IFERROR(VLOOKUP(AI55,'P1'!$B:$AP,41,FALSE),"")</f>
        <v/>
      </c>
      <c r="AJ56" s="305" t="str">
        <f>IFERROR(VLOOKUP(AJ55,'P1'!$B:$AP,41,FALSE),"")</f>
        <v/>
      </c>
      <c r="AK56" s="305" t="str">
        <f>IFERROR(VLOOKUP(AK55,'P1'!$B:$AP,41,FALSE),"")</f>
        <v/>
      </c>
      <c r="AL56" s="305" t="str">
        <f>IFERROR(VLOOKUP(AL55,'P1'!$B:$AP,41,FALSE),"")</f>
        <v/>
      </c>
      <c r="AM56" s="305" t="str">
        <f>IFERROR(VLOOKUP(AM55,'P1'!$B:$AP,41,FALSE),"")</f>
        <v/>
      </c>
      <c r="AN56" s="400"/>
      <c r="AO56" s="403"/>
      <c r="AP56" s="649"/>
      <c r="AQ56" s="650"/>
      <c r="AR56" s="403"/>
      <c r="AU56" s="664" t="str">
        <f t="shared" ref="AU56" si="21">IFERROR(IF($D55="□",($AO55/$AK$7),($AO55/$AK$9)),"")</f>
        <v/>
      </c>
      <c r="AV56" s="664" t="str">
        <f t="shared" ref="AV56" si="22">IFERROR(IF($D55="□",($AN55/$AO$7),($AN55/$AO$9)),"")</f>
        <v/>
      </c>
    </row>
    <row r="57" spans="1:48" ht="12" customHeight="1" x14ac:dyDescent="0.15">
      <c r="A57" s="407"/>
      <c r="B57" s="651"/>
      <c r="C57" s="652"/>
      <c r="D57" s="653"/>
      <c r="E57" s="654"/>
      <c r="F57" s="655"/>
      <c r="G57" s="656"/>
      <c r="H57" s="307" t="s">
        <v>426</v>
      </c>
      <c r="I57" s="305" t="str">
        <f>IFERROR(VLOOKUP(I55,'P1'!$B:$AP,31,FALSE),"")</f>
        <v/>
      </c>
      <c r="J57" s="305" t="str">
        <f>IFERROR(VLOOKUP(J55,'P1'!$B:$AP,31,FALSE),"")</f>
        <v/>
      </c>
      <c r="K57" s="305" t="str">
        <f>IFERROR(VLOOKUP(K55,'P1'!$B:$AP,31,FALSE),"")</f>
        <v/>
      </c>
      <c r="L57" s="305" t="str">
        <f>IFERROR(VLOOKUP(L55,'P1'!$B:$AP,31,FALSE),"")</f>
        <v/>
      </c>
      <c r="M57" s="305" t="str">
        <f>IFERROR(VLOOKUP(M55,'P1'!$B:$AP,31,FALSE),"")</f>
        <v/>
      </c>
      <c r="N57" s="305" t="str">
        <f>IFERROR(VLOOKUP(N55,'P1'!$B:$AP,31,FALSE),"")</f>
        <v/>
      </c>
      <c r="O57" s="305" t="str">
        <f>IFERROR(VLOOKUP(O55,'P1'!$B:$AP,31,FALSE),"")</f>
        <v/>
      </c>
      <c r="P57" s="305" t="str">
        <f>IFERROR(VLOOKUP(P55,'P1'!$B:$AP,31,FALSE),"")</f>
        <v/>
      </c>
      <c r="Q57" s="305" t="str">
        <f>IFERROR(VLOOKUP(Q55,'P1'!$B:$AP,31,FALSE),"")</f>
        <v/>
      </c>
      <c r="R57" s="305" t="str">
        <f>IFERROR(VLOOKUP(R55,'P1'!$B:$AP,31,FALSE),"")</f>
        <v/>
      </c>
      <c r="S57" s="305" t="str">
        <f>IFERROR(VLOOKUP(S55,'P1'!$B:$AP,31,FALSE),"")</f>
        <v/>
      </c>
      <c r="T57" s="305" t="str">
        <f>IFERROR(VLOOKUP(T55,'P1'!$B:$AP,31,FALSE),"")</f>
        <v/>
      </c>
      <c r="U57" s="305" t="str">
        <f>IFERROR(VLOOKUP(U55,'P1'!$B:$AP,31,FALSE),"")</f>
        <v/>
      </c>
      <c r="V57" s="305" t="str">
        <f>IFERROR(VLOOKUP(V55,'P1'!$B:$AP,31,FALSE),"")</f>
        <v/>
      </c>
      <c r="W57" s="305" t="str">
        <f>IFERROR(VLOOKUP(W55,'P1'!$B:$AP,31,FALSE),"")</f>
        <v/>
      </c>
      <c r="X57" s="305" t="str">
        <f>IFERROR(VLOOKUP(X55,'P1'!$B:$AP,31,FALSE),"")</f>
        <v/>
      </c>
      <c r="Y57" s="305" t="str">
        <f>IFERROR(VLOOKUP(Y55,'P1'!$B:$AP,31,FALSE),"")</f>
        <v/>
      </c>
      <c r="Z57" s="305" t="str">
        <f>IFERROR(VLOOKUP(Z55,'P1'!$B:$AP,31,FALSE),"")</f>
        <v/>
      </c>
      <c r="AA57" s="305" t="str">
        <f>IFERROR(VLOOKUP(AA55,'P1'!$B:$AP,31,FALSE),"")</f>
        <v/>
      </c>
      <c r="AB57" s="305" t="str">
        <f>IFERROR(VLOOKUP(AB55,'P1'!$B:$AP,31,FALSE),"")</f>
        <v/>
      </c>
      <c r="AC57" s="305" t="str">
        <f>IFERROR(VLOOKUP(AC55,'P1'!$B:$AP,31,FALSE),"")</f>
        <v/>
      </c>
      <c r="AD57" s="305" t="str">
        <f>IFERROR(VLOOKUP(AD55,'P1'!$B:$AP,31,FALSE),"")</f>
        <v/>
      </c>
      <c r="AE57" s="305" t="str">
        <f>IFERROR(VLOOKUP(AE55,'P1'!$B:$AP,31,FALSE),"")</f>
        <v/>
      </c>
      <c r="AF57" s="305" t="str">
        <f>IFERROR(VLOOKUP(AF55,'P1'!$B:$AP,31,FALSE),"")</f>
        <v/>
      </c>
      <c r="AG57" s="305" t="str">
        <f>IFERROR(VLOOKUP(AG55,'P1'!$B:$AP,31,FALSE),"")</f>
        <v/>
      </c>
      <c r="AH57" s="305" t="str">
        <f>IFERROR(VLOOKUP(AH55,'P1'!$B:$AP,31,FALSE),"")</f>
        <v/>
      </c>
      <c r="AI57" s="305" t="str">
        <f>IFERROR(VLOOKUP(AI55,'P1'!$B:$AP,31,FALSE),"")</f>
        <v/>
      </c>
      <c r="AJ57" s="305" t="str">
        <f>IFERROR(VLOOKUP(AJ55,'P1'!$B:$AP,31,FALSE),"")</f>
        <v/>
      </c>
      <c r="AK57" s="305" t="str">
        <f>IFERROR(VLOOKUP(AK55,'P1'!$B:$AP,31,FALSE),"")</f>
        <v/>
      </c>
      <c r="AL57" s="305" t="str">
        <f>IFERROR(VLOOKUP(AL55,'P1'!$B:$AP,31,FALSE),"")</f>
        <v/>
      </c>
      <c r="AM57" s="305" t="str">
        <f>IFERROR(VLOOKUP(AM55,'P1'!$B:$AP,31,FALSE),"")</f>
        <v/>
      </c>
      <c r="AN57" s="401"/>
      <c r="AO57" s="404"/>
      <c r="AP57" s="657"/>
      <c r="AQ57" s="658"/>
      <c r="AR57" s="404"/>
      <c r="AU57" s="665"/>
      <c r="AV57" s="665"/>
    </row>
    <row r="58" spans="1:48" ht="12" customHeight="1" x14ac:dyDescent="0.15">
      <c r="A58" s="405">
        <v>13</v>
      </c>
      <c r="B58" s="634"/>
      <c r="C58" s="635"/>
      <c r="D58" s="636" t="s">
        <v>422</v>
      </c>
      <c r="E58" s="637"/>
      <c r="F58" s="638"/>
      <c r="G58" s="639"/>
      <c r="H58" s="302" t="s">
        <v>423</v>
      </c>
      <c r="I58" s="640"/>
      <c r="J58" s="640"/>
      <c r="K58" s="640"/>
      <c r="L58" s="640"/>
      <c r="M58" s="640"/>
      <c r="N58" s="640"/>
      <c r="O58" s="640"/>
      <c r="P58" s="640"/>
      <c r="Q58" s="640"/>
      <c r="R58" s="640"/>
      <c r="S58" s="640"/>
      <c r="T58" s="640"/>
      <c r="U58" s="640"/>
      <c r="V58" s="640"/>
      <c r="W58" s="640"/>
      <c r="X58" s="640"/>
      <c r="Y58" s="640"/>
      <c r="Z58" s="640"/>
      <c r="AA58" s="640"/>
      <c r="AB58" s="640"/>
      <c r="AC58" s="640"/>
      <c r="AD58" s="640"/>
      <c r="AE58" s="640"/>
      <c r="AF58" s="640"/>
      <c r="AG58" s="640"/>
      <c r="AH58" s="640"/>
      <c r="AI58" s="640"/>
      <c r="AJ58" s="640"/>
      <c r="AK58" s="640"/>
      <c r="AL58" s="640"/>
      <c r="AM58" s="640"/>
      <c r="AN58" s="399">
        <f>+SUM(I59:AM60)</f>
        <v>0</v>
      </c>
      <c r="AO58" s="402" t="e">
        <f>IF($AN$4="４週",AN58/4,AN58/(DAY(EOMONTH($I$20,0))/7))</f>
        <v>#VALUE!</v>
      </c>
      <c r="AP58" s="641"/>
      <c r="AQ58" s="642"/>
      <c r="AR58" s="402" t="str">
        <f>IF(AN47="４週",AU59,AV59)</f>
        <v/>
      </c>
      <c r="AU58" s="663" t="s">
        <v>473</v>
      </c>
      <c r="AV58" s="663" t="s">
        <v>424</v>
      </c>
    </row>
    <row r="59" spans="1:48" ht="12" customHeight="1" x14ac:dyDescent="0.15">
      <c r="A59" s="406"/>
      <c r="B59" s="643"/>
      <c r="C59" s="644"/>
      <c r="D59" s="645"/>
      <c r="E59" s="646"/>
      <c r="F59" s="647"/>
      <c r="G59" s="648"/>
      <c r="H59" s="304" t="s">
        <v>425</v>
      </c>
      <c r="I59" s="305" t="str">
        <f>IFERROR(VLOOKUP(I58,'P1'!$B:$AP,41,FALSE),"")</f>
        <v/>
      </c>
      <c r="J59" s="305" t="str">
        <f>IFERROR(VLOOKUP(J58,'P1'!$B:$AP,41,FALSE),"")</f>
        <v/>
      </c>
      <c r="K59" s="305" t="str">
        <f>IFERROR(VLOOKUP(K58,'P1'!$B:$AP,41,FALSE),"")</f>
        <v/>
      </c>
      <c r="L59" s="305" t="str">
        <f>IFERROR(VLOOKUP(L58,'P1'!$B:$AP,41,FALSE),"")</f>
        <v/>
      </c>
      <c r="M59" s="305" t="str">
        <f>IFERROR(VLOOKUP(M58,'P1'!$B:$AP,41,FALSE),"")</f>
        <v/>
      </c>
      <c r="N59" s="305" t="str">
        <f>IFERROR(VLOOKUP(N58,'P1'!$B:$AP,41,FALSE),"")</f>
        <v/>
      </c>
      <c r="O59" s="305" t="str">
        <f>IFERROR(VLOOKUP(O58,'P1'!$B:$AP,41,FALSE),"")</f>
        <v/>
      </c>
      <c r="P59" s="305" t="str">
        <f>IFERROR(VLOOKUP(P58,'P1'!$B:$AP,41,FALSE),"")</f>
        <v/>
      </c>
      <c r="Q59" s="305" t="str">
        <f>IFERROR(VLOOKUP(Q58,'P1'!$B:$AP,41,FALSE),"")</f>
        <v/>
      </c>
      <c r="R59" s="305" t="str">
        <f>IFERROR(VLOOKUP(R58,'P1'!$B:$AP,41,FALSE),"")</f>
        <v/>
      </c>
      <c r="S59" s="305" t="str">
        <f>IFERROR(VLOOKUP(S58,'P1'!$B:$AP,41,FALSE),"")</f>
        <v/>
      </c>
      <c r="T59" s="305" t="str">
        <f>IFERROR(VLOOKUP(T58,'P1'!$B:$AP,41,FALSE),"")</f>
        <v/>
      </c>
      <c r="U59" s="305" t="str">
        <f>IFERROR(VLOOKUP(U58,'P1'!$B:$AP,41,FALSE),"")</f>
        <v/>
      </c>
      <c r="V59" s="305" t="str">
        <f>IFERROR(VLOOKUP(V58,'P1'!$B:$AP,41,FALSE),"")</f>
        <v/>
      </c>
      <c r="W59" s="305" t="str">
        <f>IFERROR(VLOOKUP(W58,'P1'!$B:$AP,41,FALSE),"")</f>
        <v/>
      </c>
      <c r="X59" s="305" t="str">
        <f>IFERROR(VLOOKUP(X58,'P1'!$B:$AP,41,FALSE),"")</f>
        <v/>
      </c>
      <c r="Y59" s="305" t="str">
        <f>IFERROR(VLOOKUP(Y58,'P1'!$B:$AP,41,FALSE),"")</f>
        <v/>
      </c>
      <c r="Z59" s="305" t="str">
        <f>IFERROR(VLOOKUP(Z58,'P1'!$B:$AP,41,FALSE),"")</f>
        <v/>
      </c>
      <c r="AA59" s="305" t="str">
        <f>IFERROR(VLOOKUP(AA58,'P1'!$B:$AP,41,FALSE),"")</f>
        <v/>
      </c>
      <c r="AB59" s="305" t="str">
        <f>IFERROR(VLOOKUP(AB58,'P1'!$B:$AP,41,FALSE),"")</f>
        <v/>
      </c>
      <c r="AC59" s="305" t="str">
        <f>IFERROR(VLOOKUP(AC58,'P1'!$B:$AP,41,FALSE),"")</f>
        <v/>
      </c>
      <c r="AD59" s="305" t="str">
        <f>IFERROR(VLOOKUP(AD58,'P1'!$B:$AP,41,FALSE),"")</f>
        <v/>
      </c>
      <c r="AE59" s="305" t="str">
        <f>IFERROR(VLOOKUP(AE58,'P1'!$B:$AP,41,FALSE),"")</f>
        <v/>
      </c>
      <c r="AF59" s="305" t="str">
        <f>IFERROR(VLOOKUP(AF58,'P1'!$B:$AP,41,FALSE),"")</f>
        <v/>
      </c>
      <c r="AG59" s="305" t="str">
        <f>IFERROR(VLOOKUP(AG58,'P1'!$B:$AP,41,FALSE),"")</f>
        <v/>
      </c>
      <c r="AH59" s="305" t="str">
        <f>IFERROR(VLOOKUP(AH58,'P1'!$B:$AP,41,FALSE),"")</f>
        <v/>
      </c>
      <c r="AI59" s="305" t="str">
        <f>IFERROR(VLOOKUP(AI58,'P1'!$B:$AP,41,FALSE),"")</f>
        <v/>
      </c>
      <c r="AJ59" s="305" t="str">
        <f>IFERROR(VLOOKUP(AJ58,'P1'!$B:$AP,41,FALSE),"")</f>
        <v/>
      </c>
      <c r="AK59" s="305" t="str">
        <f>IFERROR(VLOOKUP(AK58,'P1'!$B:$AP,41,FALSE),"")</f>
        <v/>
      </c>
      <c r="AL59" s="305" t="str">
        <f>IFERROR(VLOOKUP(AL58,'P1'!$B:$AP,41,FALSE),"")</f>
        <v/>
      </c>
      <c r="AM59" s="305" t="str">
        <f>IFERROR(VLOOKUP(AM58,'P1'!$B:$AP,41,FALSE),"")</f>
        <v/>
      </c>
      <c r="AN59" s="400"/>
      <c r="AO59" s="403"/>
      <c r="AP59" s="649"/>
      <c r="AQ59" s="650"/>
      <c r="AR59" s="403"/>
      <c r="AU59" s="664" t="str">
        <f t="shared" ref="AU59" si="23">IFERROR(IF($D58="□",($AO58/$AK$7),($AO58/$AK$9)),"")</f>
        <v/>
      </c>
      <c r="AV59" s="664" t="str">
        <f t="shared" ref="AV59" si="24">IFERROR(IF($D58="□",($AN58/$AO$7),($AN58/$AO$9)),"")</f>
        <v/>
      </c>
    </row>
    <row r="60" spans="1:48" ht="12" customHeight="1" x14ac:dyDescent="0.15">
      <c r="A60" s="407"/>
      <c r="B60" s="651"/>
      <c r="C60" s="652"/>
      <c r="D60" s="653"/>
      <c r="E60" s="654"/>
      <c r="F60" s="655"/>
      <c r="G60" s="656"/>
      <c r="H60" s="307" t="s">
        <v>426</v>
      </c>
      <c r="I60" s="305" t="str">
        <f>IFERROR(VLOOKUP(I58,'P1'!$B:$AP,31,FALSE),"")</f>
        <v/>
      </c>
      <c r="J60" s="305" t="str">
        <f>IFERROR(VLOOKUP(J58,'P1'!$B:$AP,31,FALSE),"")</f>
        <v/>
      </c>
      <c r="K60" s="305" t="str">
        <f>IFERROR(VLOOKUP(K58,'P1'!$B:$AP,31,FALSE),"")</f>
        <v/>
      </c>
      <c r="L60" s="305" t="str">
        <f>IFERROR(VLOOKUP(L58,'P1'!$B:$AP,31,FALSE),"")</f>
        <v/>
      </c>
      <c r="M60" s="305" t="str">
        <f>IFERROR(VLOOKUP(M58,'P1'!$B:$AP,31,FALSE),"")</f>
        <v/>
      </c>
      <c r="N60" s="305" t="str">
        <f>IFERROR(VLOOKUP(N58,'P1'!$B:$AP,31,FALSE),"")</f>
        <v/>
      </c>
      <c r="O60" s="305" t="str">
        <f>IFERROR(VLOOKUP(O58,'P1'!$B:$AP,31,FALSE),"")</f>
        <v/>
      </c>
      <c r="P60" s="305" t="str">
        <f>IFERROR(VLOOKUP(P58,'P1'!$B:$AP,31,FALSE),"")</f>
        <v/>
      </c>
      <c r="Q60" s="305" t="str">
        <f>IFERROR(VLOOKUP(Q58,'P1'!$B:$AP,31,FALSE),"")</f>
        <v/>
      </c>
      <c r="R60" s="305" t="str">
        <f>IFERROR(VLOOKUP(R58,'P1'!$B:$AP,31,FALSE),"")</f>
        <v/>
      </c>
      <c r="S60" s="305" t="str">
        <f>IFERROR(VLOOKUP(S58,'P1'!$B:$AP,31,FALSE),"")</f>
        <v/>
      </c>
      <c r="T60" s="305" t="str">
        <f>IFERROR(VLOOKUP(T58,'P1'!$B:$AP,31,FALSE),"")</f>
        <v/>
      </c>
      <c r="U60" s="305" t="str">
        <f>IFERROR(VLOOKUP(U58,'P1'!$B:$AP,31,FALSE),"")</f>
        <v/>
      </c>
      <c r="V60" s="305" t="str">
        <f>IFERROR(VLOOKUP(V58,'P1'!$B:$AP,31,FALSE),"")</f>
        <v/>
      </c>
      <c r="W60" s="305" t="str">
        <f>IFERROR(VLOOKUP(W58,'P1'!$B:$AP,31,FALSE),"")</f>
        <v/>
      </c>
      <c r="X60" s="305" t="str">
        <f>IFERROR(VLOOKUP(X58,'P1'!$B:$AP,31,FALSE),"")</f>
        <v/>
      </c>
      <c r="Y60" s="305" t="str">
        <f>IFERROR(VLOOKUP(Y58,'P1'!$B:$AP,31,FALSE),"")</f>
        <v/>
      </c>
      <c r="Z60" s="305" t="str">
        <f>IFERROR(VLOOKUP(Z58,'P1'!$B:$AP,31,FALSE),"")</f>
        <v/>
      </c>
      <c r="AA60" s="305" t="str">
        <f>IFERROR(VLOOKUP(AA58,'P1'!$B:$AP,31,FALSE),"")</f>
        <v/>
      </c>
      <c r="AB60" s="305" t="str">
        <f>IFERROR(VLOOKUP(AB58,'P1'!$B:$AP,31,FALSE),"")</f>
        <v/>
      </c>
      <c r="AC60" s="305" t="str">
        <f>IFERROR(VLOOKUP(AC58,'P1'!$B:$AP,31,FALSE),"")</f>
        <v/>
      </c>
      <c r="AD60" s="305" t="str">
        <f>IFERROR(VLOOKUP(AD58,'P1'!$B:$AP,31,FALSE),"")</f>
        <v/>
      </c>
      <c r="AE60" s="305" t="str">
        <f>IFERROR(VLOOKUP(AE58,'P1'!$B:$AP,31,FALSE),"")</f>
        <v/>
      </c>
      <c r="AF60" s="305" t="str">
        <f>IFERROR(VLOOKUP(AF58,'P1'!$B:$AP,31,FALSE),"")</f>
        <v/>
      </c>
      <c r="AG60" s="305" t="str">
        <f>IFERROR(VLOOKUP(AG58,'P1'!$B:$AP,31,FALSE),"")</f>
        <v/>
      </c>
      <c r="AH60" s="305" t="str">
        <f>IFERROR(VLOOKUP(AH58,'P1'!$B:$AP,31,FALSE),"")</f>
        <v/>
      </c>
      <c r="AI60" s="305" t="str">
        <f>IFERROR(VLOOKUP(AI58,'P1'!$B:$AP,31,FALSE),"")</f>
        <v/>
      </c>
      <c r="AJ60" s="305" t="str">
        <f>IFERROR(VLOOKUP(AJ58,'P1'!$B:$AP,31,FALSE),"")</f>
        <v/>
      </c>
      <c r="AK60" s="305" t="str">
        <f>IFERROR(VLOOKUP(AK58,'P1'!$B:$AP,31,FALSE),"")</f>
        <v/>
      </c>
      <c r="AL60" s="305" t="str">
        <f>IFERROR(VLOOKUP(AL58,'P1'!$B:$AP,31,FALSE),"")</f>
        <v/>
      </c>
      <c r="AM60" s="305" t="str">
        <f>IFERROR(VLOOKUP(AM58,'P1'!$B:$AP,31,FALSE),"")</f>
        <v/>
      </c>
      <c r="AN60" s="401"/>
      <c r="AO60" s="404"/>
      <c r="AP60" s="657"/>
      <c r="AQ60" s="658"/>
      <c r="AR60" s="404"/>
      <c r="AU60" s="665"/>
      <c r="AV60" s="665"/>
    </row>
    <row r="61" spans="1:48" ht="12" customHeight="1" x14ac:dyDescent="0.15">
      <c r="A61" s="405">
        <v>14</v>
      </c>
      <c r="B61" s="634"/>
      <c r="C61" s="635"/>
      <c r="D61" s="636" t="s">
        <v>422</v>
      </c>
      <c r="E61" s="637"/>
      <c r="F61" s="638"/>
      <c r="G61" s="639"/>
      <c r="H61" s="302" t="s">
        <v>423</v>
      </c>
      <c r="I61" s="640"/>
      <c r="J61" s="640"/>
      <c r="K61" s="640"/>
      <c r="L61" s="640"/>
      <c r="M61" s="640"/>
      <c r="N61" s="640"/>
      <c r="O61" s="640"/>
      <c r="P61" s="640"/>
      <c r="Q61" s="640"/>
      <c r="R61" s="640"/>
      <c r="S61" s="640"/>
      <c r="T61" s="640"/>
      <c r="U61" s="640"/>
      <c r="V61" s="640"/>
      <c r="W61" s="640"/>
      <c r="X61" s="640"/>
      <c r="Y61" s="640"/>
      <c r="Z61" s="640"/>
      <c r="AA61" s="640"/>
      <c r="AB61" s="640"/>
      <c r="AC61" s="640"/>
      <c r="AD61" s="640"/>
      <c r="AE61" s="640"/>
      <c r="AF61" s="640"/>
      <c r="AG61" s="640"/>
      <c r="AH61" s="640"/>
      <c r="AI61" s="640"/>
      <c r="AJ61" s="640"/>
      <c r="AK61" s="640"/>
      <c r="AL61" s="640"/>
      <c r="AM61" s="640"/>
      <c r="AN61" s="399">
        <f>+SUM(I62:AM63)</f>
        <v>0</v>
      </c>
      <c r="AO61" s="402" t="e">
        <f>IF($AN$4="４週",AN61/4,AN61/(DAY(EOMONTH($I$20,0))/7))</f>
        <v>#VALUE!</v>
      </c>
      <c r="AP61" s="641"/>
      <c r="AQ61" s="642"/>
      <c r="AR61" s="402" t="str">
        <f>IF(AN50="４週",AU62,AV62)</f>
        <v/>
      </c>
      <c r="AU61" s="663" t="s">
        <v>473</v>
      </c>
      <c r="AV61" s="663" t="s">
        <v>424</v>
      </c>
    </row>
    <row r="62" spans="1:48" ht="12" customHeight="1" x14ac:dyDescent="0.15">
      <c r="A62" s="406"/>
      <c r="B62" s="643"/>
      <c r="C62" s="644"/>
      <c r="D62" s="645"/>
      <c r="E62" s="646"/>
      <c r="F62" s="647"/>
      <c r="G62" s="648"/>
      <c r="H62" s="304" t="s">
        <v>425</v>
      </c>
      <c r="I62" s="305" t="str">
        <f>IFERROR(VLOOKUP(I61,'P1'!$B:$AP,41,FALSE),"")</f>
        <v/>
      </c>
      <c r="J62" s="305" t="str">
        <f>IFERROR(VLOOKUP(J61,'P1'!$B:$AP,41,FALSE),"")</f>
        <v/>
      </c>
      <c r="K62" s="305" t="str">
        <f>IFERROR(VLOOKUP(K61,'P1'!$B:$AP,41,FALSE),"")</f>
        <v/>
      </c>
      <c r="L62" s="305" t="str">
        <f>IFERROR(VLOOKUP(L61,'P1'!$B:$AP,41,FALSE),"")</f>
        <v/>
      </c>
      <c r="M62" s="305" t="str">
        <f>IFERROR(VLOOKUP(M61,'P1'!$B:$AP,41,FALSE),"")</f>
        <v/>
      </c>
      <c r="N62" s="305" t="str">
        <f>IFERROR(VLOOKUP(N61,'P1'!$B:$AP,41,FALSE),"")</f>
        <v/>
      </c>
      <c r="O62" s="305" t="str">
        <f>IFERROR(VLOOKUP(O61,'P1'!$B:$AP,41,FALSE),"")</f>
        <v/>
      </c>
      <c r="P62" s="305" t="str">
        <f>IFERROR(VLOOKUP(P61,'P1'!$B:$AP,41,FALSE),"")</f>
        <v/>
      </c>
      <c r="Q62" s="305" t="str">
        <f>IFERROR(VLOOKUP(Q61,'P1'!$B:$AP,41,FALSE),"")</f>
        <v/>
      </c>
      <c r="R62" s="305" t="str">
        <f>IFERROR(VLOOKUP(R61,'P1'!$B:$AP,41,FALSE),"")</f>
        <v/>
      </c>
      <c r="S62" s="305" t="str">
        <f>IFERROR(VLOOKUP(S61,'P1'!$B:$AP,41,FALSE),"")</f>
        <v/>
      </c>
      <c r="T62" s="305" t="str">
        <f>IFERROR(VLOOKUP(T61,'P1'!$B:$AP,41,FALSE),"")</f>
        <v/>
      </c>
      <c r="U62" s="305" t="str">
        <f>IFERROR(VLOOKUP(U61,'P1'!$B:$AP,41,FALSE),"")</f>
        <v/>
      </c>
      <c r="V62" s="305" t="str">
        <f>IFERROR(VLOOKUP(V61,'P1'!$B:$AP,41,FALSE),"")</f>
        <v/>
      </c>
      <c r="W62" s="305" t="str">
        <f>IFERROR(VLOOKUP(W61,'P1'!$B:$AP,41,FALSE),"")</f>
        <v/>
      </c>
      <c r="X62" s="305" t="str">
        <f>IFERROR(VLOOKUP(X61,'P1'!$B:$AP,41,FALSE),"")</f>
        <v/>
      </c>
      <c r="Y62" s="305" t="str">
        <f>IFERROR(VLOOKUP(Y61,'P1'!$B:$AP,41,FALSE),"")</f>
        <v/>
      </c>
      <c r="Z62" s="305" t="str">
        <f>IFERROR(VLOOKUP(Z61,'P1'!$B:$AP,41,FALSE),"")</f>
        <v/>
      </c>
      <c r="AA62" s="305" t="str">
        <f>IFERROR(VLOOKUP(AA61,'P1'!$B:$AP,41,FALSE),"")</f>
        <v/>
      </c>
      <c r="AB62" s="305" t="str">
        <f>IFERROR(VLOOKUP(AB61,'P1'!$B:$AP,41,FALSE),"")</f>
        <v/>
      </c>
      <c r="AC62" s="305" t="str">
        <f>IFERROR(VLOOKUP(AC61,'P1'!$B:$AP,41,FALSE),"")</f>
        <v/>
      </c>
      <c r="AD62" s="305" t="str">
        <f>IFERROR(VLOOKUP(AD61,'P1'!$B:$AP,41,FALSE),"")</f>
        <v/>
      </c>
      <c r="AE62" s="305" t="str">
        <f>IFERROR(VLOOKUP(AE61,'P1'!$B:$AP,41,FALSE),"")</f>
        <v/>
      </c>
      <c r="AF62" s="305" t="str">
        <f>IFERROR(VLOOKUP(AF61,'P1'!$B:$AP,41,FALSE),"")</f>
        <v/>
      </c>
      <c r="AG62" s="305" t="str">
        <f>IFERROR(VLOOKUP(AG61,'P1'!$B:$AP,41,FALSE),"")</f>
        <v/>
      </c>
      <c r="AH62" s="305" t="str">
        <f>IFERROR(VLOOKUP(AH61,'P1'!$B:$AP,41,FALSE),"")</f>
        <v/>
      </c>
      <c r="AI62" s="305" t="str">
        <f>IFERROR(VLOOKUP(AI61,'P1'!$B:$AP,41,FALSE),"")</f>
        <v/>
      </c>
      <c r="AJ62" s="305" t="str">
        <f>IFERROR(VLOOKUP(AJ61,'P1'!$B:$AP,41,FALSE),"")</f>
        <v/>
      </c>
      <c r="AK62" s="305" t="str">
        <f>IFERROR(VLOOKUP(AK61,'P1'!$B:$AP,41,FALSE),"")</f>
        <v/>
      </c>
      <c r="AL62" s="305" t="str">
        <f>IFERROR(VLOOKUP(AL61,'P1'!$B:$AP,41,FALSE),"")</f>
        <v/>
      </c>
      <c r="AM62" s="305" t="str">
        <f>IFERROR(VLOOKUP(AM61,'P1'!$B:$AP,41,FALSE),"")</f>
        <v/>
      </c>
      <c r="AN62" s="400"/>
      <c r="AO62" s="403"/>
      <c r="AP62" s="649"/>
      <c r="AQ62" s="650"/>
      <c r="AR62" s="403"/>
      <c r="AU62" s="664" t="str">
        <f t="shared" ref="AU62" si="25">IFERROR(IF($D61="□",($AO61/$AK$7),($AO61/$AK$9)),"")</f>
        <v/>
      </c>
      <c r="AV62" s="664" t="str">
        <f t="shared" ref="AV62" si="26">IFERROR(IF($D61="□",($AN61/$AO$7),($AN61/$AO$9)),"")</f>
        <v/>
      </c>
    </row>
    <row r="63" spans="1:48" ht="12" customHeight="1" x14ac:dyDescent="0.15">
      <c r="A63" s="407"/>
      <c r="B63" s="651"/>
      <c r="C63" s="652"/>
      <c r="D63" s="653"/>
      <c r="E63" s="654"/>
      <c r="F63" s="655"/>
      <c r="G63" s="656"/>
      <c r="H63" s="307" t="s">
        <v>426</v>
      </c>
      <c r="I63" s="309" t="str">
        <f>IFERROR(VLOOKUP(I61,'P1'!$B:$AP,31,FALSE),"")</f>
        <v/>
      </c>
      <c r="J63" s="305" t="str">
        <f>IFERROR(VLOOKUP(J61,'P1'!$B:$AP,31,FALSE),"")</f>
        <v/>
      </c>
      <c r="K63" s="305" t="str">
        <f>IFERROR(VLOOKUP(K61,'P1'!$B:$AP,31,FALSE),"")</f>
        <v/>
      </c>
      <c r="L63" s="305" t="str">
        <f>IFERROR(VLOOKUP(L61,'P1'!$B:$AP,31,FALSE),"")</f>
        <v/>
      </c>
      <c r="M63" s="305" t="str">
        <f>IFERROR(VLOOKUP(M61,'P1'!$B:$AP,31,FALSE),"")</f>
        <v/>
      </c>
      <c r="N63" s="305" t="str">
        <f>IFERROR(VLOOKUP(N61,'P1'!$B:$AP,31,FALSE),"")</f>
        <v/>
      </c>
      <c r="O63" s="305" t="str">
        <f>IFERROR(VLOOKUP(O61,'P1'!$B:$AP,31,FALSE),"")</f>
        <v/>
      </c>
      <c r="P63" s="305" t="str">
        <f>IFERROR(VLOOKUP(P61,'P1'!$B:$AP,31,FALSE),"")</f>
        <v/>
      </c>
      <c r="Q63" s="305" t="str">
        <f>IFERROR(VLOOKUP(Q61,'P1'!$B:$AP,31,FALSE),"")</f>
        <v/>
      </c>
      <c r="R63" s="305" t="str">
        <f>IFERROR(VLOOKUP(R61,'P1'!$B:$AP,31,FALSE),"")</f>
        <v/>
      </c>
      <c r="S63" s="305" t="str">
        <f>IFERROR(VLOOKUP(S61,'P1'!$B:$AP,31,FALSE),"")</f>
        <v/>
      </c>
      <c r="T63" s="305" t="str">
        <f>IFERROR(VLOOKUP(T61,'P1'!$B:$AP,31,FALSE),"")</f>
        <v/>
      </c>
      <c r="U63" s="305" t="str">
        <f>IFERROR(VLOOKUP(U61,'P1'!$B:$AP,31,FALSE),"")</f>
        <v/>
      </c>
      <c r="V63" s="305" t="str">
        <f>IFERROR(VLOOKUP(V61,'P1'!$B:$AP,31,FALSE),"")</f>
        <v/>
      </c>
      <c r="W63" s="305" t="str">
        <f>IFERROR(VLOOKUP(W61,'P1'!$B:$AP,31,FALSE),"")</f>
        <v/>
      </c>
      <c r="X63" s="305" t="str">
        <f>IFERROR(VLOOKUP(X61,'P1'!$B:$AP,31,FALSE),"")</f>
        <v/>
      </c>
      <c r="Y63" s="305" t="str">
        <f>IFERROR(VLOOKUP(Y61,'P1'!$B:$AP,31,FALSE),"")</f>
        <v/>
      </c>
      <c r="Z63" s="305" t="str">
        <f>IFERROR(VLOOKUP(Z61,'P1'!$B:$AP,31,FALSE),"")</f>
        <v/>
      </c>
      <c r="AA63" s="305" t="str">
        <f>IFERROR(VLOOKUP(AA61,'P1'!$B:$AP,31,FALSE),"")</f>
        <v/>
      </c>
      <c r="AB63" s="305" t="str">
        <f>IFERROR(VLOOKUP(AB61,'P1'!$B:$AP,31,FALSE),"")</f>
        <v/>
      </c>
      <c r="AC63" s="305" t="str">
        <f>IFERROR(VLOOKUP(AC61,'P1'!$B:$AP,31,FALSE),"")</f>
        <v/>
      </c>
      <c r="AD63" s="305" t="str">
        <f>IFERROR(VLOOKUP(AD61,'P1'!$B:$AP,31,FALSE),"")</f>
        <v/>
      </c>
      <c r="AE63" s="305" t="str">
        <f>IFERROR(VLOOKUP(AE61,'P1'!$B:$AP,31,FALSE),"")</f>
        <v/>
      </c>
      <c r="AF63" s="305" t="str">
        <f>IFERROR(VLOOKUP(AF61,'P1'!$B:$AP,31,FALSE),"")</f>
        <v/>
      </c>
      <c r="AG63" s="305" t="str">
        <f>IFERROR(VLOOKUP(AG61,'P1'!$B:$AP,31,FALSE),"")</f>
        <v/>
      </c>
      <c r="AH63" s="305" t="str">
        <f>IFERROR(VLOOKUP(AH61,'P1'!$B:$AP,31,FALSE),"")</f>
        <v/>
      </c>
      <c r="AI63" s="305" t="str">
        <f>IFERROR(VLOOKUP(AI61,'P1'!$B:$AP,31,FALSE),"")</f>
        <v/>
      </c>
      <c r="AJ63" s="305" t="str">
        <f>IFERROR(VLOOKUP(AJ61,'P1'!$B:$AP,31,FALSE),"")</f>
        <v/>
      </c>
      <c r="AK63" s="305" t="str">
        <f>IFERROR(VLOOKUP(AK61,'P1'!$B:$AP,31,FALSE),"")</f>
        <v/>
      </c>
      <c r="AL63" s="305" t="str">
        <f>IFERROR(VLOOKUP(AL61,'P1'!$B:$AP,31,FALSE),"")</f>
        <v/>
      </c>
      <c r="AM63" s="305" t="str">
        <f>IFERROR(VLOOKUP(AM61,'P1'!$B:$AP,31,FALSE),"")</f>
        <v/>
      </c>
      <c r="AN63" s="401"/>
      <c r="AO63" s="404"/>
      <c r="AP63" s="657"/>
      <c r="AQ63" s="658"/>
      <c r="AR63" s="404"/>
      <c r="AU63" s="665"/>
      <c r="AV63" s="665"/>
    </row>
    <row r="64" spans="1:48" ht="12" customHeight="1" x14ac:dyDescent="0.15">
      <c r="A64" s="405">
        <v>15</v>
      </c>
      <c r="B64" s="634"/>
      <c r="C64" s="635"/>
      <c r="D64" s="636" t="s">
        <v>422</v>
      </c>
      <c r="E64" s="637"/>
      <c r="F64" s="638"/>
      <c r="G64" s="639"/>
      <c r="H64" s="302" t="s">
        <v>423</v>
      </c>
      <c r="I64" s="640"/>
      <c r="J64" s="640"/>
      <c r="K64" s="640"/>
      <c r="L64" s="640"/>
      <c r="M64" s="640"/>
      <c r="N64" s="640"/>
      <c r="O64" s="640"/>
      <c r="P64" s="640"/>
      <c r="Q64" s="640"/>
      <c r="R64" s="640"/>
      <c r="S64" s="640"/>
      <c r="T64" s="640"/>
      <c r="U64" s="640"/>
      <c r="V64" s="640"/>
      <c r="W64" s="640"/>
      <c r="X64" s="640"/>
      <c r="Y64" s="640"/>
      <c r="Z64" s="640"/>
      <c r="AA64" s="640"/>
      <c r="AB64" s="640"/>
      <c r="AC64" s="640"/>
      <c r="AD64" s="640"/>
      <c r="AE64" s="640"/>
      <c r="AF64" s="640"/>
      <c r="AG64" s="640"/>
      <c r="AH64" s="640"/>
      <c r="AI64" s="640"/>
      <c r="AJ64" s="640"/>
      <c r="AK64" s="640"/>
      <c r="AL64" s="640"/>
      <c r="AM64" s="640"/>
      <c r="AN64" s="399">
        <f>+SUM(I65:AM66)</f>
        <v>0</v>
      </c>
      <c r="AO64" s="402" t="e">
        <f>IF($AN$4="４週",AN64/4,AN64/(DAY(EOMONTH($I$20,0))/7))</f>
        <v>#VALUE!</v>
      </c>
      <c r="AP64" s="641"/>
      <c r="AQ64" s="642"/>
      <c r="AR64" s="402" t="str">
        <f>IF(AN53="４週",AU65,AV65)</f>
        <v/>
      </c>
      <c r="AU64" s="663" t="s">
        <v>473</v>
      </c>
      <c r="AV64" s="663" t="s">
        <v>424</v>
      </c>
    </row>
    <row r="65" spans="1:48" ht="12" customHeight="1" x14ac:dyDescent="0.15">
      <c r="A65" s="406"/>
      <c r="B65" s="643"/>
      <c r="C65" s="644"/>
      <c r="D65" s="645"/>
      <c r="E65" s="646"/>
      <c r="F65" s="647"/>
      <c r="G65" s="648"/>
      <c r="H65" s="304" t="s">
        <v>425</v>
      </c>
      <c r="I65" s="305" t="str">
        <f>IFERROR(VLOOKUP(I64,'P1'!$B:$AP,41,FALSE),"")</f>
        <v/>
      </c>
      <c r="J65" s="305" t="str">
        <f>IFERROR(VLOOKUP(J64,'P1'!$B:$AP,41,FALSE),"")</f>
        <v/>
      </c>
      <c r="K65" s="305" t="str">
        <f>IFERROR(VLOOKUP(K64,'P1'!$B:$AP,41,FALSE),"")</f>
        <v/>
      </c>
      <c r="L65" s="305" t="str">
        <f>IFERROR(VLOOKUP(L64,'P1'!$B:$AP,41,FALSE),"")</f>
        <v/>
      </c>
      <c r="M65" s="305" t="str">
        <f>IFERROR(VLOOKUP(M64,'P1'!$B:$AP,41,FALSE),"")</f>
        <v/>
      </c>
      <c r="N65" s="305" t="str">
        <f>IFERROR(VLOOKUP(N64,'P1'!$B:$AP,41,FALSE),"")</f>
        <v/>
      </c>
      <c r="O65" s="305" t="str">
        <f>IFERROR(VLOOKUP(O64,'P1'!$B:$AP,41,FALSE),"")</f>
        <v/>
      </c>
      <c r="P65" s="305" t="str">
        <f>IFERROR(VLOOKUP(P64,'P1'!$B:$AP,41,FALSE),"")</f>
        <v/>
      </c>
      <c r="Q65" s="305" t="str">
        <f>IFERROR(VLOOKUP(Q64,'P1'!$B:$AP,41,FALSE),"")</f>
        <v/>
      </c>
      <c r="R65" s="305" t="str">
        <f>IFERROR(VLOOKUP(R64,'P1'!$B:$AP,41,FALSE),"")</f>
        <v/>
      </c>
      <c r="S65" s="305" t="str">
        <f>IFERROR(VLOOKUP(S64,'P1'!$B:$AP,41,FALSE),"")</f>
        <v/>
      </c>
      <c r="T65" s="305" t="str">
        <f>IFERROR(VLOOKUP(T64,'P1'!$B:$AP,41,FALSE),"")</f>
        <v/>
      </c>
      <c r="U65" s="305" t="str">
        <f>IFERROR(VLOOKUP(U64,'P1'!$B:$AP,41,FALSE),"")</f>
        <v/>
      </c>
      <c r="V65" s="305" t="str">
        <f>IFERROR(VLOOKUP(V64,'P1'!$B:$AP,41,FALSE),"")</f>
        <v/>
      </c>
      <c r="W65" s="305" t="str">
        <f>IFERROR(VLOOKUP(W64,'P1'!$B:$AP,41,FALSE),"")</f>
        <v/>
      </c>
      <c r="X65" s="305" t="str">
        <f>IFERROR(VLOOKUP(X64,'P1'!$B:$AP,41,FALSE),"")</f>
        <v/>
      </c>
      <c r="Y65" s="305" t="str">
        <f>IFERROR(VLOOKUP(Y64,'P1'!$B:$AP,41,FALSE),"")</f>
        <v/>
      </c>
      <c r="Z65" s="305" t="str">
        <f>IFERROR(VLOOKUP(Z64,'P1'!$B:$AP,41,FALSE),"")</f>
        <v/>
      </c>
      <c r="AA65" s="305" t="str">
        <f>IFERROR(VLOOKUP(AA64,'P1'!$B:$AP,41,FALSE),"")</f>
        <v/>
      </c>
      <c r="AB65" s="305" t="str">
        <f>IFERROR(VLOOKUP(AB64,'P1'!$B:$AP,41,FALSE),"")</f>
        <v/>
      </c>
      <c r="AC65" s="305" t="str">
        <f>IFERROR(VLOOKUP(AC64,'P1'!$B:$AP,41,FALSE),"")</f>
        <v/>
      </c>
      <c r="AD65" s="305" t="str">
        <f>IFERROR(VLOOKUP(AD64,'P1'!$B:$AP,41,FALSE),"")</f>
        <v/>
      </c>
      <c r="AE65" s="305" t="str">
        <f>IFERROR(VLOOKUP(AE64,'P1'!$B:$AP,41,FALSE),"")</f>
        <v/>
      </c>
      <c r="AF65" s="305" t="str">
        <f>IFERROR(VLOOKUP(AF64,'P1'!$B:$AP,41,FALSE),"")</f>
        <v/>
      </c>
      <c r="AG65" s="305" t="str">
        <f>IFERROR(VLOOKUP(AG64,'P1'!$B:$AP,41,FALSE),"")</f>
        <v/>
      </c>
      <c r="AH65" s="305" t="str">
        <f>IFERROR(VLOOKUP(AH64,'P1'!$B:$AP,41,FALSE),"")</f>
        <v/>
      </c>
      <c r="AI65" s="305" t="str">
        <f>IFERROR(VLOOKUP(AI64,'P1'!$B:$AP,41,FALSE),"")</f>
        <v/>
      </c>
      <c r="AJ65" s="305" t="str">
        <f>IFERROR(VLOOKUP(AJ64,'P1'!$B:$AP,41,FALSE),"")</f>
        <v/>
      </c>
      <c r="AK65" s="305" t="str">
        <f>IFERROR(VLOOKUP(AK64,'P1'!$B:$AP,41,FALSE),"")</f>
        <v/>
      </c>
      <c r="AL65" s="305" t="str">
        <f>IFERROR(VLOOKUP(AL64,'P1'!$B:$AP,41,FALSE),"")</f>
        <v/>
      </c>
      <c r="AM65" s="305" t="str">
        <f>IFERROR(VLOOKUP(AM64,'P1'!$B:$AP,41,FALSE),"")</f>
        <v/>
      </c>
      <c r="AN65" s="400"/>
      <c r="AO65" s="403"/>
      <c r="AP65" s="649"/>
      <c r="AQ65" s="650"/>
      <c r="AR65" s="403"/>
      <c r="AU65" s="664" t="str">
        <f t="shared" ref="AU65" si="27">IFERROR(IF($D64="□",($AO64/$AK$7),($AO64/$AK$9)),"")</f>
        <v/>
      </c>
      <c r="AV65" s="664" t="str">
        <f t="shared" ref="AV65" si="28">IFERROR(IF($D64="□",($AN64/$AO$7),($AN64/$AO$9)),"")</f>
        <v/>
      </c>
    </row>
    <row r="66" spans="1:48" ht="12" customHeight="1" x14ac:dyDescent="0.15">
      <c r="A66" s="407"/>
      <c r="B66" s="651"/>
      <c r="C66" s="652"/>
      <c r="D66" s="653"/>
      <c r="E66" s="654"/>
      <c r="F66" s="655"/>
      <c r="G66" s="656"/>
      <c r="H66" s="307" t="s">
        <v>426</v>
      </c>
      <c r="I66" s="305" t="str">
        <f>IFERROR(VLOOKUP(I64,'P1'!$B:$AP,31,FALSE),"")</f>
        <v/>
      </c>
      <c r="J66" s="305" t="str">
        <f>IFERROR(VLOOKUP(J64,'P1'!$B:$AP,31,FALSE),"")</f>
        <v/>
      </c>
      <c r="K66" s="305" t="str">
        <f>IFERROR(VLOOKUP(K64,'P1'!$B:$AP,31,FALSE),"")</f>
        <v/>
      </c>
      <c r="L66" s="305" t="str">
        <f>IFERROR(VLOOKUP(L64,'P1'!$B:$AP,31,FALSE),"")</f>
        <v/>
      </c>
      <c r="M66" s="305" t="str">
        <f>IFERROR(VLOOKUP(M64,'P1'!$B:$AP,31,FALSE),"")</f>
        <v/>
      </c>
      <c r="N66" s="305" t="str">
        <f>IFERROR(VLOOKUP(N64,'P1'!$B:$AP,31,FALSE),"")</f>
        <v/>
      </c>
      <c r="O66" s="305" t="str">
        <f>IFERROR(VLOOKUP(O64,'P1'!$B:$AP,31,FALSE),"")</f>
        <v/>
      </c>
      <c r="P66" s="305" t="str">
        <f>IFERROR(VLOOKUP(P64,'P1'!$B:$AP,31,FALSE),"")</f>
        <v/>
      </c>
      <c r="Q66" s="305" t="str">
        <f>IFERROR(VLOOKUP(Q64,'P1'!$B:$AP,31,FALSE),"")</f>
        <v/>
      </c>
      <c r="R66" s="305" t="str">
        <f>IFERROR(VLOOKUP(R64,'P1'!$B:$AP,31,FALSE),"")</f>
        <v/>
      </c>
      <c r="S66" s="305" t="str">
        <f>IFERROR(VLOOKUP(S64,'P1'!$B:$AP,31,FALSE),"")</f>
        <v/>
      </c>
      <c r="T66" s="305" t="str">
        <f>IFERROR(VLOOKUP(T64,'P1'!$B:$AP,31,FALSE),"")</f>
        <v/>
      </c>
      <c r="U66" s="305" t="str">
        <f>IFERROR(VLOOKUP(U64,'P1'!$B:$AP,31,FALSE),"")</f>
        <v/>
      </c>
      <c r="V66" s="305" t="str">
        <f>IFERROR(VLOOKUP(V64,'P1'!$B:$AP,31,FALSE),"")</f>
        <v/>
      </c>
      <c r="W66" s="305" t="str">
        <f>IFERROR(VLOOKUP(W64,'P1'!$B:$AP,31,FALSE),"")</f>
        <v/>
      </c>
      <c r="X66" s="305" t="str">
        <f>IFERROR(VLOOKUP(X64,'P1'!$B:$AP,31,FALSE),"")</f>
        <v/>
      </c>
      <c r="Y66" s="305" t="str">
        <f>IFERROR(VLOOKUP(Y64,'P1'!$B:$AP,31,FALSE),"")</f>
        <v/>
      </c>
      <c r="Z66" s="305" t="str">
        <f>IFERROR(VLOOKUP(Z64,'P1'!$B:$AP,31,FALSE),"")</f>
        <v/>
      </c>
      <c r="AA66" s="305" t="str">
        <f>IFERROR(VLOOKUP(AA64,'P1'!$B:$AP,31,FALSE),"")</f>
        <v/>
      </c>
      <c r="AB66" s="305" t="str">
        <f>IFERROR(VLOOKUP(AB64,'P1'!$B:$AP,31,FALSE),"")</f>
        <v/>
      </c>
      <c r="AC66" s="305" t="str">
        <f>IFERROR(VLOOKUP(AC64,'P1'!$B:$AP,31,FALSE),"")</f>
        <v/>
      </c>
      <c r="AD66" s="305" t="str">
        <f>IFERROR(VLOOKUP(AD64,'P1'!$B:$AP,31,FALSE),"")</f>
        <v/>
      </c>
      <c r="AE66" s="305" t="str">
        <f>IFERROR(VLOOKUP(AE64,'P1'!$B:$AP,31,FALSE),"")</f>
        <v/>
      </c>
      <c r="AF66" s="305" t="str">
        <f>IFERROR(VLOOKUP(AF64,'P1'!$B:$AP,31,FALSE),"")</f>
        <v/>
      </c>
      <c r="AG66" s="305" t="str">
        <f>IFERROR(VLOOKUP(AG64,'P1'!$B:$AP,31,FALSE),"")</f>
        <v/>
      </c>
      <c r="AH66" s="305" t="str">
        <f>IFERROR(VLOOKUP(AH64,'P1'!$B:$AP,31,FALSE),"")</f>
        <v/>
      </c>
      <c r="AI66" s="305" t="str">
        <f>IFERROR(VLOOKUP(AI64,'P1'!$B:$AP,31,FALSE),"")</f>
        <v/>
      </c>
      <c r="AJ66" s="305" t="str">
        <f>IFERROR(VLOOKUP(AJ64,'P1'!$B:$AP,31,FALSE),"")</f>
        <v/>
      </c>
      <c r="AK66" s="305" t="str">
        <f>IFERROR(VLOOKUP(AK64,'P1'!$B:$AP,31,FALSE),"")</f>
        <v/>
      </c>
      <c r="AL66" s="305" t="str">
        <f>IFERROR(VLOOKUP(AL64,'P1'!$B:$AP,31,FALSE),"")</f>
        <v/>
      </c>
      <c r="AM66" s="305" t="str">
        <f>IFERROR(VLOOKUP(AM64,'P1'!$B:$AP,31,FALSE),"")</f>
        <v/>
      </c>
      <c r="AN66" s="401"/>
      <c r="AO66" s="404"/>
      <c r="AP66" s="657"/>
      <c r="AQ66" s="658"/>
      <c r="AR66" s="404"/>
      <c r="AU66" s="665"/>
      <c r="AV66" s="665"/>
    </row>
    <row r="67" spans="1:48" ht="12" customHeight="1" x14ac:dyDescent="0.15">
      <c r="A67" s="405">
        <v>16</v>
      </c>
      <c r="B67" s="634"/>
      <c r="C67" s="635"/>
      <c r="D67" s="636" t="s">
        <v>422</v>
      </c>
      <c r="E67" s="637"/>
      <c r="F67" s="638"/>
      <c r="G67" s="639"/>
      <c r="H67" s="302" t="s">
        <v>423</v>
      </c>
      <c r="I67" s="640"/>
      <c r="J67" s="640"/>
      <c r="K67" s="640"/>
      <c r="L67" s="640"/>
      <c r="M67" s="640"/>
      <c r="N67" s="640"/>
      <c r="O67" s="640"/>
      <c r="P67" s="640"/>
      <c r="Q67" s="640"/>
      <c r="R67" s="640"/>
      <c r="S67" s="640"/>
      <c r="T67" s="640"/>
      <c r="U67" s="640"/>
      <c r="V67" s="640"/>
      <c r="W67" s="640"/>
      <c r="X67" s="640"/>
      <c r="Y67" s="640"/>
      <c r="Z67" s="640"/>
      <c r="AA67" s="640"/>
      <c r="AB67" s="640"/>
      <c r="AC67" s="640"/>
      <c r="AD67" s="640"/>
      <c r="AE67" s="640"/>
      <c r="AF67" s="640"/>
      <c r="AG67" s="640"/>
      <c r="AH67" s="640"/>
      <c r="AI67" s="640"/>
      <c r="AJ67" s="640"/>
      <c r="AK67" s="640"/>
      <c r="AL67" s="640"/>
      <c r="AM67" s="640"/>
      <c r="AN67" s="399">
        <f>+SUM(I68:AM69)</f>
        <v>0</v>
      </c>
      <c r="AO67" s="402" t="e">
        <f>IF($AN$4="４週",AN67/4,AN67/(DAY(EOMONTH($I$20,0))/7))</f>
        <v>#VALUE!</v>
      </c>
      <c r="AP67" s="641"/>
      <c r="AQ67" s="642"/>
      <c r="AR67" s="402" t="str">
        <f>IF(AN56="４週",AU68,AV68)</f>
        <v/>
      </c>
      <c r="AU67" s="663" t="s">
        <v>473</v>
      </c>
      <c r="AV67" s="663" t="s">
        <v>424</v>
      </c>
    </row>
    <row r="68" spans="1:48" ht="12" customHeight="1" x14ac:dyDescent="0.15">
      <c r="A68" s="406"/>
      <c r="B68" s="643"/>
      <c r="C68" s="644"/>
      <c r="D68" s="645"/>
      <c r="E68" s="646"/>
      <c r="F68" s="647"/>
      <c r="G68" s="648"/>
      <c r="H68" s="304" t="s">
        <v>425</v>
      </c>
      <c r="I68" s="305" t="str">
        <f>IFERROR(VLOOKUP(I67,'P1'!$B:$AP,41,FALSE),"")</f>
        <v/>
      </c>
      <c r="J68" s="305" t="str">
        <f>IFERROR(VLOOKUP(J67,'P1'!$B:$AP,41,FALSE),"")</f>
        <v/>
      </c>
      <c r="K68" s="305" t="str">
        <f>IFERROR(VLOOKUP(K67,'P1'!$B:$AP,41,FALSE),"")</f>
        <v/>
      </c>
      <c r="L68" s="305" t="str">
        <f>IFERROR(VLOOKUP(L67,'P1'!$B:$AP,41,FALSE),"")</f>
        <v/>
      </c>
      <c r="M68" s="305" t="str">
        <f>IFERROR(VLOOKUP(M67,'P1'!$B:$AP,41,FALSE),"")</f>
        <v/>
      </c>
      <c r="N68" s="305" t="str">
        <f>IFERROR(VLOOKUP(N67,'P1'!$B:$AP,41,FALSE),"")</f>
        <v/>
      </c>
      <c r="O68" s="305" t="str">
        <f>IFERROR(VLOOKUP(O67,'P1'!$B:$AP,41,FALSE),"")</f>
        <v/>
      </c>
      <c r="P68" s="305" t="str">
        <f>IFERROR(VLOOKUP(P67,'P1'!$B:$AP,41,FALSE),"")</f>
        <v/>
      </c>
      <c r="Q68" s="305" t="str">
        <f>IFERROR(VLOOKUP(Q67,'P1'!$B:$AP,41,FALSE),"")</f>
        <v/>
      </c>
      <c r="R68" s="305" t="str">
        <f>IFERROR(VLOOKUP(R67,'P1'!$B:$AP,41,FALSE),"")</f>
        <v/>
      </c>
      <c r="S68" s="305" t="str">
        <f>IFERROR(VLOOKUP(S67,'P1'!$B:$AP,41,FALSE),"")</f>
        <v/>
      </c>
      <c r="T68" s="305" t="str">
        <f>IFERROR(VLOOKUP(T67,'P1'!$B:$AP,41,FALSE),"")</f>
        <v/>
      </c>
      <c r="U68" s="305" t="str">
        <f>IFERROR(VLOOKUP(U67,'P1'!$B:$AP,41,FALSE),"")</f>
        <v/>
      </c>
      <c r="V68" s="305" t="str">
        <f>IFERROR(VLOOKUP(V67,'P1'!$B:$AP,41,FALSE),"")</f>
        <v/>
      </c>
      <c r="W68" s="305" t="str">
        <f>IFERROR(VLOOKUP(W67,'P1'!$B:$AP,41,FALSE),"")</f>
        <v/>
      </c>
      <c r="X68" s="305" t="str">
        <f>IFERROR(VLOOKUP(X67,'P1'!$B:$AP,41,FALSE),"")</f>
        <v/>
      </c>
      <c r="Y68" s="305" t="str">
        <f>IFERROR(VLOOKUP(Y67,'P1'!$B:$AP,41,FALSE),"")</f>
        <v/>
      </c>
      <c r="Z68" s="305" t="str">
        <f>IFERROR(VLOOKUP(Z67,'P1'!$B:$AP,41,FALSE),"")</f>
        <v/>
      </c>
      <c r="AA68" s="305" t="str">
        <f>IFERROR(VLOOKUP(AA67,'P1'!$B:$AP,41,FALSE),"")</f>
        <v/>
      </c>
      <c r="AB68" s="305" t="str">
        <f>IFERROR(VLOOKUP(AB67,'P1'!$B:$AP,41,FALSE),"")</f>
        <v/>
      </c>
      <c r="AC68" s="305" t="str">
        <f>IFERROR(VLOOKUP(AC67,'P1'!$B:$AP,41,FALSE),"")</f>
        <v/>
      </c>
      <c r="AD68" s="305" t="str">
        <f>IFERROR(VLOOKUP(AD67,'P1'!$B:$AP,41,FALSE),"")</f>
        <v/>
      </c>
      <c r="AE68" s="305" t="str">
        <f>IFERROR(VLOOKUP(AE67,'P1'!$B:$AP,41,FALSE),"")</f>
        <v/>
      </c>
      <c r="AF68" s="305" t="str">
        <f>IFERROR(VLOOKUP(AF67,'P1'!$B:$AP,41,FALSE),"")</f>
        <v/>
      </c>
      <c r="AG68" s="305" t="str">
        <f>IFERROR(VLOOKUP(AG67,'P1'!$B:$AP,41,FALSE),"")</f>
        <v/>
      </c>
      <c r="AH68" s="305" t="str">
        <f>IFERROR(VLOOKUP(AH67,'P1'!$B:$AP,41,FALSE),"")</f>
        <v/>
      </c>
      <c r="AI68" s="305" t="str">
        <f>IFERROR(VLOOKUP(AI67,'P1'!$B:$AP,41,FALSE),"")</f>
        <v/>
      </c>
      <c r="AJ68" s="305" t="str">
        <f>IFERROR(VLOOKUP(AJ67,'P1'!$B:$AP,41,FALSE),"")</f>
        <v/>
      </c>
      <c r="AK68" s="305" t="str">
        <f>IFERROR(VLOOKUP(AK67,'P1'!$B:$AP,41,FALSE),"")</f>
        <v/>
      </c>
      <c r="AL68" s="305" t="str">
        <f>IFERROR(VLOOKUP(AL67,'P1'!$B:$AP,41,FALSE),"")</f>
        <v/>
      </c>
      <c r="AM68" s="305" t="str">
        <f>IFERROR(VLOOKUP(AM67,'P1'!$B:$AP,41,FALSE),"")</f>
        <v/>
      </c>
      <c r="AN68" s="400"/>
      <c r="AO68" s="403"/>
      <c r="AP68" s="649"/>
      <c r="AQ68" s="650"/>
      <c r="AR68" s="403"/>
      <c r="AU68" s="664" t="str">
        <f t="shared" ref="AU68" si="29">IFERROR(IF($D67="□",($AO67/$AK$7),($AO67/$AK$9)),"")</f>
        <v/>
      </c>
      <c r="AV68" s="664" t="str">
        <f t="shared" ref="AV68" si="30">IFERROR(IF($D67="□",($AN67/$AO$7),($AN67/$AO$9)),"")</f>
        <v/>
      </c>
    </row>
    <row r="69" spans="1:48" ht="12" customHeight="1" x14ac:dyDescent="0.15">
      <c r="A69" s="407"/>
      <c r="B69" s="651"/>
      <c r="C69" s="652"/>
      <c r="D69" s="653"/>
      <c r="E69" s="654"/>
      <c r="F69" s="655"/>
      <c r="G69" s="656"/>
      <c r="H69" s="307" t="s">
        <v>426</v>
      </c>
      <c r="I69" s="305" t="str">
        <f>IFERROR(VLOOKUP(I67,'P1'!$B:$AP,31,FALSE),"")</f>
        <v/>
      </c>
      <c r="J69" s="305" t="str">
        <f>IFERROR(VLOOKUP(J67,'P1'!$B:$AP,31,FALSE),"")</f>
        <v/>
      </c>
      <c r="K69" s="305" t="str">
        <f>IFERROR(VLOOKUP(K67,'P1'!$B:$AP,31,FALSE),"")</f>
        <v/>
      </c>
      <c r="L69" s="305" t="str">
        <f>IFERROR(VLOOKUP(L67,'P1'!$B:$AP,31,FALSE),"")</f>
        <v/>
      </c>
      <c r="M69" s="305" t="str">
        <f>IFERROR(VLOOKUP(M67,'P1'!$B:$AP,31,FALSE),"")</f>
        <v/>
      </c>
      <c r="N69" s="305" t="str">
        <f>IFERROR(VLOOKUP(N67,'P1'!$B:$AP,31,FALSE),"")</f>
        <v/>
      </c>
      <c r="O69" s="305" t="str">
        <f>IFERROR(VLOOKUP(O67,'P1'!$B:$AP,31,FALSE),"")</f>
        <v/>
      </c>
      <c r="P69" s="305" t="str">
        <f>IFERROR(VLOOKUP(P67,'P1'!$B:$AP,31,FALSE),"")</f>
        <v/>
      </c>
      <c r="Q69" s="305" t="str">
        <f>IFERROR(VLOOKUP(Q67,'P1'!$B:$AP,31,FALSE),"")</f>
        <v/>
      </c>
      <c r="R69" s="305" t="str">
        <f>IFERROR(VLOOKUP(R67,'P1'!$B:$AP,31,FALSE),"")</f>
        <v/>
      </c>
      <c r="S69" s="305" t="str">
        <f>IFERROR(VLOOKUP(S67,'P1'!$B:$AP,31,FALSE),"")</f>
        <v/>
      </c>
      <c r="T69" s="305" t="str">
        <f>IFERROR(VLOOKUP(T67,'P1'!$B:$AP,31,FALSE),"")</f>
        <v/>
      </c>
      <c r="U69" s="305" t="str">
        <f>IFERROR(VLOOKUP(U67,'P1'!$B:$AP,31,FALSE),"")</f>
        <v/>
      </c>
      <c r="V69" s="305" t="str">
        <f>IFERROR(VLOOKUP(V67,'P1'!$B:$AP,31,FALSE),"")</f>
        <v/>
      </c>
      <c r="W69" s="305" t="str">
        <f>IFERROR(VLOOKUP(W67,'P1'!$B:$AP,31,FALSE),"")</f>
        <v/>
      </c>
      <c r="X69" s="305" t="str">
        <f>IFERROR(VLOOKUP(X67,'P1'!$B:$AP,31,FALSE),"")</f>
        <v/>
      </c>
      <c r="Y69" s="305" t="str">
        <f>IFERROR(VLOOKUP(Y67,'P1'!$B:$AP,31,FALSE),"")</f>
        <v/>
      </c>
      <c r="Z69" s="305" t="str">
        <f>IFERROR(VLOOKUP(Z67,'P1'!$B:$AP,31,FALSE),"")</f>
        <v/>
      </c>
      <c r="AA69" s="305" t="str">
        <f>IFERROR(VLOOKUP(AA67,'P1'!$B:$AP,31,FALSE),"")</f>
        <v/>
      </c>
      <c r="AB69" s="305" t="str">
        <f>IFERROR(VLOOKUP(AB67,'P1'!$B:$AP,31,FALSE),"")</f>
        <v/>
      </c>
      <c r="AC69" s="305" t="str">
        <f>IFERROR(VLOOKUP(AC67,'P1'!$B:$AP,31,FALSE),"")</f>
        <v/>
      </c>
      <c r="AD69" s="305" t="str">
        <f>IFERROR(VLOOKUP(AD67,'P1'!$B:$AP,31,FALSE),"")</f>
        <v/>
      </c>
      <c r="AE69" s="305" t="str">
        <f>IFERROR(VLOOKUP(AE67,'P1'!$B:$AP,31,FALSE),"")</f>
        <v/>
      </c>
      <c r="AF69" s="305" t="str">
        <f>IFERROR(VLOOKUP(AF67,'P1'!$B:$AP,31,FALSE),"")</f>
        <v/>
      </c>
      <c r="AG69" s="305" t="str">
        <f>IFERROR(VLOOKUP(AG67,'P1'!$B:$AP,31,FALSE),"")</f>
        <v/>
      </c>
      <c r="AH69" s="305" t="str">
        <f>IFERROR(VLOOKUP(AH67,'P1'!$B:$AP,31,FALSE),"")</f>
        <v/>
      </c>
      <c r="AI69" s="305" t="str">
        <f>IFERROR(VLOOKUP(AI67,'P1'!$B:$AP,31,FALSE),"")</f>
        <v/>
      </c>
      <c r="AJ69" s="305" t="str">
        <f>IFERROR(VLOOKUP(AJ67,'P1'!$B:$AP,31,FALSE),"")</f>
        <v/>
      </c>
      <c r="AK69" s="305" t="str">
        <f>IFERROR(VLOOKUP(AK67,'P1'!$B:$AP,31,FALSE),"")</f>
        <v/>
      </c>
      <c r="AL69" s="305" t="str">
        <f>IFERROR(VLOOKUP(AL67,'P1'!$B:$AP,31,FALSE),"")</f>
        <v/>
      </c>
      <c r="AM69" s="305" t="str">
        <f>IFERROR(VLOOKUP(AM67,'P1'!$B:$AP,31,FALSE),"")</f>
        <v/>
      </c>
      <c r="AN69" s="401"/>
      <c r="AO69" s="404"/>
      <c r="AP69" s="657"/>
      <c r="AQ69" s="658"/>
      <c r="AR69" s="404"/>
      <c r="AU69" s="665"/>
      <c r="AV69" s="665"/>
    </row>
    <row r="70" spans="1:48" ht="12" customHeight="1" x14ac:dyDescent="0.15">
      <c r="A70" s="405">
        <v>17</v>
      </c>
      <c r="B70" s="634"/>
      <c r="C70" s="659"/>
      <c r="D70" s="636" t="s">
        <v>422</v>
      </c>
      <c r="E70" s="637"/>
      <c r="F70" s="638"/>
      <c r="G70" s="639"/>
      <c r="H70" s="302" t="s">
        <v>423</v>
      </c>
      <c r="I70" s="640"/>
      <c r="J70" s="640"/>
      <c r="K70" s="640"/>
      <c r="L70" s="640"/>
      <c r="M70" s="640"/>
      <c r="N70" s="640"/>
      <c r="O70" s="640"/>
      <c r="P70" s="640"/>
      <c r="Q70" s="640"/>
      <c r="R70" s="640"/>
      <c r="S70" s="640"/>
      <c r="T70" s="640"/>
      <c r="U70" s="640"/>
      <c r="V70" s="640"/>
      <c r="W70" s="640"/>
      <c r="X70" s="640"/>
      <c r="Y70" s="640"/>
      <c r="Z70" s="640"/>
      <c r="AA70" s="640"/>
      <c r="AB70" s="640"/>
      <c r="AC70" s="640"/>
      <c r="AD70" s="640"/>
      <c r="AE70" s="640"/>
      <c r="AF70" s="640"/>
      <c r="AG70" s="640"/>
      <c r="AH70" s="640"/>
      <c r="AI70" s="640"/>
      <c r="AJ70" s="640"/>
      <c r="AK70" s="640"/>
      <c r="AL70" s="640"/>
      <c r="AM70" s="640"/>
      <c r="AN70" s="399">
        <f>+SUM(I71:AM72)</f>
        <v>0</v>
      </c>
      <c r="AO70" s="402" t="e">
        <f>IF($AN$4="４週",AN70/4,AN70/(DAY(EOMONTH($I$20,0))/7))</f>
        <v>#VALUE!</v>
      </c>
      <c r="AP70" s="641"/>
      <c r="AQ70" s="642"/>
      <c r="AR70" s="402" t="str">
        <f>IF(AN59="４週",AU71,AV71)</f>
        <v/>
      </c>
      <c r="AU70" s="663" t="s">
        <v>473</v>
      </c>
      <c r="AV70" s="663" t="s">
        <v>424</v>
      </c>
    </row>
    <row r="71" spans="1:48" ht="12" customHeight="1" x14ac:dyDescent="0.15">
      <c r="A71" s="406"/>
      <c r="B71" s="643"/>
      <c r="C71" s="660"/>
      <c r="D71" s="645"/>
      <c r="E71" s="646"/>
      <c r="F71" s="647"/>
      <c r="G71" s="648"/>
      <c r="H71" s="304" t="s">
        <v>425</v>
      </c>
      <c r="I71" s="305" t="str">
        <f>IFERROR(VLOOKUP(I70,'P1'!$B:$AP,41,FALSE),"")</f>
        <v/>
      </c>
      <c r="J71" s="305" t="str">
        <f>IFERROR(VLOOKUP(J70,'P1'!$B:$AP,41,FALSE),"")</f>
        <v/>
      </c>
      <c r="K71" s="305" t="str">
        <f>IFERROR(VLOOKUP(K70,'P1'!$B:$AP,41,FALSE),"")</f>
        <v/>
      </c>
      <c r="L71" s="305" t="str">
        <f>IFERROR(VLOOKUP(L70,'P1'!$B:$AP,41,FALSE),"")</f>
        <v/>
      </c>
      <c r="M71" s="305" t="str">
        <f>IFERROR(VLOOKUP(M70,'P1'!$B:$AP,41,FALSE),"")</f>
        <v/>
      </c>
      <c r="N71" s="305" t="str">
        <f>IFERROR(VLOOKUP(N70,'P1'!$B:$AP,41,FALSE),"")</f>
        <v/>
      </c>
      <c r="O71" s="305" t="str">
        <f>IFERROR(VLOOKUP(O70,'P1'!$B:$AP,41,FALSE),"")</f>
        <v/>
      </c>
      <c r="P71" s="305" t="str">
        <f>IFERROR(VLOOKUP(P70,'P1'!$B:$AP,41,FALSE),"")</f>
        <v/>
      </c>
      <c r="Q71" s="305" t="str">
        <f>IFERROR(VLOOKUP(Q70,'P1'!$B:$AP,41,FALSE),"")</f>
        <v/>
      </c>
      <c r="R71" s="305" t="str">
        <f>IFERROR(VLOOKUP(R70,'P1'!$B:$AP,41,FALSE),"")</f>
        <v/>
      </c>
      <c r="S71" s="305" t="str">
        <f>IFERROR(VLOOKUP(S70,'P1'!$B:$AP,41,FALSE),"")</f>
        <v/>
      </c>
      <c r="T71" s="305" t="str">
        <f>IFERROR(VLOOKUP(T70,'P1'!$B:$AP,41,FALSE),"")</f>
        <v/>
      </c>
      <c r="U71" s="305" t="str">
        <f>IFERROR(VLOOKUP(U70,'P1'!$B:$AP,41,FALSE),"")</f>
        <v/>
      </c>
      <c r="V71" s="305" t="str">
        <f>IFERROR(VLOOKUP(V70,'P1'!$B:$AP,41,FALSE),"")</f>
        <v/>
      </c>
      <c r="W71" s="305" t="str">
        <f>IFERROR(VLOOKUP(W70,'P1'!$B:$AP,41,FALSE),"")</f>
        <v/>
      </c>
      <c r="X71" s="305" t="str">
        <f>IFERROR(VLOOKUP(X70,'P1'!$B:$AP,41,FALSE),"")</f>
        <v/>
      </c>
      <c r="Y71" s="305" t="str">
        <f>IFERROR(VLOOKUP(Y70,'P1'!$B:$AP,41,FALSE),"")</f>
        <v/>
      </c>
      <c r="Z71" s="305" t="str">
        <f>IFERROR(VLOOKUP(Z70,'P1'!$B:$AP,41,FALSE),"")</f>
        <v/>
      </c>
      <c r="AA71" s="305" t="str">
        <f>IFERROR(VLOOKUP(AA70,'P1'!$B:$AP,41,FALSE),"")</f>
        <v/>
      </c>
      <c r="AB71" s="305" t="str">
        <f>IFERROR(VLOOKUP(AB70,'P1'!$B:$AP,41,FALSE),"")</f>
        <v/>
      </c>
      <c r="AC71" s="305" t="str">
        <f>IFERROR(VLOOKUP(AC70,'P1'!$B:$AP,41,FALSE),"")</f>
        <v/>
      </c>
      <c r="AD71" s="305" t="str">
        <f>IFERROR(VLOOKUP(AD70,'P1'!$B:$AP,41,FALSE),"")</f>
        <v/>
      </c>
      <c r="AE71" s="305" t="str">
        <f>IFERROR(VLOOKUP(AE70,'P1'!$B:$AP,41,FALSE),"")</f>
        <v/>
      </c>
      <c r="AF71" s="305" t="str">
        <f>IFERROR(VLOOKUP(AF70,'P1'!$B:$AP,41,FALSE),"")</f>
        <v/>
      </c>
      <c r="AG71" s="305" t="str">
        <f>IFERROR(VLOOKUP(AG70,'P1'!$B:$AP,41,FALSE),"")</f>
        <v/>
      </c>
      <c r="AH71" s="305" t="str">
        <f>IFERROR(VLOOKUP(AH70,'P1'!$B:$AP,41,FALSE),"")</f>
        <v/>
      </c>
      <c r="AI71" s="305" t="str">
        <f>IFERROR(VLOOKUP(AI70,'P1'!$B:$AP,41,FALSE),"")</f>
        <v/>
      </c>
      <c r="AJ71" s="305" t="str">
        <f>IFERROR(VLOOKUP(AJ70,'P1'!$B:$AP,41,FALSE),"")</f>
        <v/>
      </c>
      <c r="AK71" s="305" t="str">
        <f>IFERROR(VLOOKUP(AK70,'P1'!$B:$AP,41,FALSE),"")</f>
        <v/>
      </c>
      <c r="AL71" s="305" t="str">
        <f>IFERROR(VLOOKUP(AL70,'P1'!$B:$AP,41,FALSE),"")</f>
        <v/>
      </c>
      <c r="AM71" s="305" t="str">
        <f>IFERROR(VLOOKUP(AM70,'P1'!$B:$AP,41,FALSE),"")</f>
        <v/>
      </c>
      <c r="AN71" s="400"/>
      <c r="AO71" s="403"/>
      <c r="AP71" s="649"/>
      <c r="AQ71" s="650"/>
      <c r="AR71" s="403"/>
      <c r="AU71" s="664" t="str">
        <f t="shared" ref="AU71" si="31">IFERROR(IF($D70="□",($AO70/$AK$7),($AO70/$AK$9)),"")</f>
        <v/>
      </c>
      <c r="AV71" s="664" t="str">
        <f t="shared" ref="AV71" si="32">IFERROR(IF($D70="□",($AN70/$AO$7),($AN70/$AO$9)),"")</f>
        <v/>
      </c>
    </row>
    <row r="72" spans="1:48" ht="12" customHeight="1" x14ac:dyDescent="0.15">
      <c r="A72" s="407"/>
      <c r="B72" s="651"/>
      <c r="C72" s="661"/>
      <c r="D72" s="653"/>
      <c r="E72" s="654"/>
      <c r="F72" s="655"/>
      <c r="G72" s="656"/>
      <c r="H72" s="307" t="s">
        <v>426</v>
      </c>
      <c r="I72" s="305" t="str">
        <f>IFERROR(VLOOKUP(I70,'P1'!$B:$AP,31,FALSE),"")</f>
        <v/>
      </c>
      <c r="J72" s="305" t="str">
        <f>IFERROR(VLOOKUP(J70,'P1'!$B:$AP,31,FALSE),"")</f>
        <v/>
      </c>
      <c r="K72" s="305" t="str">
        <f>IFERROR(VLOOKUP(K70,'P1'!$B:$AP,31,FALSE),"")</f>
        <v/>
      </c>
      <c r="L72" s="305" t="str">
        <f>IFERROR(VLOOKUP(L70,'P1'!$B:$AP,31,FALSE),"")</f>
        <v/>
      </c>
      <c r="M72" s="305" t="str">
        <f>IFERROR(VLOOKUP(M70,'P1'!$B:$AP,31,FALSE),"")</f>
        <v/>
      </c>
      <c r="N72" s="305" t="str">
        <f>IFERROR(VLOOKUP(N70,'P1'!$B:$AP,31,FALSE),"")</f>
        <v/>
      </c>
      <c r="O72" s="305" t="str">
        <f>IFERROR(VLOOKUP(O70,'P1'!$B:$AP,31,FALSE),"")</f>
        <v/>
      </c>
      <c r="P72" s="305" t="str">
        <f>IFERROR(VLOOKUP(P70,'P1'!$B:$AP,31,FALSE),"")</f>
        <v/>
      </c>
      <c r="Q72" s="305" t="str">
        <f>IFERROR(VLOOKUP(Q70,'P1'!$B:$AP,31,FALSE),"")</f>
        <v/>
      </c>
      <c r="R72" s="305" t="str">
        <f>IFERROR(VLOOKUP(R70,'P1'!$B:$AP,31,FALSE),"")</f>
        <v/>
      </c>
      <c r="S72" s="305" t="str">
        <f>IFERROR(VLOOKUP(S70,'P1'!$B:$AP,31,FALSE),"")</f>
        <v/>
      </c>
      <c r="T72" s="305" t="str">
        <f>IFERROR(VLOOKUP(T70,'P1'!$B:$AP,31,FALSE),"")</f>
        <v/>
      </c>
      <c r="U72" s="305" t="str">
        <f>IFERROR(VLOOKUP(U70,'P1'!$B:$AP,31,FALSE),"")</f>
        <v/>
      </c>
      <c r="V72" s="305" t="str">
        <f>IFERROR(VLOOKUP(V70,'P1'!$B:$AP,31,FALSE),"")</f>
        <v/>
      </c>
      <c r="W72" s="305" t="str">
        <f>IFERROR(VLOOKUP(W70,'P1'!$B:$AP,31,FALSE),"")</f>
        <v/>
      </c>
      <c r="X72" s="305" t="str">
        <f>IFERROR(VLOOKUP(X70,'P1'!$B:$AP,31,FALSE),"")</f>
        <v/>
      </c>
      <c r="Y72" s="305" t="str">
        <f>IFERROR(VLOOKUP(Y70,'P1'!$B:$AP,31,FALSE),"")</f>
        <v/>
      </c>
      <c r="Z72" s="305" t="str">
        <f>IFERROR(VLOOKUP(Z70,'P1'!$B:$AP,31,FALSE),"")</f>
        <v/>
      </c>
      <c r="AA72" s="305" t="str">
        <f>IFERROR(VLOOKUP(AA70,'P1'!$B:$AP,31,FALSE),"")</f>
        <v/>
      </c>
      <c r="AB72" s="305" t="str">
        <f>IFERROR(VLOOKUP(AB70,'P1'!$B:$AP,31,FALSE),"")</f>
        <v/>
      </c>
      <c r="AC72" s="305" t="str">
        <f>IFERROR(VLOOKUP(AC70,'P1'!$B:$AP,31,FALSE),"")</f>
        <v/>
      </c>
      <c r="AD72" s="305" t="str">
        <f>IFERROR(VLOOKUP(AD70,'P1'!$B:$AP,31,FALSE),"")</f>
        <v/>
      </c>
      <c r="AE72" s="305" t="str">
        <f>IFERROR(VLOOKUP(AE70,'P1'!$B:$AP,31,FALSE),"")</f>
        <v/>
      </c>
      <c r="AF72" s="305" t="str">
        <f>IFERROR(VLOOKUP(AF70,'P1'!$B:$AP,31,FALSE),"")</f>
        <v/>
      </c>
      <c r="AG72" s="305" t="str">
        <f>IFERROR(VLOOKUP(AG70,'P1'!$B:$AP,31,FALSE),"")</f>
        <v/>
      </c>
      <c r="AH72" s="305" t="str">
        <f>IFERROR(VLOOKUP(AH70,'P1'!$B:$AP,31,FALSE),"")</f>
        <v/>
      </c>
      <c r="AI72" s="305" t="str">
        <f>IFERROR(VLOOKUP(AI70,'P1'!$B:$AP,31,FALSE),"")</f>
        <v/>
      </c>
      <c r="AJ72" s="305" t="str">
        <f>IFERROR(VLOOKUP(AJ70,'P1'!$B:$AP,31,FALSE),"")</f>
        <v/>
      </c>
      <c r="AK72" s="305" t="str">
        <f>IFERROR(VLOOKUP(AK70,'P1'!$B:$AP,31,FALSE),"")</f>
        <v/>
      </c>
      <c r="AL72" s="305" t="str">
        <f>IFERROR(VLOOKUP(AL70,'P1'!$B:$AP,31,FALSE),"")</f>
        <v/>
      </c>
      <c r="AM72" s="305" t="str">
        <f>IFERROR(VLOOKUP(AM70,'P1'!$B:$AP,31,FALSE),"")</f>
        <v/>
      </c>
      <c r="AN72" s="401"/>
      <c r="AO72" s="404"/>
      <c r="AP72" s="657"/>
      <c r="AQ72" s="658"/>
      <c r="AR72" s="404"/>
      <c r="AU72" s="665"/>
      <c r="AV72" s="665"/>
    </row>
    <row r="73" spans="1:48" ht="12" customHeight="1" x14ac:dyDescent="0.15">
      <c r="A73" s="405">
        <v>18</v>
      </c>
      <c r="B73" s="634"/>
      <c r="C73" s="635"/>
      <c r="D73" s="636" t="s">
        <v>422</v>
      </c>
      <c r="E73" s="637"/>
      <c r="F73" s="638"/>
      <c r="G73" s="639"/>
      <c r="H73" s="302" t="s">
        <v>423</v>
      </c>
      <c r="I73" s="640"/>
      <c r="J73" s="640"/>
      <c r="K73" s="640"/>
      <c r="L73" s="640"/>
      <c r="M73" s="640"/>
      <c r="N73" s="640"/>
      <c r="O73" s="640"/>
      <c r="P73" s="640"/>
      <c r="Q73" s="640"/>
      <c r="R73" s="640"/>
      <c r="S73" s="640"/>
      <c r="T73" s="640"/>
      <c r="U73" s="640"/>
      <c r="V73" s="640"/>
      <c r="W73" s="640"/>
      <c r="X73" s="640"/>
      <c r="Y73" s="640"/>
      <c r="Z73" s="640"/>
      <c r="AA73" s="640"/>
      <c r="AB73" s="640"/>
      <c r="AC73" s="640"/>
      <c r="AD73" s="640"/>
      <c r="AE73" s="640"/>
      <c r="AF73" s="640"/>
      <c r="AG73" s="640"/>
      <c r="AH73" s="640"/>
      <c r="AI73" s="640"/>
      <c r="AJ73" s="640"/>
      <c r="AK73" s="640"/>
      <c r="AL73" s="640"/>
      <c r="AM73" s="640"/>
      <c r="AN73" s="399">
        <f>+SUM(I74:AM75)</f>
        <v>0</v>
      </c>
      <c r="AO73" s="402" t="e">
        <f>IF($AN$4="４週",AN73/4,AN73/(DAY(EOMONTH($I$20,0))/7))</f>
        <v>#VALUE!</v>
      </c>
      <c r="AP73" s="641"/>
      <c r="AQ73" s="642"/>
      <c r="AR73" s="402" t="str">
        <f>IF(AN62="４週",AU74,AV74)</f>
        <v/>
      </c>
      <c r="AU73" s="663" t="s">
        <v>473</v>
      </c>
      <c r="AV73" s="663" t="s">
        <v>424</v>
      </c>
    </row>
    <row r="74" spans="1:48" ht="12" customHeight="1" x14ac:dyDescent="0.15">
      <c r="A74" s="406"/>
      <c r="B74" s="643"/>
      <c r="C74" s="644"/>
      <c r="D74" s="645"/>
      <c r="E74" s="646"/>
      <c r="F74" s="647"/>
      <c r="G74" s="648"/>
      <c r="H74" s="304" t="s">
        <v>425</v>
      </c>
      <c r="I74" s="305" t="str">
        <f>IFERROR(VLOOKUP(I73,'P1'!$B:$AP,41,FALSE),"")</f>
        <v/>
      </c>
      <c r="J74" s="305" t="str">
        <f>IFERROR(VLOOKUP(J73,'P1'!$B:$AP,41,FALSE),"")</f>
        <v/>
      </c>
      <c r="K74" s="305" t="str">
        <f>IFERROR(VLOOKUP(K73,'P1'!$B:$AP,41,FALSE),"")</f>
        <v/>
      </c>
      <c r="L74" s="305" t="str">
        <f>IFERROR(VLOOKUP(L73,'P1'!$B:$AP,41,FALSE),"")</f>
        <v/>
      </c>
      <c r="M74" s="305" t="str">
        <f>IFERROR(VLOOKUP(M73,'P1'!$B:$AP,41,FALSE),"")</f>
        <v/>
      </c>
      <c r="N74" s="305" t="str">
        <f>IFERROR(VLOOKUP(N73,'P1'!$B:$AP,41,FALSE),"")</f>
        <v/>
      </c>
      <c r="O74" s="305" t="str">
        <f>IFERROR(VLOOKUP(O73,'P1'!$B:$AP,41,FALSE),"")</f>
        <v/>
      </c>
      <c r="P74" s="305" t="str">
        <f>IFERROR(VLOOKUP(P73,'P1'!$B:$AP,41,FALSE),"")</f>
        <v/>
      </c>
      <c r="Q74" s="305" t="str">
        <f>IFERROR(VLOOKUP(Q73,'P1'!$B:$AP,41,FALSE),"")</f>
        <v/>
      </c>
      <c r="R74" s="305" t="str">
        <f>IFERROR(VLOOKUP(R73,'P1'!$B:$AP,41,FALSE),"")</f>
        <v/>
      </c>
      <c r="S74" s="305" t="str">
        <f>IFERROR(VLOOKUP(S73,'P1'!$B:$AP,41,FALSE),"")</f>
        <v/>
      </c>
      <c r="T74" s="305" t="str">
        <f>IFERROR(VLOOKUP(T73,'P1'!$B:$AP,41,FALSE),"")</f>
        <v/>
      </c>
      <c r="U74" s="305" t="str">
        <f>IFERROR(VLOOKUP(U73,'P1'!$B:$AP,41,FALSE),"")</f>
        <v/>
      </c>
      <c r="V74" s="305" t="str">
        <f>IFERROR(VLOOKUP(V73,'P1'!$B:$AP,41,FALSE),"")</f>
        <v/>
      </c>
      <c r="W74" s="305" t="str">
        <f>IFERROR(VLOOKUP(W73,'P1'!$B:$AP,41,FALSE),"")</f>
        <v/>
      </c>
      <c r="X74" s="305" t="str">
        <f>IFERROR(VLOOKUP(X73,'P1'!$B:$AP,41,FALSE),"")</f>
        <v/>
      </c>
      <c r="Y74" s="305" t="str">
        <f>IFERROR(VLOOKUP(Y73,'P1'!$B:$AP,41,FALSE),"")</f>
        <v/>
      </c>
      <c r="Z74" s="305" t="str">
        <f>IFERROR(VLOOKUP(Z73,'P1'!$B:$AP,41,FALSE),"")</f>
        <v/>
      </c>
      <c r="AA74" s="305" t="str">
        <f>IFERROR(VLOOKUP(AA73,'P1'!$B:$AP,41,FALSE),"")</f>
        <v/>
      </c>
      <c r="AB74" s="305" t="str">
        <f>IFERROR(VLOOKUP(AB73,'P1'!$B:$AP,41,FALSE),"")</f>
        <v/>
      </c>
      <c r="AC74" s="305" t="str">
        <f>IFERROR(VLOOKUP(AC73,'P1'!$B:$AP,41,FALSE),"")</f>
        <v/>
      </c>
      <c r="AD74" s="305" t="str">
        <f>IFERROR(VLOOKUP(AD73,'P1'!$B:$AP,41,FALSE),"")</f>
        <v/>
      </c>
      <c r="AE74" s="305" t="str">
        <f>IFERROR(VLOOKUP(AE73,'P1'!$B:$AP,41,FALSE),"")</f>
        <v/>
      </c>
      <c r="AF74" s="305" t="str">
        <f>IFERROR(VLOOKUP(AF73,'P1'!$B:$AP,41,FALSE),"")</f>
        <v/>
      </c>
      <c r="AG74" s="305" t="str">
        <f>IFERROR(VLOOKUP(AG73,'P1'!$B:$AP,41,FALSE),"")</f>
        <v/>
      </c>
      <c r="AH74" s="305" t="str">
        <f>IFERROR(VLOOKUP(AH73,'P1'!$B:$AP,41,FALSE),"")</f>
        <v/>
      </c>
      <c r="AI74" s="305" t="str">
        <f>IFERROR(VLOOKUP(AI73,'P1'!$B:$AP,41,FALSE),"")</f>
        <v/>
      </c>
      <c r="AJ74" s="305" t="str">
        <f>IFERROR(VLOOKUP(AJ73,'P1'!$B:$AP,41,FALSE),"")</f>
        <v/>
      </c>
      <c r="AK74" s="305" t="str">
        <f>IFERROR(VLOOKUP(AK73,'P1'!$B:$AP,41,FALSE),"")</f>
        <v/>
      </c>
      <c r="AL74" s="305" t="str">
        <f>IFERROR(VLOOKUP(AL73,'P1'!$B:$AP,41,FALSE),"")</f>
        <v/>
      </c>
      <c r="AM74" s="305" t="str">
        <f>IFERROR(VLOOKUP(AM73,'P1'!$B:$AP,41,FALSE),"")</f>
        <v/>
      </c>
      <c r="AN74" s="400"/>
      <c r="AO74" s="403"/>
      <c r="AP74" s="649"/>
      <c r="AQ74" s="650"/>
      <c r="AR74" s="403"/>
      <c r="AU74" s="664" t="str">
        <f t="shared" ref="AU74" si="33">IFERROR(IF($D73="□",($AO73/$AK$7),($AO73/$AK$9)),"")</f>
        <v/>
      </c>
      <c r="AV74" s="664" t="str">
        <f t="shared" ref="AV74" si="34">IFERROR(IF($D73="□",($AN73/$AO$7),($AN73/$AO$9)),"")</f>
        <v/>
      </c>
    </row>
    <row r="75" spans="1:48" ht="12" customHeight="1" x14ac:dyDescent="0.15">
      <c r="A75" s="407"/>
      <c r="B75" s="651"/>
      <c r="C75" s="652"/>
      <c r="D75" s="653"/>
      <c r="E75" s="654"/>
      <c r="F75" s="655"/>
      <c r="G75" s="656"/>
      <c r="H75" s="307" t="s">
        <v>426</v>
      </c>
      <c r="I75" s="305" t="str">
        <f>IFERROR(VLOOKUP(I73,'P1'!$B:$AP,31,FALSE),"")</f>
        <v/>
      </c>
      <c r="J75" s="305" t="str">
        <f>IFERROR(VLOOKUP(J73,'P1'!$B:$AP,31,FALSE),"")</f>
        <v/>
      </c>
      <c r="K75" s="305" t="str">
        <f>IFERROR(VLOOKUP(K73,'P1'!$B:$AP,31,FALSE),"")</f>
        <v/>
      </c>
      <c r="L75" s="305" t="str">
        <f>IFERROR(VLOOKUP(L73,'P1'!$B:$AP,31,FALSE),"")</f>
        <v/>
      </c>
      <c r="M75" s="305" t="str">
        <f>IFERROR(VLOOKUP(M73,'P1'!$B:$AP,31,FALSE),"")</f>
        <v/>
      </c>
      <c r="N75" s="305" t="str">
        <f>IFERROR(VLOOKUP(N73,'P1'!$B:$AP,31,FALSE),"")</f>
        <v/>
      </c>
      <c r="O75" s="305" t="str">
        <f>IFERROR(VLOOKUP(O73,'P1'!$B:$AP,31,FALSE),"")</f>
        <v/>
      </c>
      <c r="P75" s="305" t="str">
        <f>IFERROR(VLOOKUP(P73,'P1'!$B:$AP,31,FALSE),"")</f>
        <v/>
      </c>
      <c r="Q75" s="305" t="str">
        <f>IFERROR(VLOOKUP(Q73,'P1'!$B:$AP,31,FALSE),"")</f>
        <v/>
      </c>
      <c r="R75" s="305" t="str">
        <f>IFERROR(VLOOKUP(R73,'P1'!$B:$AP,31,FALSE),"")</f>
        <v/>
      </c>
      <c r="S75" s="305" t="str">
        <f>IFERROR(VLOOKUP(S73,'P1'!$B:$AP,31,FALSE),"")</f>
        <v/>
      </c>
      <c r="T75" s="305" t="str">
        <f>IFERROR(VLOOKUP(T73,'P1'!$B:$AP,31,FALSE),"")</f>
        <v/>
      </c>
      <c r="U75" s="305" t="str">
        <f>IFERROR(VLOOKUP(U73,'P1'!$B:$AP,31,FALSE),"")</f>
        <v/>
      </c>
      <c r="V75" s="305" t="str">
        <f>IFERROR(VLOOKUP(V73,'P1'!$B:$AP,31,FALSE),"")</f>
        <v/>
      </c>
      <c r="W75" s="305" t="str">
        <f>IFERROR(VLOOKUP(W73,'P1'!$B:$AP,31,FALSE),"")</f>
        <v/>
      </c>
      <c r="X75" s="305" t="str">
        <f>IFERROR(VLOOKUP(X73,'P1'!$B:$AP,31,FALSE),"")</f>
        <v/>
      </c>
      <c r="Y75" s="305" t="str">
        <f>IFERROR(VLOOKUP(Y73,'P1'!$B:$AP,31,FALSE),"")</f>
        <v/>
      </c>
      <c r="Z75" s="305" t="str">
        <f>IFERROR(VLOOKUP(Z73,'P1'!$B:$AP,31,FALSE),"")</f>
        <v/>
      </c>
      <c r="AA75" s="305" t="str">
        <f>IFERROR(VLOOKUP(AA73,'P1'!$B:$AP,31,FALSE),"")</f>
        <v/>
      </c>
      <c r="AB75" s="305" t="str">
        <f>IFERROR(VLOOKUP(AB73,'P1'!$B:$AP,31,FALSE),"")</f>
        <v/>
      </c>
      <c r="AC75" s="305" t="str">
        <f>IFERROR(VLOOKUP(AC73,'P1'!$B:$AP,31,FALSE),"")</f>
        <v/>
      </c>
      <c r="AD75" s="305" t="str">
        <f>IFERROR(VLOOKUP(AD73,'P1'!$B:$AP,31,FALSE),"")</f>
        <v/>
      </c>
      <c r="AE75" s="305" t="str">
        <f>IFERROR(VLOOKUP(AE73,'P1'!$B:$AP,31,FALSE),"")</f>
        <v/>
      </c>
      <c r="AF75" s="305" t="str">
        <f>IFERROR(VLOOKUP(AF73,'P1'!$B:$AP,31,FALSE),"")</f>
        <v/>
      </c>
      <c r="AG75" s="305" t="str">
        <f>IFERROR(VLOOKUP(AG73,'P1'!$B:$AP,31,FALSE),"")</f>
        <v/>
      </c>
      <c r="AH75" s="305" t="str">
        <f>IFERROR(VLOOKUP(AH73,'P1'!$B:$AP,31,FALSE),"")</f>
        <v/>
      </c>
      <c r="AI75" s="305" t="str">
        <f>IFERROR(VLOOKUP(AI73,'P1'!$B:$AP,31,FALSE),"")</f>
        <v/>
      </c>
      <c r="AJ75" s="305" t="str">
        <f>IFERROR(VLOOKUP(AJ73,'P1'!$B:$AP,31,FALSE),"")</f>
        <v/>
      </c>
      <c r="AK75" s="305" t="str">
        <f>IFERROR(VLOOKUP(AK73,'P1'!$B:$AP,31,FALSE),"")</f>
        <v/>
      </c>
      <c r="AL75" s="305" t="str">
        <f>IFERROR(VLOOKUP(AL73,'P1'!$B:$AP,31,FALSE),"")</f>
        <v/>
      </c>
      <c r="AM75" s="305" t="str">
        <f>IFERROR(VLOOKUP(AM73,'P1'!$B:$AP,31,FALSE),"")</f>
        <v/>
      </c>
      <c r="AN75" s="401"/>
      <c r="AO75" s="404"/>
      <c r="AP75" s="657"/>
      <c r="AQ75" s="658"/>
      <c r="AR75" s="404"/>
      <c r="AU75" s="665"/>
      <c r="AV75" s="665"/>
    </row>
    <row r="76" spans="1:48" ht="12" customHeight="1" x14ac:dyDescent="0.15">
      <c r="A76" s="405">
        <v>19</v>
      </c>
      <c r="B76" s="634"/>
      <c r="C76" s="635"/>
      <c r="D76" s="636" t="s">
        <v>422</v>
      </c>
      <c r="E76" s="637"/>
      <c r="F76" s="638"/>
      <c r="G76" s="639"/>
      <c r="H76" s="302" t="s">
        <v>423</v>
      </c>
      <c r="I76" s="640"/>
      <c r="J76" s="640"/>
      <c r="K76" s="640"/>
      <c r="L76" s="640"/>
      <c r="M76" s="640"/>
      <c r="N76" s="640"/>
      <c r="O76" s="640"/>
      <c r="P76" s="640"/>
      <c r="Q76" s="640"/>
      <c r="R76" s="640"/>
      <c r="S76" s="640"/>
      <c r="T76" s="640"/>
      <c r="U76" s="640"/>
      <c r="V76" s="640"/>
      <c r="W76" s="640"/>
      <c r="X76" s="640"/>
      <c r="Y76" s="640"/>
      <c r="Z76" s="640"/>
      <c r="AA76" s="640"/>
      <c r="AB76" s="640"/>
      <c r="AC76" s="640"/>
      <c r="AD76" s="640"/>
      <c r="AE76" s="640"/>
      <c r="AF76" s="640"/>
      <c r="AG76" s="640"/>
      <c r="AH76" s="640"/>
      <c r="AI76" s="640"/>
      <c r="AJ76" s="640"/>
      <c r="AK76" s="640"/>
      <c r="AL76" s="640"/>
      <c r="AM76" s="640"/>
      <c r="AN76" s="399">
        <f>+SUM(I77:AM78)</f>
        <v>0</v>
      </c>
      <c r="AO76" s="402" t="e">
        <f>IF($AN$4="４週",AN76/4,AN76/(DAY(EOMONTH($I$20,0))/7))</f>
        <v>#VALUE!</v>
      </c>
      <c r="AP76" s="641"/>
      <c r="AQ76" s="642"/>
      <c r="AR76" s="402" t="str">
        <f>IF(AN65="４週",AU77,AV77)</f>
        <v/>
      </c>
      <c r="AU76" s="663" t="s">
        <v>473</v>
      </c>
      <c r="AV76" s="663" t="s">
        <v>424</v>
      </c>
    </row>
    <row r="77" spans="1:48" ht="12" customHeight="1" x14ac:dyDescent="0.15">
      <c r="A77" s="406"/>
      <c r="B77" s="643"/>
      <c r="C77" s="644"/>
      <c r="D77" s="645"/>
      <c r="E77" s="646"/>
      <c r="F77" s="647"/>
      <c r="G77" s="648"/>
      <c r="H77" s="304" t="s">
        <v>425</v>
      </c>
      <c r="I77" s="305" t="str">
        <f>IFERROR(VLOOKUP(I76,'P1'!$B:$AP,41,FALSE),"")</f>
        <v/>
      </c>
      <c r="J77" s="305" t="str">
        <f>IFERROR(VLOOKUP(J76,'P1'!$B:$AP,41,FALSE),"")</f>
        <v/>
      </c>
      <c r="K77" s="305" t="str">
        <f>IFERROR(VLOOKUP(K76,'P1'!$B:$AP,41,FALSE),"")</f>
        <v/>
      </c>
      <c r="L77" s="305" t="str">
        <f>IFERROR(VLOOKUP(L76,'P1'!$B:$AP,41,FALSE),"")</f>
        <v/>
      </c>
      <c r="M77" s="305" t="str">
        <f>IFERROR(VLOOKUP(M76,'P1'!$B:$AP,41,FALSE),"")</f>
        <v/>
      </c>
      <c r="N77" s="305" t="str">
        <f>IFERROR(VLOOKUP(N76,'P1'!$B:$AP,41,FALSE),"")</f>
        <v/>
      </c>
      <c r="O77" s="305" t="str">
        <f>IFERROR(VLOOKUP(O76,'P1'!$B:$AP,41,FALSE),"")</f>
        <v/>
      </c>
      <c r="P77" s="305" t="str">
        <f>IFERROR(VLOOKUP(P76,'P1'!$B:$AP,41,FALSE),"")</f>
        <v/>
      </c>
      <c r="Q77" s="305" t="str">
        <f>IFERROR(VLOOKUP(Q76,'P1'!$B:$AP,41,FALSE),"")</f>
        <v/>
      </c>
      <c r="R77" s="305" t="str">
        <f>IFERROR(VLOOKUP(R76,'P1'!$B:$AP,41,FALSE),"")</f>
        <v/>
      </c>
      <c r="S77" s="305" t="str">
        <f>IFERROR(VLOOKUP(S76,'P1'!$B:$AP,41,FALSE),"")</f>
        <v/>
      </c>
      <c r="T77" s="305" t="str">
        <f>IFERROR(VLOOKUP(T76,'P1'!$B:$AP,41,FALSE),"")</f>
        <v/>
      </c>
      <c r="U77" s="305" t="str">
        <f>IFERROR(VLOOKUP(U76,'P1'!$B:$AP,41,FALSE),"")</f>
        <v/>
      </c>
      <c r="V77" s="305" t="str">
        <f>IFERROR(VLOOKUP(V76,'P1'!$B:$AP,41,FALSE),"")</f>
        <v/>
      </c>
      <c r="W77" s="305" t="str">
        <f>IFERROR(VLOOKUP(W76,'P1'!$B:$AP,41,FALSE),"")</f>
        <v/>
      </c>
      <c r="X77" s="305" t="str">
        <f>IFERROR(VLOOKUP(X76,'P1'!$B:$AP,41,FALSE),"")</f>
        <v/>
      </c>
      <c r="Y77" s="305" t="str">
        <f>IFERROR(VLOOKUP(Y76,'P1'!$B:$AP,41,FALSE),"")</f>
        <v/>
      </c>
      <c r="Z77" s="305" t="str">
        <f>IFERROR(VLOOKUP(Z76,'P1'!$B:$AP,41,FALSE),"")</f>
        <v/>
      </c>
      <c r="AA77" s="305" t="str">
        <f>IFERROR(VLOOKUP(AA76,'P1'!$B:$AP,41,FALSE),"")</f>
        <v/>
      </c>
      <c r="AB77" s="305" t="str">
        <f>IFERROR(VLOOKUP(AB76,'P1'!$B:$AP,41,FALSE),"")</f>
        <v/>
      </c>
      <c r="AC77" s="305" t="str">
        <f>IFERROR(VLOOKUP(AC76,'P1'!$B:$AP,41,FALSE),"")</f>
        <v/>
      </c>
      <c r="AD77" s="305" t="str">
        <f>IFERROR(VLOOKUP(AD76,'P1'!$B:$AP,41,FALSE),"")</f>
        <v/>
      </c>
      <c r="AE77" s="305" t="str">
        <f>IFERROR(VLOOKUP(AE76,'P1'!$B:$AP,41,FALSE),"")</f>
        <v/>
      </c>
      <c r="AF77" s="305" t="str">
        <f>IFERROR(VLOOKUP(AF76,'P1'!$B:$AP,41,FALSE),"")</f>
        <v/>
      </c>
      <c r="AG77" s="305" t="str">
        <f>IFERROR(VLOOKUP(AG76,'P1'!$B:$AP,41,FALSE),"")</f>
        <v/>
      </c>
      <c r="AH77" s="305" t="str">
        <f>IFERROR(VLOOKUP(AH76,'P1'!$B:$AP,41,FALSE),"")</f>
        <v/>
      </c>
      <c r="AI77" s="305" t="str">
        <f>IFERROR(VLOOKUP(AI76,'P1'!$B:$AP,41,FALSE),"")</f>
        <v/>
      </c>
      <c r="AJ77" s="305" t="str">
        <f>IFERROR(VLOOKUP(AJ76,'P1'!$B:$AP,41,FALSE),"")</f>
        <v/>
      </c>
      <c r="AK77" s="305" t="str">
        <f>IFERROR(VLOOKUP(AK76,'P1'!$B:$AP,41,FALSE),"")</f>
        <v/>
      </c>
      <c r="AL77" s="305" t="str">
        <f>IFERROR(VLOOKUP(AL76,'P1'!$B:$AP,41,FALSE),"")</f>
        <v/>
      </c>
      <c r="AM77" s="305" t="str">
        <f>IFERROR(VLOOKUP(AM76,'P1'!$B:$AP,41,FALSE),"")</f>
        <v/>
      </c>
      <c r="AN77" s="400"/>
      <c r="AO77" s="403"/>
      <c r="AP77" s="649"/>
      <c r="AQ77" s="650"/>
      <c r="AR77" s="403"/>
      <c r="AU77" s="664" t="str">
        <f t="shared" ref="AU77" si="35">IFERROR(IF($D76="□",($AO76/$AK$7),($AO76/$AK$9)),"")</f>
        <v/>
      </c>
      <c r="AV77" s="664" t="str">
        <f t="shared" ref="AV77" si="36">IFERROR(IF($D76="□",($AN76/$AO$7),($AN76/$AO$9)),"")</f>
        <v/>
      </c>
    </row>
    <row r="78" spans="1:48" ht="12" customHeight="1" x14ac:dyDescent="0.15">
      <c r="A78" s="407"/>
      <c r="B78" s="651"/>
      <c r="C78" s="652"/>
      <c r="D78" s="653"/>
      <c r="E78" s="654"/>
      <c r="F78" s="655"/>
      <c r="G78" s="656"/>
      <c r="H78" s="307" t="s">
        <v>426</v>
      </c>
      <c r="I78" s="305" t="str">
        <f>IFERROR(VLOOKUP(I76,'P1'!$B:$AP,31,FALSE),"")</f>
        <v/>
      </c>
      <c r="J78" s="305" t="str">
        <f>IFERROR(VLOOKUP(J76,'P1'!$B:$AP,31,FALSE),"")</f>
        <v/>
      </c>
      <c r="K78" s="305" t="str">
        <f>IFERROR(VLOOKUP(K76,'P1'!$B:$AP,31,FALSE),"")</f>
        <v/>
      </c>
      <c r="L78" s="305" t="str">
        <f>IFERROR(VLOOKUP(L76,'P1'!$B:$AP,31,FALSE),"")</f>
        <v/>
      </c>
      <c r="M78" s="305" t="str">
        <f>IFERROR(VLOOKUP(M76,'P1'!$B:$AP,31,FALSE),"")</f>
        <v/>
      </c>
      <c r="N78" s="305" t="str">
        <f>IFERROR(VLOOKUP(N76,'P1'!$B:$AP,31,FALSE),"")</f>
        <v/>
      </c>
      <c r="O78" s="305" t="str">
        <f>IFERROR(VLOOKUP(O76,'P1'!$B:$AP,31,FALSE),"")</f>
        <v/>
      </c>
      <c r="P78" s="305" t="str">
        <f>IFERROR(VLOOKUP(P76,'P1'!$B:$AP,31,FALSE),"")</f>
        <v/>
      </c>
      <c r="Q78" s="305" t="str">
        <f>IFERROR(VLOOKUP(Q76,'P1'!$B:$AP,31,FALSE),"")</f>
        <v/>
      </c>
      <c r="R78" s="305" t="str">
        <f>IFERROR(VLOOKUP(R76,'P1'!$B:$AP,31,FALSE),"")</f>
        <v/>
      </c>
      <c r="S78" s="305" t="str">
        <f>IFERROR(VLOOKUP(S76,'P1'!$B:$AP,31,FALSE),"")</f>
        <v/>
      </c>
      <c r="T78" s="305" t="str">
        <f>IFERROR(VLOOKUP(T76,'P1'!$B:$AP,31,FALSE),"")</f>
        <v/>
      </c>
      <c r="U78" s="305" t="str">
        <f>IFERROR(VLOOKUP(U76,'P1'!$B:$AP,31,FALSE),"")</f>
        <v/>
      </c>
      <c r="V78" s="305" t="str">
        <f>IFERROR(VLOOKUP(V76,'P1'!$B:$AP,31,FALSE),"")</f>
        <v/>
      </c>
      <c r="W78" s="305" t="str">
        <f>IFERROR(VLOOKUP(W76,'P1'!$B:$AP,31,FALSE),"")</f>
        <v/>
      </c>
      <c r="X78" s="305" t="str">
        <f>IFERROR(VLOOKUP(X76,'P1'!$B:$AP,31,FALSE),"")</f>
        <v/>
      </c>
      <c r="Y78" s="305" t="str">
        <f>IFERROR(VLOOKUP(Y76,'P1'!$B:$AP,31,FALSE),"")</f>
        <v/>
      </c>
      <c r="Z78" s="305" t="str">
        <f>IFERROR(VLOOKUP(Z76,'P1'!$B:$AP,31,FALSE),"")</f>
        <v/>
      </c>
      <c r="AA78" s="305" t="str">
        <f>IFERROR(VLOOKUP(AA76,'P1'!$B:$AP,31,FALSE),"")</f>
        <v/>
      </c>
      <c r="AB78" s="305" t="str">
        <f>IFERROR(VLOOKUP(AB76,'P1'!$B:$AP,31,FALSE),"")</f>
        <v/>
      </c>
      <c r="AC78" s="305" t="str">
        <f>IFERROR(VLOOKUP(AC76,'P1'!$B:$AP,31,FALSE),"")</f>
        <v/>
      </c>
      <c r="AD78" s="305" t="str">
        <f>IFERROR(VLOOKUP(AD76,'P1'!$B:$AP,31,FALSE),"")</f>
        <v/>
      </c>
      <c r="AE78" s="305" t="str">
        <f>IFERROR(VLOOKUP(AE76,'P1'!$B:$AP,31,FALSE),"")</f>
        <v/>
      </c>
      <c r="AF78" s="305" t="str">
        <f>IFERROR(VLOOKUP(AF76,'P1'!$B:$AP,31,FALSE),"")</f>
        <v/>
      </c>
      <c r="AG78" s="305" t="str">
        <f>IFERROR(VLOOKUP(AG76,'P1'!$B:$AP,31,FALSE),"")</f>
        <v/>
      </c>
      <c r="AH78" s="305" t="str">
        <f>IFERROR(VLOOKUP(AH76,'P1'!$B:$AP,31,FALSE),"")</f>
        <v/>
      </c>
      <c r="AI78" s="305" t="str">
        <f>IFERROR(VLOOKUP(AI76,'P1'!$B:$AP,31,FALSE),"")</f>
        <v/>
      </c>
      <c r="AJ78" s="305" t="str">
        <f>IFERROR(VLOOKUP(AJ76,'P1'!$B:$AP,31,FALSE),"")</f>
        <v/>
      </c>
      <c r="AK78" s="305" t="str">
        <f>IFERROR(VLOOKUP(AK76,'P1'!$B:$AP,31,FALSE),"")</f>
        <v/>
      </c>
      <c r="AL78" s="305" t="str">
        <f>IFERROR(VLOOKUP(AL76,'P1'!$B:$AP,31,FALSE),"")</f>
        <v/>
      </c>
      <c r="AM78" s="305" t="str">
        <f>IFERROR(VLOOKUP(AM76,'P1'!$B:$AP,31,FALSE),"")</f>
        <v/>
      </c>
      <c r="AN78" s="401"/>
      <c r="AO78" s="404"/>
      <c r="AP78" s="657"/>
      <c r="AQ78" s="658"/>
      <c r="AR78" s="404"/>
      <c r="AU78" s="665"/>
      <c r="AV78" s="665"/>
    </row>
    <row r="79" spans="1:48" ht="12" customHeight="1" x14ac:dyDescent="0.15">
      <c r="A79" s="405">
        <v>20</v>
      </c>
      <c r="B79" s="634"/>
      <c r="C79" s="635"/>
      <c r="D79" s="636" t="s">
        <v>422</v>
      </c>
      <c r="E79" s="637"/>
      <c r="F79" s="638"/>
      <c r="G79" s="639"/>
      <c r="H79" s="302" t="s">
        <v>423</v>
      </c>
      <c r="I79" s="640"/>
      <c r="J79" s="640"/>
      <c r="K79" s="640"/>
      <c r="L79" s="640"/>
      <c r="M79" s="640"/>
      <c r="N79" s="640"/>
      <c r="O79" s="640"/>
      <c r="P79" s="640"/>
      <c r="Q79" s="640"/>
      <c r="R79" s="640"/>
      <c r="S79" s="640"/>
      <c r="T79" s="640"/>
      <c r="U79" s="640"/>
      <c r="V79" s="640"/>
      <c r="W79" s="640"/>
      <c r="X79" s="640"/>
      <c r="Y79" s="640"/>
      <c r="Z79" s="640"/>
      <c r="AA79" s="640"/>
      <c r="AB79" s="640"/>
      <c r="AC79" s="640"/>
      <c r="AD79" s="640"/>
      <c r="AE79" s="640"/>
      <c r="AF79" s="640"/>
      <c r="AG79" s="640"/>
      <c r="AH79" s="640"/>
      <c r="AI79" s="640"/>
      <c r="AJ79" s="640"/>
      <c r="AK79" s="640"/>
      <c r="AL79" s="640"/>
      <c r="AM79" s="640"/>
      <c r="AN79" s="399">
        <f>+SUM(I80:AM81)</f>
        <v>0</v>
      </c>
      <c r="AO79" s="402" t="e">
        <f>IF($AN$4="４週",AN79/4,AN79/(DAY(EOMONTH($I$20,0))/7))</f>
        <v>#VALUE!</v>
      </c>
      <c r="AP79" s="641"/>
      <c r="AQ79" s="642"/>
      <c r="AR79" s="402" t="str">
        <f>IF(AN68="４週",AU80,AV80)</f>
        <v/>
      </c>
      <c r="AU79" s="663" t="s">
        <v>473</v>
      </c>
      <c r="AV79" s="663" t="s">
        <v>424</v>
      </c>
    </row>
    <row r="80" spans="1:48" ht="12" customHeight="1" x14ac:dyDescent="0.15">
      <c r="A80" s="406"/>
      <c r="B80" s="643"/>
      <c r="C80" s="644"/>
      <c r="D80" s="645"/>
      <c r="E80" s="646"/>
      <c r="F80" s="647"/>
      <c r="G80" s="648"/>
      <c r="H80" s="304" t="s">
        <v>425</v>
      </c>
      <c r="I80" s="305" t="str">
        <f>IFERROR(VLOOKUP(I79,'P1'!$B:$AP,41,FALSE),"")</f>
        <v/>
      </c>
      <c r="J80" s="305" t="str">
        <f>IFERROR(VLOOKUP(J79,'P1'!$B:$AP,41,FALSE),"")</f>
        <v/>
      </c>
      <c r="K80" s="305" t="str">
        <f>IFERROR(VLOOKUP(K79,'P1'!$B:$AP,41,FALSE),"")</f>
        <v/>
      </c>
      <c r="L80" s="305" t="str">
        <f>IFERROR(VLOOKUP(L79,'P1'!$B:$AP,41,FALSE),"")</f>
        <v/>
      </c>
      <c r="M80" s="305" t="str">
        <f>IFERROR(VLOOKUP(M79,'P1'!$B:$AP,41,FALSE),"")</f>
        <v/>
      </c>
      <c r="N80" s="305" t="str">
        <f>IFERROR(VLOOKUP(N79,'P1'!$B:$AP,41,FALSE),"")</f>
        <v/>
      </c>
      <c r="O80" s="305" t="str">
        <f>IFERROR(VLOOKUP(O79,'P1'!$B:$AP,41,FALSE),"")</f>
        <v/>
      </c>
      <c r="P80" s="305" t="str">
        <f>IFERROR(VLOOKUP(P79,'P1'!$B:$AP,41,FALSE),"")</f>
        <v/>
      </c>
      <c r="Q80" s="305" t="str">
        <f>IFERROR(VLOOKUP(Q79,'P1'!$B:$AP,41,FALSE),"")</f>
        <v/>
      </c>
      <c r="R80" s="305" t="str">
        <f>IFERROR(VLOOKUP(R79,'P1'!$B:$AP,41,FALSE),"")</f>
        <v/>
      </c>
      <c r="S80" s="305" t="str">
        <f>IFERROR(VLOOKUP(S79,'P1'!$B:$AP,41,FALSE),"")</f>
        <v/>
      </c>
      <c r="T80" s="305" t="str">
        <f>IFERROR(VLOOKUP(T79,'P1'!$B:$AP,41,FALSE),"")</f>
        <v/>
      </c>
      <c r="U80" s="305" t="str">
        <f>IFERROR(VLOOKUP(U79,'P1'!$B:$AP,41,FALSE),"")</f>
        <v/>
      </c>
      <c r="V80" s="305" t="str">
        <f>IFERROR(VLOOKUP(V79,'P1'!$B:$AP,41,FALSE),"")</f>
        <v/>
      </c>
      <c r="W80" s="305" t="str">
        <f>IFERROR(VLOOKUP(W79,'P1'!$B:$AP,41,FALSE),"")</f>
        <v/>
      </c>
      <c r="X80" s="305" t="str">
        <f>IFERROR(VLOOKUP(X79,'P1'!$B:$AP,41,FALSE),"")</f>
        <v/>
      </c>
      <c r="Y80" s="305" t="str">
        <f>IFERROR(VLOOKUP(Y79,'P1'!$B:$AP,41,FALSE),"")</f>
        <v/>
      </c>
      <c r="Z80" s="305" t="str">
        <f>IFERROR(VLOOKUP(Z79,'P1'!$B:$AP,41,FALSE),"")</f>
        <v/>
      </c>
      <c r="AA80" s="305" t="str">
        <f>IFERROR(VLOOKUP(AA79,'P1'!$B:$AP,41,FALSE),"")</f>
        <v/>
      </c>
      <c r="AB80" s="305" t="str">
        <f>IFERROR(VLOOKUP(AB79,'P1'!$B:$AP,41,FALSE),"")</f>
        <v/>
      </c>
      <c r="AC80" s="305" t="str">
        <f>IFERROR(VLOOKUP(AC79,'P1'!$B:$AP,41,FALSE),"")</f>
        <v/>
      </c>
      <c r="AD80" s="305" t="str">
        <f>IFERROR(VLOOKUP(AD79,'P1'!$B:$AP,41,FALSE),"")</f>
        <v/>
      </c>
      <c r="AE80" s="305" t="str">
        <f>IFERROR(VLOOKUP(AE79,'P1'!$B:$AP,41,FALSE),"")</f>
        <v/>
      </c>
      <c r="AF80" s="305" t="str">
        <f>IFERROR(VLOOKUP(AF79,'P1'!$B:$AP,41,FALSE),"")</f>
        <v/>
      </c>
      <c r="AG80" s="305" t="str">
        <f>IFERROR(VLOOKUP(AG79,'P1'!$B:$AP,41,FALSE),"")</f>
        <v/>
      </c>
      <c r="AH80" s="305" t="str">
        <f>IFERROR(VLOOKUP(AH79,'P1'!$B:$AP,41,FALSE),"")</f>
        <v/>
      </c>
      <c r="AI80" s="305" t="str">
        <f>IFERROR(VLOOKUP(AI79,'P1'!$B:$AP,41,FALSE),"")</f>
        <v/>
      </c>
      <c r="AJ80" s="305" t="str">
        <f>IFERROR(VLOOKUP(AJ79,'P1'!$B:$AP,41,FALSE),"")</f>
        <v/>
      </c>
      <c r="AK80" s="305" t="str">
        <f>IFERROR(VLOOKUP(AK79,'P1'!$B:$AP,41,FALSE),"")</f>
        <v/>
      </c>
      <c r="AL80" s="305" t="str">
        <f>IFERROR(VLOOKUP(AL79,'P1'!$B:$AP,41,FALSE),"")</f>
        <v/>
      </c>
      <c r="AM80" s="305" t="str">
        <f>IFERROR(VLOOKUP(AM79,'P1'!$B:$AP,41,FALSE),"")</f>
        <v/>
      </c>
      <c r="AN80" s="400"/>
      <c r="AO80" s="403"/>
      <c r="AP80" s="649"/>
      <c r="AQ80" s="650"/>
      <c r="AR80" s="403"/>
      <c r="AU80" s="664" t="str">
        <f t="shared" ref="AU80" si="37">IFERROR(IF($D79="□",($AO79/$AK$7),($AO79/$AK$9)),"")</f>
        <v/>
      </c>
      <c r="AV80" s="664" t="str">
        <f t="shared" ref="AV80" si="38">IFERROR(IF($D79="□",($AN79/$AO$7),($AN79/$AO$9)),"")</f>
        <v/>
      </c>
    </row>
    <row r="81" spans="1:48" ht="12" customHeight="1" x14ac:dyDescent="0.15">
      <c r="A81" s="407"/>
      <c r="B81" s="651"/>
      <c r="C81" s="652"/>
      <c r="D81" s="653"/>
      <c r="E81" s="654"/>
      <c r="F81" s="655"/>
      <c r="G81" s="656"/>
      <c r="H81" s="307" t="s">
        <v>426</v>
      </c>
      <c r="I81" s="305" t="str">
        <f>IFERROR(VLOOKUP(I79,'P1'!$B:$AP,31,FALSE),"")</f>
        <v/>
      </c>
      <c r="J81" s="305" t="str">
        <f>IFERROR(VLOOKUP(J79,'P1'!$B:$AP,31,FALSE),"")</f>
        <v/>
      </c>
      <c r="K81" s="305" t="str">
        <f>IFERROR(VLOOKUP(K79,'P1'!$B:$AP,31,FALSE),"")</f>
        <v/>
      </c>
      <c r="L81" s="305" t="str">
        <f>IFERROR(VLOOKUP(L79,'P1'!$B:$AP,31,FALSE),"")</f>
        <v/>
      </c>
      <c r="M81" s="305" t="str">
        <f>IFERROR(VLOOKUP(M79,'P1'!$B:$AP,31,FALSE),"")</f>
        <v/>
      </c>
      <c r="N81" s="305" t="str">
        <f>IFERROR(VLOOKUP(N79,'P1'!$B:$AP,31,FALSE),"")</f>
        <v/>
      </c>
      <c r="O81" s="305" t="str">
        <f>IFERROR(VLOOKUP(O79,'P1'!$B:$AP,31,FALSE),"")</f>
        <v/>
      </c>
      <c r="P81" s="305" t="str">
        <f>IFERROR(VLOOKUP(P79,'P1'!$B:$AP,31,FALSE),"")</f>
        <v/>
      </c>
      <c r="Q81" s="305" t="str">
        <f>IFERROR(VLOOKUP(Q79,'P1'!$B:$AP,31,FALSE),"")</f>
        <v/>
      </c>
      <c r="R81" s="305" t="str">
        <f>IFERROR(VLOOKUP(R79,'P1'!$B:$AP,31,FALSE),"")</f>
        <v/>
      </c>
      <c r="S81" s="305" t="str">
        <f>IFERROR(VLOOKUP(S79,'P1'!$B:$AP,31,FALSE),"")</f>
        <v/>
      </c>
      <c r="T81" s="305" t="str">
        <f>IFERROR(VLOOKUP(T79,'P1'!$B:$AP,31,FALSE),"")</f>
        <v/>
      </c>
      <c r="U81" s="305" t="str">
        <f>IFERROR(VLOOKUP(U79,'P1'!$B:$AP,31,FALSE),"")</f>
        <v/>
      </c>
      <c r="V81" s="305" t="str">
        <f>IFERROR(VLOOKUP(V79,'P1'!$B:$AP,31,FALSE),"")</f>
        <v/>
      </c>
      <c r="W81" s="305" t="str">
        <f>IFERROR(VLOOKUP(W79,'P1'!$B:$AP,31,FALSE),"")</f>
        <v/>
      </c>
      <c r="X81" s="305" t="str">
        <f>IFERROR(VLOOKUP(X79,'P1'!$B:$AP,31,FALSE),"")</f>
        <v/>
      </c>
      <c r="Y81" s="305" t="str">
        <f>IFERROR(VLOOKUP(Y79,'P1'!$B:$AP,31,FALSE),"")</f>
        <v/>
      </c>
      <c r="Z81" s="305" t="str">
        <f>IFERROR(VLOOKUP(Z79,'P1'!$B:$AP,31,FALSE),"")</f>
        <v/>
      </c>
      <c r="AA81" s="305" t="str">
        <f>IFERROR(VLOOKUP(AA79,'P1'!$B:$AP,31,FALSE),"")</f>
        <v/>
      </c>
      <c r="AB81" s="305" t="str">
        <f>IFERROR(VLOOKUP(AB79,'P1'!$B:$AP,31,FALSE),"")</f>
        <v/>
      </c>
      <c r="AC81" s="305" t="str">
        <f>IFERROR(VLOOKUP(AC79,'P1'!$B:$AP,31,FALSE),"")</f>
        <v/>
      </c>
      <c r="AD81" s="305" t="str">
        <f>IFERROR(VLOOKUP(AD79,'P1'!$B:$AP,31,FALSE),"")</f>
        <v/>
      </c>
      <c r="AE81" s="305" t="str">
        <f>IFERROR(VLOOKUP(AE79,'P1'!$B:$AP,31,FALSE),"")</f>
        <v/>
      </c>
      <c r="AF81" s="305" t="str">
        <f>IFERROR(VLOOKUP(AF79,'P1'!$B:$AP,31,FALSE),"")</f>
        <v/>
      </c>
      <c r="AG81" s="305" t="str">
        <f>IFERROR(VLOOKUP(AG79,'P1'!$B:$AP,31,FALSE),"")</f>
        <v/>
      </c>
      <c r="AH81" s="305" t="str">
        <f>IFERROR(VLOOKUP(AH79,'P1'!$B:$AP,31,FALSE),"")</f>
        <v/>
      </c>
      <c r="AI81" s="305" t="str">
        <f>IFERROR(VLOOKUP(AI79,'P1'!$B:$AP,31,FALSE),"")</f>
        <v/>
      </c>
      <c r="AJ81" s="305" t="str">
        <f>IFERROR(VLOOKUP(AJ79,'P1'!$B:$AP,31,FALSE),"")</f>
        <v/>
      </c>
      <c r="AK81" s="305" t="str">
        <f>IFERROR(VLOOKUP(AK79,'P1'!$B:$AP,31,FALSE),"")</f>
        <v/>
      </c>
      <c r="AL81" s="305" t="str">
        <f>IFERROR(VLOOKUP(AL79,'P1'!$B:$AP,31,FALSE),"")</f>
        <v/>
      </c>
      <c r="AM81" s="305" t="str">
        <f>IFERROR(VLOOKUP(AM79,'P1'!$B:$AP,31,FALSE),"")</f>
        <v/>
      </c>
      <c r="AN81" s="401"/>
      <c r="AO81" s="404"/>
      <c r="AP81" s="657"/>
      <c r="AQ81" s="658"/>
      <c r="AR81" s="404"/>
      <c r="AU81" s="665"/>
      <c r="AV81" s="665"/>
    </row>
    <row r="82" spans="1:48" s="288" customFormat="1" ht="15" customHeight="1" x14ac:dyDescent="0.15">
      <c r="A82" s="311"/>
      <c r="B82" s="311"/>
      <c r="C82" s="311"/>
      <c r="D82" s="311"/>
      <c r="E82" s="311"/>
      <c r="F82" s="311"/>
      <c r="G82" s="311"/>
      <c r="H82" s="311"/>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1"/>
      <c r="AO82" s="311"/>
      <c r="AP82" s="311"/>
      <c r="AQ82" s="313"/>
      <c r="AR82" s="283"/>
      <c r="AS82" s="276"/>
      <c r="AT82" s="271"/>
    </row>
    <row r="83" spans="1:48" ht="15" customHeight="1" x14ac:dyDescent="0.15">
      <c r="A83" s="314" t="s">
        <v>427</v>
      </c>
      <c r="B83" s="315"/>
      <c r="C83" s="316"/>
      <c r="D83" s="316"/>
      <c r="E83" s="316"/>
      <c r="F83" s="316"/>
      <c r="G83" s="316"/>
      <c r="H83" s="316"/>
      <c r="I83" s="317"/>
      <c r="J83" s="316"/>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9"/>
      <c r="AK83" s="319"/>
      <c r="AL83" s="319"/>
      <c r="AM83" s="319"/>
      <c r="AN83" s="320"/>
      <c r="AO83" s="320"/>
      <c r="AP83" s="320"/>
      <c r="AQ83" s="273"/>
    </row>
    <row r="84" spans="1:48" ht="15" customHeight="1" x14ac:dyDescent="0.15">
      <c r="A84" s="314" t="s">
        <v>428</v>
      </c>
      <c r="B84" s="321"/>
      <c r="C84" s="321"/>
      <c r="D84" s="321"/>
      <c r="E84" s="321"/>
      <c r="F84" s="321"/>
      <c r="G84" s="321"/>
      <c r="H84" s="321"/>
      <c r="I84" s="321"/>
      <c r="J84" s="321"/>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70"/>
    </row>
    <row r="85" spans="1:48" ht="15" customHeight="1" x14ac:dyDescent="0.15">
      <c r="A85" s="314" t="s">
        <v>429</v>
      </c>
      <c r="B85" s="321"/>
      <c r="C85" s="321"/>
      <c r="D85" s="321"/>
      <c r="E85" s="321"/>
      <c r="F85" s="321"/>
      <c r="G85" s="321"/>
      <c r="H85" s="321"/>
      <c r="I85" s="321"/>
      <c r="J85" s="321"/>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Q85" s="266"/>
      <c r="AR85" s="270"/>
    </row>
    <row r="86" spans="1:48" ht="15" customHeight="1" x14ac:dyDescent="0.15">
      <c r="A86" s="314" t="s">
        <v>430</v>
      </c>
      <c r="B86" s="321"/>
      <c r="C86" s="321"/>
      <c r="D86" s="321"/>
      <c r="E86" s="321"/>
      <c r="F86" s="321"/>
      <c r="G86" s="321"/>
      <c r="H86" s="321"/>
      <c r="I86" s="321"/>
      <c r="J86" s="321"/>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66"/>
      <c r="AP86" s="266"/>
      <c r="AQ86" s="266"/>
      <c r="AR86" s="270"/>
    </row>
    <row r="87" spans="1:48" ht="15" customHeight="1" x14ac:dyDescent="0.15">
      <c r="A87" s="314" t="s">
        <v>431</v>
      </c>
      <c r="B87" s="321"/>
      <c r="C87" s="321"/>
      <c r="D87" s="321"/>
      <c r="E87" s="321"/>
      <c r="F87" s="321"/>
      <c r="G87" s="321"/>
      <c r="H87" s="321"/>
      <c r="I87" s="321"/>
      <c r="J87" s="321"/>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70"/>
    </row>
    <row r="88" spans="1:48" ht="15" customHeight="1" x14ac:dyDescent="0.15">
      <c r="A88" s="270" t="s">
        <v>432</v>
      </c>
      <c r="B88" s="322"/>
      <c r="C88" s="270"/>
      <c r="D88" s="270"/>
      <c r="E88" s="270"/>
      <c r="F88" s="270"/>
      <c r="G88" s="270"/>
      <c r="H88" s="270"/>
      <c r="I88" s="270"/>
      <c r="J88" s="270"/>
    </row>
    <row r="89" spans="1:48" ht="15" customHeight="1" x14ac:dyDescent="0.15">
      <c r="A89" s="270" t="s">
        <v>433</v>
      </c>
      <c r="B89" s="322"/>
      <c r="C89" s="270"/>
      <c r="D89" s="270"/>
      <c r="E89" s="270"/>
      <c r="F89" s="270"/>
      <c r="G89" s="270"/>
      <c r="H89" s="270"/>
      <c r="I89" s="270"/>
      <c r="J89" s="270"/>
    </row>
    <row r="90" spans="1:48" ht="15" customHeight="1" x14ac:dyDescent="0.15">
      <c r="A90" s="270"/>
      <c r="B90" s="323" t="s">
        <v>434</v>
      </c>
      <c r="C90" s="396" t="s">
        <v>435</v>
      </c>
      <c r="D90" s="397"/>
      <c r="E90" s="398"/>
      <c r="F90" s="298"/>
      <c r="G90" s="298"/>
      <c r="H90" s="270"/>
      <c r="I90" s="270"/>
    </row>
    <row r="91" spans="1:48" ht="15" customHeight="1" x14ac:dyDescent="0.15">
      <c r="A91" s="270"/>
      <c r="B91" s="324" t="s">
        <v>436</v>
      </c>
      <c r="C91" s="396" t="s">
        <v>437</v>
      </c>
      <c r="D91" s="397"/>
      <c r="E91" s="398"/>
      <c r="F91" s="325"/>
      <c r="G91" s="325"/>
      <c r="H91" s="270"/>
      <c r="I91" s="270"/>
    </row>
    <row r="92" spans="1:48" ht="15" customHeight="1" x14ac:dyDescent="0.15">
      <c r="A92" s="270"/>
      <c r="B92" s="324" t="s">
        <v>438</v>
      </c>
      <c r="C92" s="396" t="s">
        <v>439</v>
      </c>
      <c r="D92" s="397"/>
      <c r="E92" s="398"/>
      <c r="F92" s="325"/>
      <c r="G92" s="325"/>
      <c r="H92" s="270"/>
      <c r="I92" s="270"/>
    </row>
    <row r="93" spans="1:48" ht="15" customHeight="1" x14ac:dyDescent="0.15">
      <c r="A93" s="270"/>
      <c r="B93" s="324" t="s">
        <v>440</v>
      </c>
      <c r="C93" s="396" t="s">
        <v>441</v>
      </c>
      <c r="D93" s="397"/>
      <c r="E93" s="398"/>
      <c r="F93" s="325"/>
      <c r="G93" s="325"/>
      <c r="H93" s="270"/>
      <c r="I93" s="270"/>
    </row>
    <row r="94" spans="1:48" ht="15" customHeight="1" x14ac:dyDescent="0.15">
      <c r="A94" s="270"/>
      <c r="B94" s="324" t="s">
        <v>442</v>
      </c>
      <c r="C94" s="396" t="s">
        <v>443</v>
      </c>
      <c r="D94" s="397"/>
      <c r="E94" s="398"/>
      <c r="F94" s="325"/>
      <c r="G94" s="325"/>
      <c r="H94" s="270"/>
      <c r="I94" s="270"/>
    </row>
    <row r="95" spans="1:48" ht="15" customHeight="1" x14ac:dyDescent="0.15">
      <c r="A95" s="270"/>
      <c r="B95" s="314" t="s">
        <v>444</v>
      </c>
      <c r="C95" s="270"/>
      <c r="D95" s="270"/>
      <c r="E95" s="270"/>
      <c r="F95" s="270"/>
      <c r="G95" s="270"/>
      <c r="H95" s="270"/>
      <c r="I95" s="270"/>
      <c r="J95" s="270"/>
    </row>
    <row r="96" spans="1:48" ht="15" customHeight="1" x14ac:dyDescent="0.15">
      <c r="A96" s="270"/>
      <c r="B96" s="314" t="s">
        <v>445</v>
      </c>
      <c r="C96" s="270"/>
      <c r="D96" s="270"/>
      <c r="E96" s="270"/>
      <c r="F96" s="270"/>
      <c r="G96" s="270"/>
      <c r="H96" s="270"/>
      <c r="I96" s="270"/>
      <c r="J96" s="270"/>
    </row>
    <row r="97" spans="1:49" ht="15" customHeight="1" x14ac:dyDescent="0.15">
      <c r="A97" s="270"/>
      <c r="B97" s="314" t="s">
        <v>446</v>
      </c>
      <c r="C97" s="270"/>
      <c r="D97" s="270"/>
      <c r="E97" s="270"/>
      <c r="F97" s="270"/>
      <c r="G97" s="270"/>
      <c r="H97" s="270"/>
      <c r="I97" s="270"/>
      <c r="J97" s="270"/>
    </row>
    <row r="98" spans="1:49" s="276" customFormat="1" ht="15" customHeight="1" x14ac:dyDescent="0.15">
      <c r="A98" s="270" t="s">
        <v>447</v>
      </c>
      <c r="B98" s="322"/>
      <c r="C98" s="270"/>
      <c r="D98" s="270"/>
      <c r="E98" s="270"/>
      <c r="F98" s="270"/>
      <c r="G98" s="270"/>
      <c r="H98" s="270"/>
      <c r="I98" s="270"/>
      <c r="J98" s="270"/>
      <c r="AT98" s="271"/>
      <c r="AU98" s="270"/>
      <c r="AV98" s="270"/>
      <c r="AW98" s="270"/>
    </row>
    <row r="99" spans="1:49" s="276" customFormat="1" ht="15" customHeight="1" x14ac:dyDescent="0.15">
      <c r="A99" s="270" t="s">
        <v>448</v>
      </c>
      <c r="B99" s="322"/>
      <c r="C99" s="270"/>
      <c r="D99" s="270"/>
      <c r="E99" s="270"/>
      <c r="F99" s="270"/>
      <c r="G99" s="270"/>
      <c r="H99" s="270"/>
      <c r="I99" s="270"/>
      <c r="J99" s="270"/>
      <c r="AT99" s="271"/>
      <c r="AU99" s="270"/>
      <c r="AV99" s="270"/>
      <c r="AW99" s="270"/>
    </row>
    <row r="100" spans="1:49" s="276" customFormat="1" ht="15" customHeight="1" x14ac:dyDescent="0.15">
      <c r="A100" s="270" t="s">
        <v>449</v>
      </c>
      <c r="B100" s="322"/>
      <c r="C100" s="270"/>
      <c r="D100" s="270"/>
      <c r="E100" s="270"/>
      <c r="F100" s="270"/>
      <c r="G100" s="270"/>
      <c r="H100" s="270"/>
      <c r="I100" s="270"/>
      <c r="J100" s="270"/>
      <c r="AT100" s="271"/>
      <c r="AU100" s="270"/>
      <c r="AV100" s="270"/>
      <c r="AW100" s="270"/>
    </row>
    <row r="101" spans="1:49" s="276" customFormat="1" ht="15" customHeight="1" x14ac:dyDescent="0.15">
      <c r="A101" s="270" t="s">
        <v>450</v>
      </c>
      <c r="B101" s="322"/>
      <c r="C101" s="270"/>
      <c r="D101" s="270"/>
      <c r="E101" s="270"/>
      <c r="F101" s="270"/>
      <c r="G101" s="270"/>
      <c r="H101" s="270"/>
      <c r="I101" s="270"/>
      <c r="J101" s="270"/>
      <c r="AT101" s="271"/>
      <c r="AU101" s="270"/>
      <c r="AV101" s="270"/>
      <c r="AW101" s="270"/>
    </row>
    <row r="102" spans="1:49" s="276" customFormat="1" ht="15" customHeight="1" x14ac:dyDescent="0.15">
      <c r="A102" s="270" t="s">
        <v>451</v>
      </c>
      <c r="B102" s="322"/>
      <c r="C102" s="270"/>
      <c r="D102" s="270"/>
      <c r="E102" s="270"/>
      <c r="F102" s="270"/>
      <c r="G102" s="270"/>
      <c r="H102" s="270"/>
      <c r="I102" s="270"/>
      <c r="J102" s="270"/>
      <c r="AT102" s="271"/>
      <c r="AU102" s="270"/>
      <c r="AV102" s="270"/>
      <c r="AW102" s="270"/>
    </row>
    <row r="103" spans="1:49" s="276" customFormat="1" ht="15" customHeight="1" x14ac:dyDescent="0.15">
      <c r="A103" s="270" t="s">
        <v>452</v>
      </c>
      <c r="B103" s="322"/>
      <c r="C103" s="270"/>
      <c r="D103" s="270"/>
      <c r="E103" s="270"/>
      <c r="F103" s="270"/>
      <c r="G103" s="270"/>
      <c r="H103" s="270"/>
      <c r="I103" s="270"/>
      <c r="J103" s="270"/>
      <c r="AT103" s="271"/>
      <c r="AU103" s="270"/>
      <c r="AV103" s="270"/>
      <c r="AW103" s="270"/>
    </row>
    <row r="104" spans="1:49" s="276" customFormat="1" ht="15" customHeight="1" x14ac:dyDescent="0.15">
      <c r="A104" s="270" t="s">
        <v>453</v>
      </c>
      <c r="B104" s="322"/>
      <c r="C104" s="270"/>
      <c r="D104" s="270"/>
      <c r="E104" s="270"/>
      <c r="F104" s="270"/>
      <c r="G104" s="270"/>
      <c r="H104" s="270"/>
      <c r="I104" s="270"/>
      <c r="J104" s="270"/>
      <c r="AT104" s="271"/>
      <c r="AU104" s="270"/>
      <c r="AV104" s="270"/>
      <c r="AW104" s="270"/>
    </row>
    <row r="105" spans="1:49" s="276" customFormat="1" ht="15" customHeight="1" x14ac:dyDescent="0.15">
      <c r="A105" s="270" t="s">
        <v>454</v>
      </c>
      <c r="B105" s="322"/>
      <c r="C105" s="270"/>
      <c r="D105" s="270"/>
      <c r="E105" s="270"/>
      <c r="F105" s="270"/>
      <c r="G105" s="270"/>
      <c r="H105" s="270"/>
      <c r="I105" s="270"/>
      <c r="J105" s="270"/>
      <c r="AT105" s="271"/>
      <c r="AU105" s="270"/>
      <c r="AV105" s="270"/>
      <c r="AW105" s="270"/>
    </row>
    <row r="106" spans="1:49" s="276" customFormat="1" ht="15" customHeight="1" x14ac:dyDescent="0.15">
      <c r="A106" s="270" t="s">
        <v>455</v>
      </c>
      <c r="B106" s="322"/>
      <c r="C106" s="270"/>
      <c r="D106" s="270"/>
      <c r="E106" s="270"/>
      <c r="F106" s="270"/>
      <c r="G106" s="270"/>
      <c r="H106" s="270"/>
      <c r="I106" s="270"/>
      <c r="J106" s="270"/>
      <c r="AT106" s="271"/>
      <c r="AU106" s="270"/>
      <c r="AV106" s="270"/>
      <c r="AW106" s="270"/>
    </row>
    <row r="107" spans="1:49" s="276" customFormat="1" ht="15" customHeight="1" x14ac:dyDescent="0.15">
      <c r="A107" s="270" t="s">
        <v>456</v>
      </c>
      <c r="B107" s="322"/>
      <c r="C107" s="270"/>
      <c r="D107" s="270"/>
      <c r="E107" s="270"/>
      <c r="F107" s="270"/>
      <c r="G107" s="270"/>
      <c r="H107" s="270"/>
      <c r="I107" s="270"/>
      <c r="J107" s="270"/>
      <c r="AT107" s="271"/>
      <c r="AU107" s="270"/>
      <c r="AV107" s="270"/>
      <c r="AW107" s="270"/>
    </row>
    <row r="108" spans="1:49" s="276" customFormat="1" ht="15" customHeight="1" x14ac:dyDescent="0.15">
      <c r="A108" s="270" t="s">
        <v>457</v>
      </c>
      <c r="B108" s="322"/>
      <c r="C108" s="270"/>
      <c r="D108" s="270"/>
      <c r="E108" s="270"/>
      <c r="F108" s="270"/>
      <c r="G108" s="270"/>
      <c r="H108" s="270"/>
      <c r="I108" s="270"/>
      <c r="J108" s="270"/>
      <c r="AT108" s="271"/>
      <c r="AU108" s="270"/>
      <c r="AV108" s="270"/>
      <c r="AW108" s="270"/>
    </row>
    <row r="109" spans="1:49" s="276" customFormat="1" ht="15" customHeight="1" x14ac:dyDescent="0.15">
      <c r="A109" s="270" t="s">
        <v>458</v>
      </c>
      <c r="B109" s="322"/>
      <c r="C109" s="270"/>
      <c r="D109" s="270"/>
      <c r="E109" s="270"/>
      <c r="F109" s="270"/>
      <c r="G109" s="270"/>
      <c r="H109" s="270"/>
      <c r="I109" s="270"/>
      <c r="J109" s="270"/>
      <c r="AT109" s="271"/>
      <c r="AU109" s="270"/>
      <c r="AV109" s="270"/>
      <c r="AW109" s="270"/>
    </row>
    <row r="110" spans="1:49" s="276" customFormat="1" ht="15" customHeight="1" x14ac:dyDescent="0.15">
      <c r="A110" s="270" t="s">
        <v>459</v>
      </c>
      <c r="B110" s="322"/>
      <c r="C110" s="270"/>
      <c r="D110" s="270"/>
      <c r="E110" s="270"/>
      <c r="F110" s="270"/>
      <c r="G110" s="270"/>
      <c r="H110" s="270"/>
      <c r="I110" s="270"/>
      <c r="J110" s="270"/>
      <c r="AT110" s="271"/>
      <c r="AU110" s="270"/>
      <c r="AV110" s="270"/>
      <c r="AW110" s="270"/>
    </row>
  </sheetData>
  <sheetProtection password="C714" sheet="1" objects="1" scenarios="1" formatRows="0" insertRows="0" deleteRows="0" selectLockedCells="1"/>
  <mergeCells count="290">
    <mergeCell ref="AR79:AR81"/>
    <mergeCell ref="C90:E90"/>
    <mergeCell ref="C91:E91"/>
    <mergeCell ref="C92:E92"/>
    <mergeCell ref="C93:E93"/>
    <mergeCell ref="C94:E94"/>
    <mergeCell ref="AR76:AR78"/>
    <mergeCell ref="A79:A81"/>
    <mergeCell ref="B79:B81"/>
    <mergeCell ref="C79:C81"/>
    <mergeCell ref="D79:D81"/>
    <mergeCell ref="E79:E81"/>
    <mergeCell ref="F79:G81"/>
    <mergeCell ref="AN79:AN81"/>
    <mergeCell ref="AO79:AO81"/>
    <mergeCell ref="AP79:AQ81"/>
    <mergeCell ref="AR73:AR75"/>
    <mergeCell ref="A76:A78"/>
    <mergeCell ref="B76:B78"/>
    <mergeCell ref="C76:C78"/>
    <mergeCell ref="D76:D78"/>
    <mergeCell ref="E76:E78"/>
    <mergeCell ref="F76:G78"/>
    <mergeCell ref="AN76:AN78"/>
    <mergeCell ref="AO76:AO78"/>
    <mergeCell ref="AP76:AQ78"/>
    <mergeCell ref="AR70:AR72"/>
    <mergeCell ref="A73:A75"/>
    <mergeCell ref="B73:B75"/>
    <mergeCell ref="C73:C75"/>
    <mergeCell ref="D73:D75"/>
    <mergeCell ref="E73:E75"/>
    <mergeCell ref="F73:G75"/>
    <mergeCell ref="AN73:AN75"/>
    <mergeCell ref="AO73:AO75"/>
    <mergeCell ref="AP73:AQ75"/>
    <mergeCell ref="AR67:AR69"/>
    <mergeCell ref="A70:A72"/>
    <mergeCell ref="B70:B72"/>
    <mergeCell ref="C70:C72"/>
    <mergeCell ref="D70:D72"/>
    <mergeCell ref="E70:E72"/>
    <mergeCell ref="F70:G72"/>
    <mergeCell ref="AN70:AN72"/>
    <mergeCell ref="AO70:AO72"/>
    <mergeCell ref="AP70:AQ72"/>
    <mergeCell ref="AR64:AR66"/>
    <mergeCell ref="A67:A69"/>
    <mergeCell ref="B67:B69"/>
    <mergeCell ref="C67:C69"/>
    <mergeCell ref="D67:D69"/>
    <mergeCell ref="E67:E69"/>
    <mergeCell ref="F67:G69"/>
    <mergeCell ref="AN67:AN69"/>
    <mergeCell ref="AO67:AO69"/>
    <mergeCell ref="AP67:AQ69"/>
    <mergeCell ref="AR61:AR63"/>
    <mergeCell ref="A64:A66"/>
    <mergeCell ref="B64:B66"/>
    <mergeCell ref="C64:C66"/>
    <mergeCell ref="D64:D66"/>
    <mergeCell ref="E64:E66"/>
    <mergeCell ref="F64:G66"/>
    <mergeCell ref="AN64:AN66"/>
    <mergeCell ref="AO64:AO66"/>
    <mergeCell ref="AP64:AQ66"/>
    <mergeCell ref="AR58:AR60"/>
    <mergeCell ref="A61:A63"/>
    <mergeCell ref="B61:B63"/>
    <mergeCell ref="C61:C63"/>
    <mergeCell ref="D61:D63"/>
    <mergeCell ref="E61:E63"/>
    <mergeCell ref="F61:G63"/>
    <mergeCell ref="AN61:AN63"/>
    <mergeCell ref="AO61:AO63"/>
    <mergeCell ref="AP61:AQ63"/>
    <mergeCell ref="AR55:AR57"/>
    <mergeCell ref="A58:A60"/>
    <mergeCell ref="B58:B60"/>
    <mergeCell ref="C58:C60"/>
    <mergeCell ref="D58:D60"/>
    <mergeCell ref="E58:E60"/>
    <mergeCell ref="F58:G60"/>
    <mergeCell ref="AN58:AN60"/>
    <mergeCell ref="AO58:AO60"/>
    <mergeCell ref="AP58:AQ60"/>
    <mergeCell ref="AR52:AR54"/>
    <mergeCell ref="A55:A57"/>
    <mergeCell ref="B55:B57"/>
    <mergeCell ref="C55:C57"/>
    <mergeCell ref="D55:D57"/>
    <mergeCell ref="E55:E57"/>
    <mergeCell ref="F55:G57"/>
    <mergeCell ref="AN55:AN57"/>
    <mergeCell ref="AO55:AO57"/>
    <mergeCell ref="AP55:AQ57"/>
    <mergeCell ref="AR49:AR51"/>
    <mergeCell ref="A52:A54"/>
    <mergeCell ref="B52:B54"/>
    <mergeCell ref="C52:C54"/>
    <mergeCell ref="D52:D54"/>
    <mergeCell ref="E52:E54"/>
    <mergeCell ref="F52:G54"/>
    <mergeCell ref="AN52:AN54"/>
    <mergeCell ref="AO52:AO54"/>
    <mergeCell ref="AP52:AQ54"/>
    <mergeCell ref="AR46:AR48"/>
    <mergeCell ref="A49:A51"/>
    <mergeCell ref="B49:B51"/>
    <mergeCell ref="C49:C51"/>
    <mergeCell ref="D49:D51"/>
    <mergeCell ref="E49:E51"/>
    <mergeCell ref="F49:G51"/>
    <mergeCell ref="AN49:AN51"/>
    <mergeCell ref="AO49:AO51"/>
    <mergeCell ref="AP49:AQ51"/>
    <mergeCell ref="AR43:AR45"/>
    <mergeCell ref="A46:A48"/>
    <mergeCell ref="B46:B48"/>
    <mergeCell ref="C46:C48"/>
    <mergeCell ref="D46:D48"/>
    <mergeCell ref="E46:E48"/>
    <mergeCell ref="F46:G48"/>
    <mergeCell ref="AN46:AN48"/>
    <mergeCell ref="AO46:AO48"/>
    <mergeCell ref="AP46:AQ48"/>
    <mergeCell ref="AR40:AR42"/>
    <mergeCell ref="A43:A45"/>
    <mergeCell ref="B43:B45"/>
    <mergeCell ref="C43:C45"/>
    <mergeCell ref="D43:D45"/>
    <mergeCell ref="E43:E45"/>
    <mergeCell ref="F43:G45"/>
    <mergeCell ref="AN43:AN45"/>
    <mergeCell ref="AO43:AO45"/>
    <mergeCell ref="AP43:AQ45"/>
    <mergeCell ref="AR37:AR39"/>
    <mergeCell ref="A40:A42"/>
    <mergeCell ref="B40:B42"/>
    <mergeCell ref="C40:C42"/>
    <mergeCell ref="D40:D42"/>
    <mergeCell ref="E40:E42"/>
    <mergeCell ref="F40:G42"/>
    <mergeCell ref="AN40:AN42"/>
    <mergeCell ref="AO40:AO42"/>
    <mergeCell ref="AP40:AQ42"/>
    <mergeCell ref="AR34:AR36"/>
    <mergeCell ref="A37:A39"/>
    <mergeCell ref="B37:B39"/>
    <mergeCell ref="C37:C39"/>
    <mergeCell ref="D37:D39"/>
    <mergeCell ref="E37:E39"/>
    <mergeCell ref="F37:G39"/>
    <mergeCell ref="AN37:AN39"/>
    <mergeCell ref="AO37:AO39"/>
    <mergeCell ref="AP37:AQ39"/>
    <mergeCell ref="AR31:AR33"/>
    <mergeCell ref="A34:A36"/>
    <mergeCell ref="B34:B36"/>
    <mergeCell ref="C34:C36"/>
    <mergeCell ref="D34:D36"/>
    <mergeCell ref="E34:E36"/>
    <mergeCell ref="F34:G36"/>
    <mergeCell ref="AN34:AN36"/>
    <mergeCell ref="AO34:AO36"/>
    <mergeCell ref="AP34:AQ36"/>
    <mergeCell ref="AR28:AR30"/>
    <mergeCell ref="A31:A33"/>
    <mergeCell ref="B31:B33"/>
    <mergeCell ref="C31:C33"/>
    <mergeCell ref="D31:D33"/>
    <mergeCell ref="E31:E33"/>
    <mergeCell ref="F31:G33"/>
    <mergeCell ref="AN31:AN33"/>
    <mergeCell ref="AO31:AO33"/>
    <mergeCell ref="AP31:AQ33"/>
    <mergeCell ref="AR25:AR27"/>
    <mergeCell ref="A28:A30"/>
    <mergeCell ref="B28:B30"/>
    <mergeCell ref="C28:C30"/>
    <mergeCell ref="D28:D30"/>
    <mergeCell ref="E28:E30"/>
    <mergeCell ref="F28:G30"/>
    <mergeCell ref="AN28:AN30"/>
    <mergeCell ref="AO28:AO30"/>
    <mergeCell ref="AP28:AQ30"/>
    <mergeCell ref="AR22:AR24"/>
    <mergeCell ref="A25:A27"/>
    <mergeCell ref="B25:B27"/>
    <mergeCell ref="C25:C27"/>
    <mergeCell ref="D25:D27"/>
    <mergeCell ref="E25:E27"/>
    <mergeCell ref="F25:G27"/>
    <mergeCell ref="AN25:AN27"/>
    <mergeCell ref="AO25:AO27"/>
    <mergeCell ref="AP25:AQ27"/>
    <mergeCell ref="AU21:AV21"/>
    <mergeCell ref="A22:A24"/>
    <mergeCell ref="B22:B24"/>
    <mergeCell ref="C22:C24"/>
    <mergeCell ref="D22:D24"/>
    <mergeCell ref="E22:E24"/>
    <mergeCell ref="F22:G24"/>
    <mergeCell ref="AN22:AN24"/>
    <mergeCell ref="AO22:AO24"/>
    <mergeCell ref="AP22:AQ24"/>
    <mergeCell ref="I18:AM18"/>
    <mergeCell ref="AN18:AN21"/>
    <mergeCell ref="AO18:AO21"/>
    <mergeCell ref="AP18:AQ21"/>
    <mergeCell ref="AR18:AR21"/>
    <mergeCell ref="I19:O19"/>
    <mergeCell ref="P19:V19"/>
    <mergeCell ref="W19:AC19"/>
    <mergeCell ref="AD19:AJ19"/>
    <mergeCell ref="AK19:AM19"/>
    <mergeCell ref="AH15:AM15"/>
    <mergeCell ref="AN15:AO15"/>
    <mergeCell ref="AP15:AQ15"/>
    <mergeCell ref="AR15:AS15"/>
    <mergeCell ref="B16:H17"/>
    <mergeCell ref="A18:A21"/>
    <mergeCell ref="B18:B21"/>
    <mergeCell ref="C18:D21"/>
    <mergeCell ref="E18:E21"/>
    <mergeCell ref="F18:H21"/>
    <mergeCell ref="AE14:AG14"/>
    <mergeCell ref="AH14:AJ14"/>
    <mergeCell ref="AK14:AM14"/>
    <mergeCell ref="C15:D15"/>
    <mergeCell ref="E15:F15"/>
    <mergeCell ref="G15:I15"/>
    <mergeCell ref="J15:O15"/>
    <mergeCell ref="P15:U15"/>
    <mergeCell ref="V15:AA15"/>
    <mergeCell ref="AB15:AG15"/>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Y12:AA12"/>
    <mergeCell ref="AB12:AD12"/>
    <mergeCell ref="AE12:AG12"/>
    <mergeCell ref="AH12:AJ12"/>
    <mergeCell ref="AK12:AM12"/>
    <mergeCell ref="C13:D13"/>
    <mergeCell ref="H13:I13"/>
    <mergeCell ref="J13:L13"/>
    <mergeCell ref="M13:O13"/>
    <mergeCell ref="P13:R13"/>
    <mergeCell ref="H12:I12"/>
    <mergeCell ref="J12:L12"/>
    <mergeCell ref="M12:O12"/>
    <mergeCell ref="P12:R12"/>
    <mergeCell ref="S12:U12"/>
    <mergeCell ref="V12:X12"/>
    <mergeCell ref="V11:AA11"/>
    <mergeCell ref="AB11:AG11"/>
    <mergeCell ref="AH11:AM11"/>
    <mergeCell ref="AN11:AO11"/>
    <mergeCell ref="AP11:AQ11"/>
    <mergeCell ref="AR11:AS11"/>
    <mergeCell ref="AN4:AQ4"/>
    <mergeCell ref="AN5:AQ5"/>
    <mergeCell ref="AK7:AM7"/>
    <mergeCell ref="AK9:AM9"/>
    <mergeCell ref="B11:B12"/>
    <mergeCell ref="C11:D12"/>
    <mergeCell ref="E11:F11"/>
    <mergeCell ref="G11:I11"/>
    <mergeCell ref="J11:O11"/>
    <mergeCell ref="P11:U11"/>
    <mergeCell ref="AN2:AQ2"/>
    <mergeCell ref="P3:S3"/>
    <mergeCell ref="T3:U3"/>
    <mergeCell ref="V3:W3"/>
    <mergeCell ref="X3:Y3"/>
    <mergeCell ref="AN3:AQ3"/>
  </mergeCells>
  <phoneticPr fontId="4"/>
  <dataValidations count="4">
    <dataValidation type="list" allowBlank="1" showInputMessage="1" showErrorMessage="1" sqref="D22:D23 D25:D26 D28:D29 D31:D32 D34:D35 D37:D38 D40:D41 D43:D44 D46:D47 D49:D50 D52:D53 D55:D56 D58:D59 D61:D62 D64:D65 D67:D68 D70:D71 D73:D74 D76:D77 D79:D80">
      <formula1>"□,☑"</formula1>
    </dataValidation>
    <dataValidation type="list" allowBlank="1" showInputMessage="1" showErrorMessage="1" sqref="C22:C23 C79:C80 C73:C74 C55:C56 C58:C59 C61:C62 C64:C65 C67:C68 C70:C71 C76:C77 C52:C53 C49:C50 C43:C44 C25:C26 C28:C29 C31:C32 C34:C35 C37:C38 C40:C41 C46:C47">
      <formula1>$B$91:$B$94</formula1>
    </dataValidation>
    <dataValidation type="list" allowBlank="1" showInputMessage="1" showErrorMessage="1" sqref="B22:B23 B25:B26 B28:B29 B31:B32 B34:B35 B37:B38 B40:B41 B43:B44 B46:B47 B49:B50 B52:B53 B55:B56 B58:B59 B61:B62 B64:B65 B67:B68 B70:B71 B73:B74 B76:B77 B79:B80">
      <formula1>INDIRECT($AN$2)</formula1>
    </dataValidation>
    <dataValidation type="list" allowBlank="1" showInputMessage="1" showErrorMessage="1" sqref="AN5:AN6 AO6:AQ6">
      <formula1>"予定,実績"</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 (2)'!$B$32:$L$32</xm:f>
          </x14:formula1>
          <xm:sqref>E22:E23 E25:E26 E28:E29 E31:E32 E34:E35 E37:E38 E40:E41 E43:E44 E46:E47 E49:E50 E52:E53 E55:E56 E58:E59 E61:E62 E64:E65 E67:E68 E70:E71 E73:E74 E76:E77 E79:E80</xm:sqref>
        </x14:dataValidation>
        <x14:dataValidation type="list" allowBlank="1" showInputMessage="1" showErrorMessage="1">
          <x14:formula1>
            <xm:f>OFFSET('P1'!$B$12,,,COUNTA('P1'!$B$12:$B$56))</xm:f>
          </x14:formula1>
          <xm:sqref>I22:AM22 I25:AM25 I28:AM28 I31:AM31 I34:AM34 I37:AM37 I40:AM40 I43:AM43 I46:AM46 I49:AM49 I52:AM52 I55:AM55 I58:AM58 I61:AM61 I64:AM64 I67:AM67 I70:AM70 I73:AM73 I76:AM76 I79:AM79</xm:sqref>
        </x14:dataValidation>
        <x14:dataValidation type="list" allowBlank="1" showInputMessage="1" showErrorMessage="1">
          <x14:formula1>
            <xm:f>'選択肢 (2)'!$A$1:$A$31</xm:f>
          </x14:formula1>
          <xm:sqref>AN2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111"/>
  <sheetViews>
    <sheetView showGridLines="0" view="pageBreakPreview" zoomScaleNormal="100" zoomScaleSheetLayoutView="100" workbookViewId="0">
      <selection activeCell="AN2" sqref="AN2:AQ2"/>
    </sheetView>
  </sheetViews>
  <sheetFormatPr defaultColWidth="8.25" defaultRowHeight="21" customHeight="1" x14ac:dyDescent="0.15"/>
  <cols>
    <col min="1" max="1" width="2.625" style="294" customWidth="1"/>
    <col min="2" max="2" width="17.25" style="326" customWidth="1"/>
    <col min="3" max="3" width="7.5" style="294" bestFit="1" customWidth="1"/>
    <col min="4" max="4" width="3.25" style="294" customWidth="1"/>
    <col min="5" max="7" width="7.625" style="294" customWidth="1"/>
    <col min="8" max="8" width="5.25" style="294" customWidth="1"/>
    <col min="9" max="39" width="2.625" style="294" customWidth="1"/>
    <col min="40" max="41" width="7.625" style="294" customWidth="1"/>
    <col min="42" max="43" width="7.875" style="294" customWidth="1"/>
    <col min="44" max="45" width="7.625" style="294" customWidth="1"/>
    <col min="46" max="46" width="8.25" style="310"/>
    <col min="47" max="48" width="10.5" style="272" hidden="1" customWidth="1"/>
    <col min="49" max="49" width="3.125" style="272" customWidth="1"/>
    <col min="50" max="16384" width="8.25" style="272"/>
  </cols>
  <sheetData>
    <row r="1" spans="1:48" s="590" customFormat="1" ht="19.5" customHeight="1" x14ac:dyDescent="0.15">
      <c r="A1" s="587" t="s">
        <v>563</v>
      </c>
      <c r="B1" s="588"/>
      <c r="C1" s="588"/>
      <c r="D1" s="588"/>
      <c r="E1" s="588"/>
      <c r="F1" s="588"/>
      <c r="G1" s="589"/>
      <c r="H1" s="589"/>
      <c r="I1" s="589"/>
      <c r="J1" s="589"/>
      <c r="K1" s="589"/>
      <c r="L1" s="589"/>
      <c r="M1" s="589"/>
      <c r="N1" s="589"/>
      <c r="O1" s="589"/>
      <c r="P1" s="589"/>
      <c r="Q1" s="589"/>
      <c r="R1" s="589"/>
      <c r="S1" s="589"/>
      <c r="T1" s="589"/>
      <c r="U1" s="589"/>
    </row>
    <row r="2" spans="1:48" ht="18" customHeight="1" x14ac:dyDescent="0.15">
      <c r="A2" s="265" t="s">
        <v>564</v>
      </c>
      <c r="B2" s="264"/>
      <c r="C2" s="265"/>
      <c r="D2" s="265"/>
      <c r="E2" s="265"/>
      <c r="F2" s="265"/>
      <c r="G2" s="265"/>
      <c r="H2" s="265"/>
      <c r="I2" s="265"/>
      <c r="J2" s="265"/>
      <c r="K2" s="265"/>
      <c r="L2" s="265"/>
      <c r="M2" s="265"/>
      <c r="N2" s="265"/>
      <c r="O2" s="265"/>
      <c r="P2" s="265"/>
      <c r="Q2" s="265"/>
      <c r="R2" s="265"/>
      <c r="S2" s="265"/>
      <c r="T2" s="265"/>
      <c r="U2" s="265"/>
      <c r="V2" s="265"/>
      <c r="W2" s="265"/>
      <c r="X2" s="265"/>
      <c r="Y2" s="265"/>
      <c r="Z2" s="265"/>
      <c r="AA2" s="266"/>
      <c r="AB2" s="266"/>
      <c r="AC2" s="267"/>
      <c r="AD2" s="267"/>
      <c r="AE2" s="267"/>
      <c r="AF2" s="267"/>
      <c r="AG2" s="268"/>
      <c r="AH2" s="268"/>
      <c r="AI2" s="268"/>
      <c r="AJ2" s="268"/>
      <c r="AK2" s="268"/>
      <c r="AL2" s="269" t="s">
        <v>385</v>
      </c>
      <c r="AM2" s="269"/>
      <c r="AN2" s="591" t="s">
        <v>500</v>
      </c>
      <c r="AO2" s="592"/>
      <c r="AP2" s="592"/>
      <c r="AQ2" s="593"/>
      <c r="AR2" s="270"/>
      <c r="AS2" s="270"/>
      <c r="AT2" s="271"/>
    </row>
    <row r="3" spans="1:48" ht="18" customHeight="1" x14ac:dyDescent="0.15">
      <c r="A3" s="273" t="s">
        <v>386</v>
      </c>
      <c r="B3" s="274"/>
      <c r="C3" s="274"/>
      <c r="D3" s="274"/>
      <c r="E3" s="274"/>
      <c r="F3" s="274"/>
      <c r="G3" s="274"/>
      <c r="H3" s="274"/>
      <c r="I3" s="274"/>
      <c r="J3" s="274"/>
      <c r="K3" s="274"/>
      <c r="L3" s="274"/>
      <c r="M3" s="274"/>
      <c r="N3" s="275"/>
      <c r="O3" s="275"/>
      <c r="P3" s="594">
        <v>2024</v>
      </c>
      <c r="Q3" s="594"/>
      <c r="R3" s="594"/>
      <c r="S3" s="594"/>
      <c r="T3" s="426" t="s">
        <v>7</v>
      </c>
      <c r="U3" s="426"/>
      <c r="V3" s="595" t="str">
        <f>IF([9]【共通】!P9=0,"",IF([9]【共通】!P9-4&lt;1,[9]【共通】!P9-4+12,[9]【共通】!P9-4))</f>
        <v/>
      </c>
      <c r="W3" s="595"/>
      <c r="X3" s="426" t="s">
        <v>387</v>
      </c>
      <c r="Y3" s="426"/>
      <c r="Z3" s="274"/>
      <c r="AA3" s="274"/>
      <c r="AB3" s="274"/>
      <c r="AC3" s="267"/>
      <c r="AD3" s="267"/>
      <c r="AE3" s="276"/>
      <c r="AF3" s="269"/>
      <c r="AG3" s="274"/>
      <c r="AH3" s="274"/>
      <c r="AI3" s="274"/>
      <c r="AJ3" s="274"/>
      <c r="AK3" s="274"/>
      <c r="AL3" s="269" t="s">
        <v>388</v>
      </c>
      <c r="AM3" s="269"/>
      <c r="AN3" s="596"/>
      <c r="AO3" s="597"/>
      <c r="AP3" s="597"/>
      <c r="AQ3" s="598"/>
      <c r="AR3" s="270"/>
      <c r="AS3" s="270"/>
      <c r="AT3" s="271"/>
    </row>
    <row r="4" spans="1:48" ht="18" customHeight="1" x14ac:dyDescent="0.15">
      <c r="A4" s="277"/>
      <c r="B4" s="274"/>
      <c r="C4" s="277"/>
      <c r="D4" s="277"/>
      <c r="E4" s="277"/>
      <c r="F4" s="277"/>
      <c r="G4" s="277"/>
      <c r="H4" s="277"/>
      <c r="I4" s="277"/>
      <c r="J4" s="277"/>
      <c r="K4" s="277"/>
      <c r="L4" s="277"/>
      <c r="M4" s="277"/>
      <c r="N4" s="277"/>
      <c r="O4" s="277"/>
      <c r="P4" s="277"/>
      <c r="Q4" s="277"/>
      <c r="R4" s="277"/>
      <c r="S4" s="277"/>
      <c r="T4" s="277"/>
      <c r="U4" s="277"/>
      <c r="V4" s="278" t="str">
        <f>IF(V3="","シート【共通】の「運営指導年月日」を入力してください↑","")</f>
        <v>シート【共通】の「運営指導年月日」を入力してください↑</v>
      </c>
      <c r="W4" s="277"/>
      <c r="X4" s="277"/>
      <c r="Y4" s="277"/>
      <c r="Z4" s="277"/>
      <c r="AA4" s="276"/>
      <c r="AB4" s="279"/>
      <c r="AC4" s="279"/>
      <c r="AD4" s="279"/>
      <c r="AE4" s="267"/>
      <c r="AF4" s="279"/>
      <c r="AG4" s="279"/>
      <c r="AH4" s="279"/>
      <c r="AI4" s="279"/>
      <c r="AJ4" s="279"/>
      <c r="AK4" s="279"/>
      <c r="AL4" s="280" t="s">
        <v>389</v>
      </c>
      <c r="AM4" s="269"/>
      <c r="AN4" s="423" t="str">
        <f>IF(AN5="","予定/実績の別を選択",IF(AN5="予定","４週","暦月"))</f>
        <v>暦月</v>
      </c>
      <c r="AO4" s="424"/>
      <c r="AP4" s="424"/>
      <c r="AQ4" s="425"/>
      <c r="AR4" s="270"/>
      <c r="AS4" s="270"/>
      <c r="AT4" s="271"/>
    </row>
    <row r="5" spans="1:48" ht="18" customHeight="1" x14ac:dyDescent="0.15">
      <c r="A5" s="277"/>
      <c r="B5" s="274"/>
      <c r="C5" s="277"/>
      <c r="D5" s="277"/>
      <c r="E5" s="277"/>
      <c r="F5" s="277"/>
      <c r="G5" s="277"/>
      <c r="H5" s="277"/>
      <c r="I5" s="277"/>
      <c r="J5" s="277"/>
      <c r="K5" s="277"/>
      <c r="L5" s="277"/>
      <c r="M5" s="277"/>
      <c r="N5" s="277"/>
      <c r="O5" s="277"/>
      <c r="P5" s="277"/>
      <c r="Q5" s="277"/>
      <c r="R5" s="277"/>
      <c r="S5" s="277"/>
      <c r="T5" s="277"/>
      <c r="U5" s="277"/>
      <c r="V5" s="277"/>
      <c r="W5" s="277"/>
      <c r="X5" s="277"/>
      <c r="Y5" s="277"/>
      <c r="Z5" s="277"/>
      <c r="AA5" s="276"/>
      <c r="AB5" s="279"/>
      <c r="AC5" s="279"/>
      <c r="AD5" s="279"/>
      <c r="AE5" s="267"/>
      <c r="AF5" s="279"/>
      <c r="AG5" s="279"/>
      <c r="AH5" s="279"/>
      <c r="AI5" s="279"/>
      <c r="AJ5" s="279"/>
      <c r="AK5" s="279"/>
      <c r="AL5" s="280" t="s">
        <v>390</v>
      </c>
      <c r="AM5" s="269"/>
      <c r="AN5" s="599" t="s">
        <v>391</v>
      </c>
      <c r="AO5" s="600"/>
      <c r="AP5" s="600"/>
      <c r="AQ5" s="601"/>
      <c r="AR5" s="270"/>
      <c r="AS5" s="270"/>
      <c r="AT5" s="271"/>
      <c r="AU5" s="281"/>
      <c r="AV5" s="281"/>
    </row>
    <row r="6" spans="1:48" s="291" customFormat="1" ht="6.75" customHeight="1" x14ac:dyDescent="0.15">
      <c r="A6" s="282"/>
      <c r="B6" s="274"/>
      <c r="C6" s="282"/>
      <c r="D6" s="282"/>
      <c r="E6" s="282"/>
      <c r="F6" s="282"/>
      <c r="G6" s="282"/>
      <c r="H6" s="282"/>
      <c r="I6" s="282"/>
      <c r="J6" s="282"/>
      <c r="K6" s="282"/>
      <c r="L6" s="282"/>
      <c r="M6" s="282"/>
      <c r="N6" s="282"/>
      <c r="O6" s="282"/>
      <c r="P6" s="282"/>
      <c r="Q6" s="282"/>
      <c r="R6" s="282"/>
      <c r="S6" s="282"/>
      <c r="T6" s="282"/>
      <c r="U6" s="282"/>
      <c r="V6" s="282"/>
      <c r="W6" s="282"/>
      <c r="X6" s="282"/>
      <c r="Y6" s="282"/>
      <c r="Z6" s="282"/>
      <c r="AA6" s="283"/>
      <c r="AB6" s="284"/>
      <c r="AC6" s="284"/>
      <c r="AD6" s="284"/>
      <c r="AE6" s="285"/>
      <c r="AF6" s="284"/>
      <c r="AG6" s="284"/>
      <c r="AH6" s="284"/>
      <c r="AI6" s="284"/>
      <c r="AJ6" s="284"/>
      <c r="AK6" s="284"/>
      <c r="AL6" s="286"/>
      <c r="AM6" s="287"/>
      <c r="AN6" s="275"/>
      <c r="AO6" s="275"/>
      <c r="AP6" s="275"/>
      <c r="AQ6" s="275"/>
      <c r="AR6" s="288"/>
      <c r="AS6" s="288"/>
      <c r="AT6" s="289"/>
      <c r="AU6" s="290"/>
      <c r="AV6" s="290"/>
    </row>
    <row r="7" spans="1:48" ht="18" customHeight="1" x14ac:dyDescent="0.15">
      <c r="A7" s="277"/>
      <c r="B7" s="274"/>
      <c r="C7" s="277"/>
      <c r="D7" s="277"/>
      <c r="E7" s="277"/>
      <c r="F7" s="277"/>
      <c r="G7" s="277"/>
      <c r="H7" s="277"/>
      <c r="I7" s="277"/>
      <c r="J7" s="277"/>
      <c r="K7" s="277"/>
      <c r="L7" s="277"/>
      <c r="M7" s="277"/>
      <c r="N7" s="277"/>
      <c r="O7" s="277"/>
      <c r="P7" s="277"/>
      <c r="Q7" s="277"/>
      <c r="R7" s="277"/>
      <c r="S7" s="277"/>
      <c r="T7" s="277"/>
      <c r="U7" s="277"/>
      <c r="V7" s="277"/>
      <c r="W7" s="276"/>
      <c r="X7" s="277"/>
      <c r="Y7" s="277"/>
      <c r="Z7" s="277"/>
      <c r="AA7" s="276"/>
      <c r="AB7" s="279"/>
      <c r="AC7" s="279"/>
      <c r="AD7" s="279"/>
      <c r="AE7" s="267"/>
      <c r="AF7" s="279"/>
      <c r="AG7" s="279"/>
      <c r="AH7" s="279"/>
      <c r="AI7" s="279"/>
      <c r="AJ7" s="280" t="s">
        <v>392</v>
      </c>
      <c r="AK7" s="602"/>
      <c r="AL7" s="602"/>
      <c r="AM7" s="602"/>
      <c r="AN7" s="279" t="s">
        <v>393</v>
      </c>
      <c r="AO7" s="603"/>
      <c r="AP7" s="279" t="s">
        <v>394</v>
      </c>
      <c r="AQ7" s="267"/>
      <c r="AR7" s="270"/>
      <c r="AS7" s="270"/>
      <c r="AT7" s="271"/>
      <c r="AU7" s="281"/>
      <c r="AV7" s="281"/>
    </row>
    <row r="8" spans="1:48" s="291" customFormat="1" ht="7.5" customHeight="1" x14ac:dyDescent="0.15">
      <c r="A8" s="282"/>
      <c r="B8" s="274"/>
      <c r="C8" s="282"/>
      <c r="D8" s="282"/>
      <c r="E8" s="282"/>
      <c r="F8" s="282"/>
      <c r="G8" s="282"/>
      <c r="H8" s="282"/>
      <c r="I8" s="282"/>
      <c r="J8" s="282"/>
      <c r="K8" s="282"/>
      <c r="L8" s="282"/>
      <c r="M8" s="282"/>
      <c r="N8" s="282"/>
      <c r="O8" s="282"/>
      <c r="P8" s="282"/>
      <c r="Q8" s="282"/>
      <c r="R8" s="282"/>
      <c r="S8" s="282"/>
      <c r="T8" s="282"/>
      <c r="U8" s="282"/>
      <c r="V8" s="282"/>
      <c r="W8" s="283"/>
      <c r="X8" s="282"/>
      <c r="Y8" s="282"/>
      <c r="Z8" s="282"/>
      <c r="AA8" s="283"/>
      <c r="AB8" s="284"/>
      <c r="AC8" s="284"/>
      <c r="AD8" s="284"/>
      <c r="AE8" s="285"/>
      <c r="AF8" s="284"/>
      <c r="AG8" s="284"/>
      <c r="AH8" s="284"/>
      <c r="AI8" s="284"/>
      <c r="AJ8" s="286"/>
      <c r="AK8" s="284"/>
      <c r="AL8" s="284"/>
      <c r="AM8" s="284"/>
      <c r="AN8" s="284"/>
      <c r="AO8" s="284"/>
      <c r="AP8" s="284"/>
      <c r="AQ8" s="285"/>
      <c r="AR8" s="288"/>
      <c r="AS8" s="288"/>
      <c r="AT8" s="289"/>
      <c r="AU8" s="290"/>
      <c r="AV8" s="290"/>
    </row>
    <row r="9" spans="1:48" ht="18" customHeight="1" x14ac:dyDescent="0.15">
      <c r="A9" s="277"/>
      <c r="B9" s="277"/>
      <c r="C9" s="277"/>
      <c r="D9" s="277"/>
      <c r="E9" s="277"/>
      <c r="F9" s="277"/>
      <c r="G9" s="277"/>
      <c r="H9" s="277"/>
      <c r="I9" s="277"/>
      <c r="J9" s="277"/>
      <c r="K9" s="277"/>
      <c r="L9" s="277"/>
      <c r="M9" s="277"/>
      <c r="N9" s="277"/>
      <c r="O9" s="277"/>
      <c r="P9" s="277"/>
      <c r="Q9" s="277"/>
      <c r="R9" s="277"/>
      <c r="S9" s="277"/>
      <c r="T9" s="277"/>
      <c r="U9" s="277"/>
      <c r="V9" s="277"/>
      <c r="W9" s="276"/>
      <c r="X9" s="277"/>
      <c r="Y9" s="277"/>
      <c r="Z9" s="277"/>
      <c r="AA9" s="276"/>
      <c r="AB9" s="279"/>
      <c r="AC9" s="279"/>
      <c r="AD9" s="279"/>
      <c r="AE9" s="267"/>
      <c r="AF9" s="279"/>
      <c r="AG9" s="279"/>
      <c r="AH9" s="279"/>
      <c r="AI9" s="279"/>
      <c r="AJ9" s="280" t="s">
        <v>395</v>
      </c>
      <c r="AK9" s="602"/>
      <c r="AL9" s="602"/>
      <c r="AM9" s="602"/>
      <c r="AN9" s="279" t="s">
        <v>393</v>
      </c>
      <c r="AO9" s="603"/>
      <c r="AP9" s="279" t="s">
        <v>394</v>
      </c>
      <c r="AQ9" s="267"/>
      <c r="AR9" s="270"/>
      <c r="AS9" s="270"/>
      <c r="AT9" s="271"/>
      <c r="AU9" s="281"/>
      <c r="AV9" s="281"/>
    </row>
    <row r="10" spans="1:48" s="291" customFormat="1" ht="5.25" customHeight="1" x14ac:dyDescent="0.15">
      <c r="A10" s="282"/>
      <c r="B10" s="282"/>
      <c r="C10" s="282"/>
      <c r="D10" s="282"/>
      <c r="E10" s="282"/>
      <c r="F10" s="282"/>
      <c r="G10" s="282"/>
      <c r="H10" s="282"/>
      <c r="I10" s="282"/>
      <c r="J10" s="282"/>
      <c r="K10" s="282"/>
      <c r="L10" s="282"/>
      <c r="M10" s="282"/>
      <c r="N10" s="282"/>
      <c r="O10" s="282"/>
      <c r="P10" s="282"/>
      <c r="Q10" s="282"/>
      <c r="R10" s="282"/>
      <c r="S10" s="282"/>
      <c r="T10" s="282"/>
      <c r="U10" s="282"/>
      <c r="V10" s="282"/>
      <c r="W10" s="283"/>
      <c r="X10" s="282"/>
      <c r="Y10" s="282"/>
      <c r="Z10" s="282"/>
      <c r="AA10" s="283"/>
      <c r="AB10" s="284"/>
      <c r="AC10" s="284"/>
      <c r="AD10" s="284"/>
      <c r="AE10" s="285"/>
      <c r="AF10" s="284"/>
      <c r="AG10" s="284"/>
      <c r="AH10" s="284"/>
      <c r="AI10" s="284"/>
      <c r="AJ10" s="286"/>
      <c r="AK10" s="284"/>
      <c r="AL10" s="284"/>
      <c r="AM10" s="284"/>
      <c r="AN10" s="284"/>
      <c r="AO10" s="284"/>
      <c r="AP10" s="284"/>
      <c r="AQ10" s="285"/>
      <c r="AR10" s="288"/>
      <c r="AS10" s="288"/>
      <c r="AT10" s="289"/>
      <c r="AU10" s="290"/>
      <c r="AV10" s="290"/>
    </row>
    <row r="11" spans="1:48" s="294" customFormat="1" ht="21" customHeight="1" x14ac:dyDescent="0.15">
      <c r="A11" s="292"/>
      <c r="B11" s="604"/>
      <c r="C11" s="605" t="s">
        <v>396</v>
      </c>
      <c r="D11" s="606"/>
      <c r="E11" s="408" t="str">
        <f>IFERROR(IF(VLOOKUP($AN$2,'選択肢 (2)'!$A:$L,3,FALSE)="","---",(VLOOKUP($AN$2,'選択肢 (2)'!$A:$L,3,FALSE))),"サービス種別未選択")</f>
        <v>生活支援員</v>
      </c>
      <c r="F11" s="408"/>
      <c r="G11" s="408" t="str">
        <f>IFERROR(IF(VLOOKUP($AN$2,'選択肢 (2)'!$A:$L,4,FALSE)="","---",(VLOOKUP($AN$2,'選択肢 (2)'!$A:$L,4,FALSE))),"サービス種別"&amp;CHAR(10)&amp;"未選択")</f>
        <v>---</v>
      </c>
      <c r="H11" s="408"/>
      <c r="I11" s="408"/>
      <c r="J11" s="416" t="str">
        <f>IFERROR(IF(VLOOKUP($AN$2,'選択肢 (2)'!$A:$L,5,FALSE)="","---",(VLOOKUP($AN$2,'選択肢 (2)'!$A:$L,5,FALSE))),"サービス種別未選択")</f>
        <v>---</v>
      </c>
      <c r="K11" s="417"/>
      <c r="L11" s="417"/>
      <c r="M11" s="417"/>
      <c r="N11" s="417"/>
      <c r="O11" s="418"/>
      <c r="P11" s="416" t="str">
        <f>IFERROR(IF(VLOOKUP($AN$2,'選択肢 (2)'!$A:$L,6,FALSE)="","---",(VLOOKUP($AN$2,'選択肢 (2)'!$A:$L,6,FALSE))),"サービス種別未選択")</f>
        <v>---</v>
      </c>
      <c r="Q11" s="417"/>
      <c r="R11" s="417"/>
      <c r="S11" s="417"/>
      <c r="T11" s="417"/>
      <c r="U11" s="418"/>
      <c r="V11" s="416" t="str">
        <f>IFERROR(IF(VLOOKUP($AN$2,'選択肢 (2)'!$A:$L,7,FALSE)="","---",(VLOOKUP($AN$2,'選択肢 (2)'!$A:$L,7,FALSE))),"サービス種別未選択")</f>
        <v>---</v>
      </c>
      <c r="W11" s="417"/>
      <c r="X11" s="417"/>
      <c r="Y11" s="417"/>
      <c r="Z11" s="417"/>
      <c r="AA11" s="418"/>
      <c r="AB11" s="416" t="str">
        <f>IFERROR(IF(VLOOKUP($AN$2,'選択肢 (2)'!$A:$L,8,FALSE)="","---",(VLOOKUP($AN$2,'選択肢 (2)'!$A:$L,8,FALSE))),"サービス種別未選択")</f>
        <v>---</v>
      </c>
      <c r="AC11" s="417"/>
      <c r="AD11" s="417"/>
      <c r="AE11" s="417"/>
      <c r="AF11" s="417"/>
      <c r="AG11" s="418"/>
      <c r="AH11" s="416" t="str">
        <f>IFERROR(IF(VLOOKUP($AN$2,'選択肢 (2)'!$A:$L,9,FALSE)="","---",(VLOOKUP($AN$2,'選択肢 (2)'!$A:$L,9,FALSE))),"サービス種別未選択")</f>
        <v>---</v>
      </c>
      <c r="AI11" s="417"/>
      <c r="AJ11" s="417"/>
      <c r="AK11" s="417"/>
      <c r="AL11" s="417"/>
      <c r="AM11" s="418"/>
      <c r="AN11" s="396" t="str">
        <f>IFERROR(IF(VLOOKUP($AN$2,'選択肢 (2)'!$A:$L,10,FALSE)="","---",(VLOOKUP($AN$2,'選択肢 (2)'!$A:$L,10,FALSE))),"サービス種別未選択")</f>
        <v>---</v>
      </c>
      <c r="AO11" s="398"/>
      <c r="AP11" s="408" t="str">
        <f>IFERROR(IF(VLOOKUP($AN$2,'選択肢 (2)'!$A:$L,11,FALSE)="","---",(VLOOKUP($AN$2,'選択肢 (2)'!$A:$L,11,FALSE))),"サービス種別未選択")</f>
        <v>---</v>
      </c>
      <c r="AQ11" s="408"/>
      <c r="AR11" s="408" t="str">
        <f>IFERROR(IF(VLOOKUP($AN$2,'選択肢 (2)'!$A:$L,12,FALSE)="","---",(VLOOKUP($AN$2,'選択肢 (2)'!$A:$L,12,FALSE))),"サービス種別未選択")</f>
        <v>---</v>
      </c>
      <c r="AS11" s="408"/>
      <c r="AT11" s="293"/>
    </row>
    <row r="12" spans="1:48" s="294" customFormat="1" ht="24.95" customHeight="1" x14ac:dyDescent="0.15">
      <c r="A12" s="295"/>
      <c r="B12" s="607"/>
      <c r="C12" s="608"/>
      <c r="D12" s="609"/>
      <c r="E12" s="296" t="s">
        <v>397</v>
      </c>
      <c r="F12" s="296" t="s">
        <v>398</v>
      </c>
      <c r="G12" s="610" t="s">
        <v>399</v>
      </c>
      <c r="H12" s="611" t="s">
        <v>400</v>
      </c>
      <c r="I12" s="611"/>
      <c r="J12" s="420" t="s">
        <v>401</v>
      </c>
      <c r="K12" s="421"/>
      <c r="L12" s="422"/>
      <c r="M12" s="420" t="s">
        <v>402</v>
      </c>
      <c r="N12" s="421"/>
      <c r="O12" s="422"/>
      <c r="P12" s="420" t="s">
        <v>401</v>
      </c>
      <c r="Q12" s="421"/>
      <c r="R12" s="422"/>
      <c r="S12" s="420" t="s">
        <v>402</v>
      </c>
      <c r="T12" s="421"/>
      <c r="U12" s="422"/>
      <c r="V12" s="420" t="s">
        <v>401</v>
      </c>
      <c r="W12" s="421"/>
      <c r="X12" s="422"/>
      <c r="Y12" s="420" t="s">
        <v>402</v>
      </c>
      <c r="Z12" s="421"/>
      <c r="AA12" s="422"/>
      <c r="AB12" s="420" t="s">
        <v>401</v>
      </c>
      <c r="AC12" s="421"/>
      <c r="AD12" s="422"/>
      <c r="AE12" s="420" t="s">
        <v>402</v>
      </c>
      <c r="AF12" s="421"/>
      <c r="AG12" s="422"/>
      <c r="AH12" s="420" t="s">
        <v>401</v>
      </c>
      <c r="AI12" s="421"/>
      <c r="AJ12" s="422"/>
      <c r="AK12" s="420" t="s">
        <v>402</v>
      </c>
      <c r="AL12" s="421"/>
      <c r="AM12" s="422"/>
      <c r="AN12" s="296" t="s">
        <v>397</v>
      </c>
      <c r="AO12" s="296" t="s">
        <v>398</v>
      </c>
      <c r="AP12" s="296" t="s">
        <v>397</v>
      </c>
      <c r="AQ12" s="296" t="s">
        <v>398</v>
      </c>
      <c r="AR12" s="296" t="s">
        <v>397</v>
      </c>
      <c r="AS12" s="296" t="s">
        <v>398</v>
      </c>
      <c r="AT12" s="293"/>
    </row>
    <row r="13" spans="1:48" s="294" customFormat="1" ht="18" customHeight="1" x14ac:dyDescent="0.15">
      <c r="A13" s="295"/>
      <c r="B13" s="612" t="s">
        <v>403</v>
      </c>
      <c r="C13" s="396">
        <f>SUM(E13:AS13)</f>
        <v>0</v>
      </c>
      <c r="D13" s="398"/>
      <c r="E13" s="296">
        <f>COUNTIFS($B:$B,$E$11,$C:$C,"(A)常/専")</f>
        <v>0</v>
      </c>
      <c r="F13" s="296">
        <f>COUNTIFS($B:$B,$E$11,$C:$C,"(B)常/兼")</f>
        <v>0</v>
      </c>
      <c r="G13" s="296">
        <f>COUNTIFS($B:$B,$G$11,$C:$C,"(A)常/専")</f>
        <v>0</v>
      </c>
      <c r="H13" s="611">
        <f>COUNTIFS($B:$B,$G$11,$C:$C,"(B)常/兼")</f>
        <v>0</v>
      </c>
      <c r="I13" s="611"/>
      <c r="J13" s="420">
        <f>COUNTIFS($B:$B,$J$11,$C:$C,"(A)常/専")</f>
        <v>0</v>
      </c>
      <c r="K13" s="421"/>
      <c r="L13" s="422"/>
      <c r="M13" s="420">
        <f>COUNTIFS($B:$B,$J$11,$C:$C,"(B)常/兼")</f>
        <v>0</v>
      </c>
      <c r="N13" s="421"/>
      <c r="O13" s="422"/>
      <c r="P13" s="420">
        <f>COUNTIFS($B:$B,$P$11,$C:$C,"(A)常/専")</f>
        <v>0</v>
      </c>
      <c r="Q13" s="421"/>
      <c r="R13" s="422"/>
      <c r="S13" s="420">
        <f>COUNTIFS($B:$B,$P$11,$C:$C,"(B)常/兼")</f>
        <v>0</v>
      </c>
      <c r="T13" s="421"/>
      <c r="U13" s="422"/>
      <c r="V13" s="420">
        <f>COUNTIFS($B:$B,$V$11,$C:$C,"(A)常/専")</f>
        <v>0</v>
      </c>
      <c r="W13" s="421"/>
      <c r="X13" s="422"/>
      <c r="Y13" s="420">
        <f>COUNTIFS($B:$B,$V$11,$C:$C,"(B)常/兼")</f>
        <v>0</v>
      </c>
      <c r="Z13" s="421"/>
      <c r="AA13" s="422"/>
      <c r="AB13" s="420">
        <f>COUNTIFS($B:$B,$AB$11,$C:$C,"(A)常/専")</f>
        <v>0</v>
      </c>
      <c r="AC13" s="421"/>
      <c r="AD13" s="422"/>
      <c r="AE13" s="420">
        <f>COUNTIFS($B:$B,$AB$11,$C:$C,"(B)常/兼")</f>
        <v>0</v>
      </c>
      <c r="AF13" s="421"/>
      <c r="AG13" s="422"/>
      <c r="AH13" s="420">
        <f>COUNTIFS($B:$B,$AH$11,$C:$C,"(A)常/専")</f>
        <v>0</v>
      </c>
      <c r="AI13" s="421"/>
      <c r="AJ13" s="422"/>
      <c r="AK13" s="420">
        <f>COUNTIFS($B:$B,$AH$11,$C:$C,"(B)常/兼")</f>
        <v>0</v>
      </c>
      <c r="AL13" s="421"/>
      <c r="AM13" s="422"/>
      <c r="AN13" s="296">
        <f>COUNTIFS($B:$B,$AN$11,$C:$C,"(A)常/専")</f>
        <v>0</v>
      </c>
      <c r="AO13" s="296">
        <f>COUNTIFS($B:$B,$AN$11,$C:$C,"(B)常/兼")</f>
        <v>0</v>
      </c>
      <c r="AP13" s="296">
        <f>COUNTIFS($B:$B,$AP$11,$C:$C,"(A)常/専")</f>
        <v>0</v>
      </c>
      <c r="AQ13" s="296">
        <f>COUNTIFS($B:$B,$AP$11,$C:$C,"(B)常/兼")</f>
        <v>0</v>
      </c>
      <c r="AR13" s="296">
        <f>COUNTIFS($B:$B,$AR$11,$C:$C,"(A)常/専")</f>
        <v>0</v>
      </c>
      <c r="AS13" s="296">
        <f>COUNTIFS($B:$B,$AR$11,$C:$C,"(B)常/兼")</f>
        <v>0</v>
      </c>
      <c r="AT13" s="293"/>
    </row>
    <row r="14" spans="1:48" s="294" customFormat="1" ht="18" customHeight="1" x14ac:dyDescent="0.15">
      <c r="A14" s="295"/>
      <c r="B14" s="612" t="s">
        <v>404</v>
      </c>
      <c r="C14" s="396">
        <f>SUM(E14:AS14)</f>
        <v>0</v>
      </c>
      <c r="D14" s="398"/>
      <c r="E14" s="296">
        <f>COUNTIFS($B:$B,$E$11,$C:$C,"(C)非/専")</f>
        <v>0</v>
      </c>
      <c r="F14" s="296">
        <f>COUNTIFS($B:$B,$E$11,$C:$C,"(D)非/兼")</f>
        <v>0</v>
      </c>
      <c r="G14" s="296">
        <f>COUNTIFS($B:$B,$G$11,$C:$C,"(C)非/専")</f>
        <v>0</v>
      </c>
      <c r="H14" s="611">
        <f>COUNTIFS($B:$B,$G$11,$C:$C,"(D)非/兼")</f>
        <v>0</v>
      </c>
      <c r="I14" s="611"/>
      <c r="J14" s="420">
        <f>COUNTIFS($B:$B,$J$11,$C:$C,"(C)非/専")</f>
        <v>0</v>
      </c>
      <c r="K14" s="421"/>
      <c r="L14" s="422"/>
      <c r="M14" s="420">
        <f>COUNTIFS($B:$B,$J$11,$C:$C,"(D)非/兼")</f>
        <v>0</v>
      </c>
      <c r="N14" s="421"/>
      <c r="O14" s="422"/>
      <c r="P14" s="420">
        <f>COUNTIFS($B:$B,$P$11,$C:$C,"(C)非/専")</f>
        <v>0</v>
      </c>
      <c r="Q14" s="421"/>
      <c r="R14" s="422"/>
      <c r="S14" s="420">
        <f>COUNTIFS($B:$B,$P$11,$C:$C,"(D)非/兼")</f>
        <v>0</v>
      </c>
      <c r="T14" s="421"/>
      <c r="U14" s="422"/>
      <c r="V14" s="420">
        <f>COUNTIFS($B:$B,$V$11,$C:$C,"(C)非/専")</f>
        <v>0</v>
      </c>
      <c r="W14" s="421"/>
      <c r="X14" s="422"/>
      <c r="Y14" s="420">
        <f>COUNTIFS($B:$B,$V$11,$C:$C,"(D)非/兼")</f>
        <v>0</v>
      </c>
      <c r="Z14" s="421"/>
      <c r="AA14" s="422"/>
      <c r="AB14" s="420">
        <f>COUNTIFS($B:$B,$AB$11,$C:$C,"(C)非/専")</f>
        <v>0</v>
      </c>
      <c r="AC14" s="421"/>
      <c r="AD14" s="422"/>
      <c r="AE14" s="420">
        <f>COUNTIFS($B:$B,$AB$11,$C:$C,"(D)非/兼")</f>
        <v>0</v>
      </c>
      <c r="AF14" s="421"/>
      <c r="AG14" s="422"/>
      <c r="AH14" s="420">
        <f>COUNTIFS($B:$B,$AH$11,$C:$C,"(C)非/専")</f>
        <v>0</v>
      </c>
      <c r="AI14" s="421"/>
      <c r="AJ14" s="422"/>
      <c r="AK14" s="420">
        <f>COUNTIFS($B:$B,$AH$11,$C:$C,"(D)非/兼")</f>
        <v>0</v>
      </c>
      <c r="AL14" s="421"/>
      <c r="AM14" s="422"/>
      <c r="AN14" s="296">
        <f>COUNTIFS($B:$B,$AN$11,$C:$C,"(C)非/専")</f>
        <v>0</v>
      </c>
      <c r="AO14" s="296">
        <f>COUNTIFS($B:$B,$AN$11,$C:$C,"(D)非/兼")</f>
        <v>0</v>
      </c>
      <c r="AP14" s="296">
        <f>COUNTIFS($B:$B,$AP$11,$C:$C,"(C)非/専")</f>
        <v>0</v>
      </c>
      <c r="AQ14" s="296">
        <f>COUNTIFS($B:$B,$AP$11,$C:$C,"(D)非/兼")</f>
        <v>0</v>
      </c>
      <c r="AR14" s="296">
        <f>COUNTIFS($B:$B,$AR$11,$C:$C,"(C)非/専")</f>
        <v>0</v>
      </c>
      <c r="AS14" s="296">
        <f>COUNTIFS($B:$B,$AR$11,$C:$C,"(D)非/兼")</f>
        <v>0</v>
      </c>
      <c r="AT14" s="293"/>
    </row>
    <row r="15" spans="1:48" s="294" customFormat="1" ht="18" customHeight="1" x14ac:dyDescent="0.15">
      <c r="A15" s="295"/>
      <c r="B15" s="612" t="s">
        <v>405</v>
      </c>
      <c r="C15" s="396">
        <f>SUM(E15:AS15)-(SUMIFS($AR:$AR,$B:$B,"サービス管理責任者")+SUMIFS($AR:$AR,$B:$B,"医師")+SUMIFS($AR:$AR,$B:$B,"その他職員"))</f>
        <v>0</v>
      </c>
      <c r="D15" s="398"/>
      <c r="E15" s="416">
        <f>SUMIF($B:$B,E11,$AR:$AR)</f>
        <v>0</v>
      </c>
      <c r="F15" s="418"/>
      <c r="G15" s="613">
        <f>SUMIF($B:$B,G11,$AR:$AR)</f>
        <v>0</v>
      </c>
      <c r="H15" s="613"/>
      <c r="I15" s="613"/>
      <c r="J15" s="416">
        <f>SUMIF($B:$B,J11,$AR:$AR)</f>
        <v>0</v>
      </c>
      <c r="K15" s="417"/>
      <c r="L15" s="417"/>
      <c r="M15" s="417"/>
      <c r="N15" s="417"/>
      <c r="O15" s="418"/>
      <c r="P15" s="416">
        <f>SUMIF($B:$B,P11,$AR:$AR)</f>
        <v>0</v>
      </c>
      <c r="Q15" s="417"/>
      <c r="R15" s="417"/>
      <c r="S15" s="417"/>
      <c r="T15" s="417"/>
      <c r="U15" s="418"/>
      <c r="V15" s="416">
        <f>SUMIF($B:$B,V11,$AR:$AR)</f>
        <v>0</v>
      </c>
      <c r="W15" s="417"/>
      <c r="X15" s="417"/>
      <c r="Y15" s="417"/>
      <c r="Z15" s="417"/>
      <c r="AA15" s="418"/>
      <c r="AB15" s="416">
        <f>SUMIF($B:$B,AB11,$AR:$AR)</f>
        <v>0</v>
      </c>
      <c r="AC15" s="417"/>
      <c r="AD15" s="417"/>
      <c r="AE15" s="417"/>
      <c r="AF15" s="417"/>
      <c r="AG15" s="418"/>
      <c r="AH15" s="416">
        <f>SUMIF($B:$B,AH11,$AR:$AR)</f>
        <v>0</v>
      </c>
      <c r="AI15" s="417"/>
      <c r="AJ15" s="417"/>
      <c r="AK15" s="417"/>
      <c r="AL15" s="417"/>
      <c r="AM15" s="418"/>
      <c r="AN15" s="416">
        <f>SUMIF($B:$B,AN11,$AR:$AR)</f>
        <v>0</v>
      </c>
      <c r="AO15" s="418"/>
      <c r="AP15" s="416">
        <f>SUMIF($B:$B,AP11,$AR:$AR)</f>
        <v>0</v>
      </c>
      <c r="AQ15" s="418"/>
      <c r="AR15" s="416">
        <f>SUMIF($B:$B,AR11,$AR:$AR)</f>
        <v>0</v>
      </c>
      <c r="AS15" s="418"/>
      <c r="AT15" s="293"/>
    </row>
    <row r="16" spans="1:48" s="294" customFormat="1" ht="7.5" customHeight="1" x14ac:dyDescent="0.15">
      <c r="A16" s="295"/>
      <c r="B16" s="614" t="s">
        <v>406</v>
      </c>
      <c r="C16" s="614"/>
      <c r="D16" s="614"/>
      <c r="E16" s="614"/>
      <c r="F16" s="614"/>
      <c r="G16" s="614"/>
      <c r="H16" s="614"/>
      <c r="I16" s="615"/>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3"/>
    </row>
    <row r="17" spans="1:48" ht="17.25" customHeight="1" x14ac:dyDescent="0.15">
      <c r="A17" s="273"/>
      <c r="B17" s="616"/>
      <c r="C17" s="616"/>
      <c r="D17" s="616"/>
      <c r="E17" s="616"/>
      <c r="F17" s="616"/>
      <c r="G17" s="616"/>
      <c r="H17" s="616"/>
      <c r="I17" s="298" t="str">
        <f t="shared" ref="I17:AM17" si="0">IFERROR(IF(SUMIF($H:$H,"夜間　　",I:I)&gt;0,"🌙"&amp;COUNTIFS($H:$H,"夜間　　",I:I,"&gt;0"),""),"")</f>
        <v/>
      </c>
      <c r="J17" s="298" t="str">
        <f t="shared" si="0"/>
        <v/>
      </c>
      <c r="K17" s="298" t="str">
        <f t="shared" si="0"/>
        <v/>
      </c>
      <c r="L17" s="298" t="str">
        <f t="shared" si="0"/>
        <v/>
      </c>
      <c r="M17" s="298" t="str">
        <f t="shared" si="0"/>
        <v/>
      </c>
      <c r="N17" s="298" t="str">
        <f t="shared" si="0"/>
        <v/>
      </c>
      <c r="O17" s="298" t="str">
        <f t="shared" si="0"/>
        <v/>
      </c>
      <c r="P17" s="298" t="str">
        <f t="shared" si="0"/>
        <v/>
      </c>
      <c r="Q17" s="298" t="str">
        <f t="shared" si="0"/>
        <v/>
      </c>
      <c r="R17" s="298" t="str">
        <f t="shared" si="0"/>
        <v/>
      </c>
      <c r="S17" s="298" t="str">
        <f t="shared" si="0"/>
        <v/>
      </c>
      <c r="T17" s="298" t="str">
        <f t="shared" si="0"/>
        <v/>
      </c>
      <c r="U17" s="298" t="str">
        <f t="shared" si="0"/>
        <v/>
      </c>
      <c r="V17" s="298" t="str">
        <f t="shared" si="0"/>
        <v/>
      </c>
      <c r="W17" s="298" t="str">
        <f t="shared" si="0"/>
        <v/>
      </c>
      <c r="X17" s="298" t="str">
        <f t="shared" si="0"/>
        <v/>
      </c>
      <c r="Y17" s="298" t="str">
        <f t="shared" si="0"/>
        <v/>
      </c>
      <c r="Z17" s="298" t="str">
        <f t="shared" si="0"/>
        <v/>
      </c>
      <c r="AA17" s="298" t="str">
        <f t="shared" si="0"/>
        <v/>
      </c>
      <c r="AB17" s="298" t="str">
        <f t="shared" si="0"/>
        <v/>
      </c>
      <c r="AC17" s="298" t="str">
        <f t="shared" si="0"/>
        <v/>
      </c>
      <c r="AD17" s="298" t="str">
        <f t="shared" si="0"/>
        <v/>
      </c>
      <c r="AE17" s="298" t="str">
        <f t="shared" si="0"/>
        <v/>
      </c>
      <c r="AF17" s="298" t="str">
        <f t="shared" si="0"/>
        <v/>
      </c>
      <c r="AG17" s="298" t="str">
        <f t="shared" si="0"/>
        <v/>
      </c>
      <c r="AH17" s="298" t="str">
        <f t="shared" si="0"/>
        <v/>
      </c>
      <c r="AI17" s="298" t="str">
        <f t="shared" si="0"/>
        <v/>
      </c>
      <c r="AJ17" s="298" t="str">
        <f t="shared" si="0"/>
        <v/>
      </c>
      <c r="AK17" s="298" t="str">
        <f t="shared" si="0"/>
        <v/>
      </c>
      <c r="AL17" s="298" t="str">
        <f t="shared" si="0"/>
        <v/>
      </c>
      <c r="AM17" s="298" t="str">
        <f t="shared" si="0"/>
        <v/>
      </c>
      <c r="AN17" s="292" t="s">
        <v>407</v>
      </c>
      <c r="AO17" s="299"/>
      <c r="AP17" s="273"/>
      <c r="AQ17" s="267"/>
      <c r="AR17" s="299"/>
      <c r="AS17" s="299"/>
      <c r="AT17" s="271"/>
    </row>
    <row r="18" spans="1:48" ht="15" customHeight="1" x14ac:dyDescent="0.15">
      <c r="A18" s="419" t="s">
        <v>408</v>
      </c>
      <c r="B18" s="408" t="s">
        <v>409</v>
      </c>
      <c r="C18" s="617" t="s">
        <v>410</v>
      </c>
      <c r="D18" s="618"/>
      <c r="E18" s="408" t="s">
        <v>411</v>
      </c>
      <c r="F18" s="605" t="s">
        <v>412</v>
      </c>
      <c r="G18" s="619"/>
      <c r="H18" s="606"/>
      <c r="I18" s="411" t="s">
        <v>413</v>
      </c>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3"/>
      <c r="AN18" s="414" t="s">
        <v>414</v>
      </c>
      <c r="AO18" s="415" t="s">
        <v>415</v>
      </c>
      <c r="AP18" s="620" t="s">
        <v>416</v>
      </c>
      <c r="AQ18" s="621"/>
      <c r="AR18" s="415" t="s">
        <v>417</v>
      </c>
      <c r="AS18" s="283"/>
      <c r="AT18" s="289"/>
    </row>
    <row r="19" spans="1:48" ht="15" customHeight="1" x14ac:dyDescent="0.15">
      <c r="A19" s="419"/>
      <c r="B19" s="408"/>
      <c r="C19" s="622"/>
      <c r="D19" s="623"/>
      <c r="E19" s="408"/>
      <c r="F19" s="624"/>
      <c r="G19" s="625"/>
      <c r="H19" s="626"/>
      <c r="I19" s="396" t="s">
        <v>418</v>
      </c>
      <c r="J19" s="397"/>
      <c r="K19" s="397"/>
      <c r="L19" s="397"/>
      <c r="M19" s="397"/>
      <c r="N19" s="397"/>
      <c r="O19" s="398"/>
      <c r="P19" s="408" t="s">
        <v>419</v>
      </c>
      <c r="Q19" s="408"/>
      <c r="R19" s="408"/>
      <c r="S19" s="408"/>
      <c r="T19" s="408"/>
      <c r="U19" s="408"/>
      <c r="V19" s="408"/>
      <c r="W19" s="408" t="s">
        <v>420</v>
      </c>
      <c r="X19" s="408"/>
      <c r="Y19" s="408"/>
      <c r="Z19" s="408"/>
      <c r="AA19" s="408"/>
      <c r="AB19" s="408"/>
      <c r="AC19" s="408"/>
      <c r="AD19" s="408" t="s">
        <v>421</v>
      </c>
      <c r="AE19" s="408"/>
      <c r="AF19" s="408"/>
      <c r="AG19" s="408"/>
      <c r="AH19" s="408"/>
      <c r="AI19" s="408"/>
      <c r="AJ19" s="408"/>
      <c r="AK19" s="408" t="str">
        <f>IF(AN4="暦月","第５週","")</f>
        <v>第５週</v>
      </c>
      <c r="AL19" s="408"/>
      <c r="AM19" s="408"/>
      <c r="AN19" s="414"/>
      <c r="AO19" s="415"/>
      <c r="AP19" s="627"/>
      <c r="AQ19" s="628"/>
      <c r="AR19" s="415"/>
      <c r="AS19" s="276"/>
      <c r="AT19" s="271"/>
    </row>
    <row r="20" spans="1:48" ht="15" customHeight="1" x14ac:dyDescent="0.15">
      <c r="A20" s="419"/>
      <c r="B20" s="408"/>
      <c r="C20" s="622"/>
      <c r="D20" s="623"/>
      <c r="E20" s="408"/>
      <c r="F20" s="624"/>
      <c r="G20" s="625"/>
      <c r="H20" s="626"/>
      <c r="I20" s="300" t="e">
        <f>DATE($P$3,$V$3,1)</f>
        <v>#VALUE!</v>
      </c>
      <c r="J20" s="300" t="e">
        <f>DATE($P$3,$V$3,2)</f>
        <v>#VALUE!</v>
      </c>
      <c r="K20" s="300" t="e">
        <f>DATE($P$3,$V$3,3)</f>
        <v>#VALUE!</v>
      </c>
      <c r="L20" s="300" t="e">
        <f>DATE($P$3,$V$3,4)</f>
        <v>#VALUE!</v>
      </c>
      <c r="M20" s="300" t="e">
        <f>DATE($P$3,$V$3,5)</f>
        <v>#VALUE!</v>
      </c>
      <c r="N20" s="300" t="e">
        <f>DATE($P$3,$V$3,6)</f>
        <v>#VALUE!</v>
      </c>
      <c r="O20" s="300" t="e">
        <f>DATE($P$3,$V$3,7)</f>
        <v>#VALUE!</v>
      </c>
      <c r="P20" s="300" t="e">
        <f>DATE($P$3,$V$3,8)</f>
        <v>#VALUE!</v>
      </c>
      <c r="Q20" s="300" t="e">
        <f>DATE($P$3,$V$3,9)</f>
        <v>#VALUE!</v>
      </c>
      <c r="R20" s="300" t="e">
        <f>DATE($P$3,$V$3,10)</f>
        <v>#VALUE!</v>
      </c>
      <c r="S20" s="300" t="e">
        <f>DATE($P$3,$V$3,11)</f>
        <v>#VALUE!</v>
      </c>
      <c r="T20" s="300" t="e">
        <f>DATE($P$3,$V$3,12)</f>
        <v>#VALUE!</v>
      </c>
      <c r="U20" s="300" t="e">
        <f>DATE($P$3,$V$3,13)</f>
        <v>#VALUE!</v>
      </c>
      <c r="V20" s="300" t="e">
        <f>DATE($P$3,$V$3,14)</f>
        <v>#VALUE!</v>
      </c>
      <c r="W20" s="300" t="e">
        <f>DATE($P$3,$V$3,15)</f>
        <v>#VALUE!</v>
      </c>
      <c r="X20" s="300" t="e">
        <f>DATE($P$3,$V$3,16)</f>
        <v>#VALUE!</v>
      </c>
      <c r="Y20" s="300" t="e">
        <f>DATE($P$3,$V$3,17)</f>
        <v>#VALUE!</v>
      </c>
      <c r="Z20" s="300" t="e">
        <f>DATE($P$3,$V$3,18)</f>
        <v>#VALUE!</v>
      </c>
      <c r="AA20" s="300" t="e">
        <f>DATE($P$3,$V$3,19)</f>
        <v>#VALUE!</v>
      </c>
      <c r="AB20" s="300" t="e">
        <f>DATE($P$3,$V$3,20)</f>
        <v>#VALUE!</v>
      </c>
      <c r="AC20" s="300" t="e">
        <f>DATE($P$3,$V$3,21)</f>
        <v>#VALUE!</v>
      </c>
      <c r="AD20" s="300" t="e">
        <f>DATE($P$3,$V$3,22)</f>
        <v>#VALUE!</v>
      </c>
      <c r="AE20" s="300" t="e">
        <f>DATE($P$3,$V$3,23)</f>
        <v>#VALUE!</v>
      </c>
      <c r="AF20" s="300" t="e">
        <f>DATE($P$3,$V$3,24)</f>
        <v>#VALUE!</v>
      </c>
      <c r="AG20" s="300" t="e">
        <f>DATE($P$3,$V$3,25)</f>
        <v>#VALUE!</v>
      </c>
      <c r="AH20" s="300" t="e">
        <f>DATE($P$3,$V$3,26)</f>
        <v>#VALUE!</v>
      </c>
      <c r="AI20" s="300" t="e">
        <f>DATE($P$3,$V$3,27)</f>
        <v>#VALUE!</v>
      </c>
      <c r="AJ20" s="300" t="e">
        <f>DATE($P$3,$V$3,28)</f>
        <v>#VALUE!</v>
      </c>
      <c r="AK20" s="300" t="e">
        <f>IF(AN4="暦月",IF(DAY(EOMONTH(I20,0))&lt;29,"",DATE($P$3,$V$3,29)),"")</f>
        <v>#VALUE!</v>
      </c>
      <c r="AL20" s="300" t="e">
        <f>IF(AN4="暦月",IF(DAY(EOMONTH(I20,0))&lt;30,"",DATE($P$3,$V$3,30)),"")</f>
        <v>#VALUE!</v>
      </c>
      <c r="AM20" s="300" t="e">
        <f>IF(AN4="暦月",IF(DAY(EOMONTH(I20,0))&lt;31,"",DATE($P$3,$V$3,31)),"")</f>
        <v>#VALUE!</v>
      </c>
      <c r="AN20" s="414"/>
      <c r="AO20" s="415"/>
      <c r="AP20" s="627"/>
      <c r="AQ20" s="628"/>
      <c r="AR20" s="415"/>
      <c r="AS20" s="270"/>
      <c r="AT20" s="271"/>
    </row>
    <row r="21" spans="1:48" ht="15" customHeight="1" x14ac:dyDescent="0.15">
      <c r="A21" s="419"/>
      <c r="B21" s="408"/>
      <c r="C21" s="629"/>
      <c r="D21" s="630"/>
      <c r="E21" s="408"/>
      <c r="F21" s="608"/>
      <c r="G21" s="631"/>
      <c r="H21" s="609"/>
      <c r="I21" s="301" t="e">
        <f>DATE($P$3,$V$3,1)</f>
        <v>#VALUE!</v>
      </c>
      <c r="J21" s="301" t="e">
        <f>DATE($P$3,$V$3,2)</f>
        <v>#VALUE!</v>
      </c>
      <c r="K21" s="301" t="e">
        <f>DATE($P$3,$V$3,3)</f>
        <v>#VALUE!</v>
      </c>
      <c r="L21" s="301" t="e">
        <f>DATE($P$3,$V$3,4)</f>
        <v>#VALUE!</v>
      </c>
      <c r="M21" s="301" t="e">
        <f>DATE($P$3,$V$3,5)</f>
        <v>#VALUE!</v>
      </c>
      <c r="N21" s="301" t="e">
        <f>DATE($P$3,$V$3,6)</f>
        <v>#VALUE!</v>
      </c>
      <c r="O21" s="301" t="e">
        <f>DATE($P$3,$V$3,7)</f>
        <v>#VALUE!</v>
      </c>
      <c r="P21" s="301" t="e">
        <f>DATE($P$3,$V$3,8)</f>
        <v>#VALUE!</v>
      </c>
      <c r="Q21" s="301" t="e">
        <f>DATE($P$3,$V$3,9)</f>
        <v>#VALUE!</v>
      </c>
      <c r="R21" s="301" t="e">
        <f>DATE($P$3,$V$3,10)</f>
        <v>#VALUE!</v>
      </c>
      <c r="S21" s="301" t="e">
        <f>DATE($P$3,$V$3,11)</f>
        <v>#VALUE!</v>
      </c>
      <c r="T21" s="301" t="e">
        <f>DATE($P$3,$V$3,12)</f>
        <v>#VALUE!</v>
      </c>
      <c r="U21" s="301" t="e">
        <f>DATE($P$3,$V$3,13)</f>
        <v>#VALUE!</v>
      </c>
      <c r="V21" s="301" t="e">
        <f>DATE($P$3,$V$3,14)</f>
        <v>#VALUE!</v>
      </c>
      <c r="W21" s="301" t="e">
        <f>DATE($P$3,$V$3,15)</f>
        <v>#VALUE!</v>
      </c>
      <c r="X21" s="301" t="e">
        <f>DATE($P$3,$V$3,16)</f>
        <v>#VALUE!</v>
      </c>
      <c r="Y21" s="301" t="e">
        <f>DATE($P$3,$V$3,17)</f>
        <v>#VALUE!</v>
      </c>
      <c r="Z21" s="301" t="e">
        <f>DATE($P$3,$V$3,18)</f>
        <v>#VALUE!</v>
      </c>
      <c r="AA21" s="301" t="e">
        <f>DATE($P$3,$V$3,19)</f>
        <v>#VALUE!</v>
      </c>
      <c r="AB21" s="301" t="e">
        <f>DATE($P$3,$V$3,20)</f>
        <v>#VALUE!</v>
      </c>
      <c r="AC21" s="301" t="e">
        <f>DATE($P$3,$V$3,21)</f>
        <v>#VALUE!</v>
      </c>
      <c r="AD21" s="301" t="e">
        <f>DATE($P$3,$V$3,22)</f>
        <v>#VALUE!</v>
      </c>
      <c r="AE21" s="301" t="e">
        <f>DATE($P$3,$V$3,23)</f>
        <v>#VALUE!</v>
      </c>
      <c r="AF21" s="301" t="e">
        <f>DATE($P$3,$V$3,24)</f>
        <v>#VALUE!</v>
      </c>
      <c r="AG21" s="301" t="e">
        <f>DATE($P$3,$V$3,25)</f>
        <v>#VALUE!</v>
      </c>
      <c r="AH21" s="301" t="e">
        <f>DATE($P$3,$V$3,26)</f>
        <v>#VALUE!</v>
      </c>
      <c r="AI21" s="301" t="e">
        <f>DATE($P$3,$V$3,27)</f>
        <v>#VALUE!</v>
      </c>
      <c r="AJ21" s="301" t="e">
        <f>DATE($P$3,$V$3,28)</f>
        <v>#VALUE!</v>
      </c>
      <c r="AK21" s="301" t="e">
        <f>IF(AN4="暦月",IF(DAY(EOMONTH(I21,0))&lt;29,"",DATE($P$3,$V$3,29)),"")</f>
        <v>#VALUE!</v>
      </c>
      <c r="AL21" s="301" t="e">
        <f>IF(AN4="暦月",IF(DAY(EOMONTH(I21,0))&lt;30,"",DATE($P$3,$V$3,30)),"")</f>
        <v>#VALUE!</v>
      </c>
      <c r="AM21" s="301" t="e">
        <f>IF(AN4="暦月",IF(DAY(EOMONTH(I21,0))&lt;31,"",DATE($P$3,$V$3,31)),"")</f>
        <v>#VALUE!</v>
      </c>
      <c r="AN21" s="414"/>
      <c r="AO21" s="415"/>
      <c r="AP21" s="632"/>
      <c r="AQ21" s="633"/>
      <c r="AR21" s="415"/>
      <c r="AS21" s="270"/>
      <c r="AT21" s="271"/>
      <c r="AU21" s="409" t="s">
        <v>405</v>
      </c>
      <c r="AV21" s="410"/>
    </row>
    <row r="22" spans="1:48" ht="12" customHeight="1" x14ac:dyDescent="0.15">
      <c r="A22" s="405">
        <v>1</v>
      </c>
      <c r="B22" s="634"/>
      <c r="C22" s="635"/>
      <c r="D22" s="636" t="s">
        <v>422</v>
      </c>
      <c r="E22" s="637"/>
      <c r="F22" s="638"/>
      <c r="G22" s="639"/>
      <c r="H22" s="302" t="s">
        <v>423</v>
      </c>
      <c r="I22" s="640"/>
      <c r="J22" s="640"/>
      <c r="K22" s="640"/>
      <c r="L22" s="640"/>
      <c r="M22" s="640"/>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0"/>
      <c r="AL22" s="640"/>
      <c r="AM22" s="640"/>
      <c r="AN22" s="399">
        <f>+SUM(I23:AM24)</f>
        <v>0</v>
      </c>
      <c r="AO22" s="402" t="e">
        <f>IF($AN$4="４週",AN22/4,AN22/(DAY(EOMONTH($I$20,0))/7))</f>
        <v>#VALUE!</v>
      </c>
      <c r="AP22" s="641"/>
      <c r="AQ22" s="642"/>
      <c r="AR22" s="402" t="str">
        <f>IF(AN4="４週",AU23,AV23)</f>
        <v/>
      </c>
      <c r="AS22" s="270"/>
      <c r="AT22" s="271"/>
      <c r="AU22" s="303" t="s">
        <v>565</v>
      </c>
      <c r="AV22" s="303" t="s">
        <v>566</v>
      </c>
    </row>
    <row r="23" spans="1:48" ht="12" customHeight="1" x14ac:dyDescent="0.15">
      <c r="A23" s="406"/>
      <c r="B23" s="643"/>
      <c r="C23" s="644"/>
      <c r="D23" s="645"/>
      <c r="E23" s="646"/>
      <c r="F23" s="647"/>
      <c r="G23" s="648"/>
      <c r="H23" s="304" t="s">
        <v>425</v>
      </c>
      <c r="I23" s="305" t="str">
        <f>IFERROR(VLOOKUP(I22,'P1'!$B:$AP,41,FALSE),"")</f>
        <v/>
      </c>
      <c r="J23" s="305" t="str">
        <f>IFERROR(VLOOKUP(J22,'P1'!$B:$AP,41,FALSE),"")</f>
        <v/>
      </c>
      <c r="K23" s="305" t="str">
        <f>IFERROR(VLOOKUP(K22,'P1'!$B:$AP,41,FALSE),"")</f>
        <v/>
      </c>
      <c r="L23" s="305" t="str">
        <f>IFERROR(VLOOKUP(L22,'P1'!$B:$AP,41,FALSE),"")</f>
        <v/>
      </c>
      <c r="M23" s="305" t="str">
        <f>IFERROR(VLOOKUP(M22,'P1'!$B:$AP,41,FALSE),"")</f>
        <v/>
      </c>
      <c r="N23" s="305" t="str">
        <f>IFERROR(VLOOKUP(N22,'P1'!$B:$AP,41,FALSE),"")</f>
        <v/>
      </c>
      <c r="O23" s="305" t="str">
        <f>IFERROR(VLOOKUP(O22,'P1'!$B:$AP,41,FALSE),"")</f>
        <v/>
      </c>
      <c r="P23" s="305" t="str">
        <f>IFERROR(VLOOKUP(P22,'P1'!$B:$AP,41,FALSE),"")</f>
        <v/>
      </c>
      <c r="Q23" s="305" t="str">
        <f>IFERROR(VLOOKUP(Q22,'P1'!$B:$AP,41,FALSE),"")</f>
        <v/>
      </c>
      <c r="R23" s="305" t="str">
        <f>IFERROR(VLOOKUP(R22,'P1'!$B:$AP,41,FALSE),"")</f>
        <v/>
      </c>
      <c r="S23" s="305" t="str">
        <f>IFERROR(VLOOKUP(S22,'P1'!$B:$AP,41,FALSE),"")</f>
        <v/>
      </c>
      <c r="T23" s="305" t="str">
        <f>IFERROR(VLOOKUP(T22,'P1'!$B:$AP,41,FALSE),"")</f>
        <v/>
      </c>
      <c r="U23" s="305" t="str">
        <f>IFERROR(VLOOKUP(U22,'P1'!$B:$AP,41,FALSE),"")</f>
        <v/>
      </c>
      <c r="V23" s="305" t="str">
        <f>IFERROR(VLOOKUP(V22,'P1'!$B:$AP,41,FALSE),"")</f>
        <v/>
      </c>
      <c r="W23" s="305" t="str">
        <f>IFERROR(VLOOKUP(W22,'P1'!$B:$AP,41,FALSE),"")</f>
        <v/>
      </c>
      <c r="X23" s="305" t="str">
        <f>IFERROR(VLOOKUP(X22,'P1'!$B:$AP,41,FALSE),"")</f>
        <v/>
      </c>
      <c r="Y23" s="305" t="str">
        <f>IFERROR(VLOOKUP(Y22,'P1'!$B:$AP,41,FALSE),"")</f>
        <v/>
      </c>
      <c r="Z23" s="305" t="str">
        <f>IFERROR(VLOOKUP(Z22,'P1'!$B:$AP,41,FALSE),"")</f>
        <v/>
      </c>
      <c r="AA23" s="305" t="str">
        <f>IFERROR(VLOOKUP(AA22,'P1'!$B:$AP,41,FALSE),"")</f>
        <v/>
      </c>
      <c r="AB23" s="305" t="str">
        <f>IFERROR(VLOOKUP(AB22,'P1'!$B:$AP,41,FALSE),"")</f>
        <v/>
      </c>
      <c r="AC23" s="305" t="str">
        <f>IFERROR(VLOOKUP(AC22,'P1'!$B:$AP,41,FALSE),"")</f>
        <v/>
      </c>
      <c r="AD23" s="305" t="str">
        <f>IFERROR(VLOOKUP(AD22,'P1'!$B:$AP,41,FALSE),"")</f>
        <v/>
      </c>
      <c r="AE23" s="305" t="str">
        <f>IFERROR(VLOOKUP(AE22,'P1'!$B:$AP,41,FALSE),"")</f>
        <v/>
      </c>
      <c r="AF23" s="305" t="str">
        <f>IFERROR(VLOOKUP(AF22,'P1'!$B:$AP,41,FALSE),"")</f>
        <v/>
      </c>
      <c r="AG23" s="305" t="str">
        <f>IFERROR(VLOOKUP(AG22,'P1'!$B:$AP,41,FALSE),"")</f>
        <v/>
      </c>
      <c r="AH23" s="305" t="str">
        <f>IFERROR(VLOOKUP(AH22,'P1'!$B:$AP,41,FALSE),"")</f>
        <v/>
      </c>
      <c r="AI23" s="305" t="str">
        <f>IFERROR(VLOOKUP(AI22,'P1'!$B:$AP,41,FALSE),"")</f>
        <v/>
      </c>
      <c r="AJ23" s="305" t="str">
        <f>IFERROR(VLOOKUP(AJ22,'P1'!$B:$AP,41,FALSE),"")</f>
        <v/>
      </c>
      <c r="AK23" s="305" t="str">
        <f>IFERROR(VLOOKUP(AK22,'P1'!$B:$AP,41,FALSE),"")</f>
        <v/>
      </c>
      <c r="AL23" s="305" t="str">
        <f>IFERROR(VLOOKUP(AL22,'P1'!$B:$AP,41,FALSE),"")</f>
        <v/>
      </c>
      <c r="AM23" s="305" t="str">
        <f>IFERROR(VLOOKUP(AM22,'P1'!$B:$AP,41,FALSE),"")</f>
        <v/>
      </c>
      <c r="AN23" s="400"/>
      <c r="AO23" s="403"/>
      <c r="AP23" s="649"/>
      <c r="AQ23" s="650"/>
      <c r="AR23" s="403"/>
      <c r="AS23" s="270"/>
      <c r="AT23" s="271"/>
      <c r="AU23" s="306" t="str">
        <f>IFERROR(IF($D22="□",($AO22/$AK$7),($AO22/$AK$9)),"")</f>
        <v/>
      </c>
      <c r="AV23" s="306" t="str">
        <f>IFERROR(IF($D22="□",($AN22/$AO$7),($AN22/$AO$9)),"")</f>
        <v/>
      </c>
    </row>
    <row r="24" spans="1:48" ht="12" customHeight="1" x14ac:dyDescent="0.15">
      <c r="A24" s="407"/>
      <c r="B24" s="651"/>
      <c r="C24" s="652"/>
      <c r="D24" s="653"/>
      <c r="E24" s="654"/>
      <c r="F24" s="655"/>
      <c r="G24" s="656"/>
      <c r="H24" s="307" t="s">
        <v>426</v>
      </c>
      <c r="I24" s="305" t="str">
        <f>IFERROR(VLOOKUP(I22,'P1'!$B:$AP,31,FALSE),"")</f>
        <v/>
      </c>
      <c r="J24" s="305" t="str">
        <f>IFERROR(VLOOKUP(J22,'P1'!$B:$AP,31,FALSE),"")</f>
        <v/>
      </c>
      <c r="K24" s="305" t="str">
        <f>IFERROR(VLOOKUP(K22,'P1'!$B:$AP,31,FALSE),"")</f>
        <v/>
      </c>
      <c r="L24" s="305" t="str">
        <f>IFERROR(VLOOKUP(L22,'P1'!$B:$AP,31,FALSE),"")</f>
        <v/>
      </c>
      <c r="M24" s="305" t="str">
        <f>IFERROR(VLOOKUP(M22,'P1'!$B:$AP,31,FALSE),"")</f>
        <v/>
      </c>
      <c r="N24" s="305" t="str">
        <f>IFERROR(VLOOKUP(N22,'P1'!$B:$AP,31,FALSE),"")</f>
        <v/>
      </c>
      <c r="O24" s="305" t="str">
        <f>IFERROR(VLOOKUP(O22,'P1'!$B:$AP,31,FALSE),"")</f>
        <v/>
      </c>
      <c r="P24" s="305" t="str">
        <f>IFERROR(VLOOKUP(P22,'P1'!$B:$AP,31,FALSE),"")</f>
        <v/>
      </c>
      <c r="Q24" s="305" t="str">
        <f>IFERROR(VLOOKUP(Q22,'P1'!$B:$AP,31,FALSE),"")</f>
        <v/>
      </c>
      <c r="R24" s="305" t="str">
        <f>IFERROR(VLOOKUP(R22,'P1'!$B:$AP,31,FALSE),"")</f>
        <v/>
      </c>
      <c r="S24" s="305" t="str">
        <f>IFERROR(VLOOKUP(S22,'P1'!$B:$AP,31,FALSE),"")</f>
        <v/>
      </c>
      <c r="T24" s="305" t="str">
        <f>IFERROR(VLOOKUP(T22,'P1'!$B:$AP,31,FALSE),"")</f>
        <v/>
      </c>
      <c r="U24" s="305" t="str">
        <f>IFERROR(VLOOKUP(U22,'P1'!$B:$AP,31,FALSE),"")</f>
        <v/>
      </c>
      <c r="V24" s="305" t="str">
        <f>IFERROR(VLOOKUP(V22,'P1'!$B:$AP,31,FALSE),"")</f>
        <v/>
      </c>
      <c r="W24" s="305" t="str">
        <f>IFERROR(VLOOKUP(W22,'P1'!$B:$AP,31,FALSE),"")</f>
        <v/>
      </c>
      <c r="X24" s="305" t="str">
        <f>IFERROR(VLOOKUP(X22,'P1'!$B:$AP,31,FALSE),"")</f>
        <v/>
      </c>
      <c r="Y24" s="305" t="str">
        <f>IFERROR(VLOOKUP(Y22,'P1'!$B:$AP,31,FALSE),"")</f>
        <v/>
      </c>
      <c r="Z24" s="305" t="str">
        <f>IFERROR(VLOOKUP(Z22,'P1'!$B:$AP,31,FALSE),"")</f>
        <v/>
      </c>
      <c r="AA24" s="305" t="str">
        <f>IFERROR(VLOOKUP(AA22,'P1'!$B:$AP,31,FALSE),"")</f>
        <v/>
      </c>
      <c r="AB24" s="305" t="str">
        <f>IFERROR(VLOOKUP(AB22,'P1'!$B:$AP,31,FALSE),"")</f>
        <v/>
      </c>
      <c r="AC24" s="305" t="str">
        <f>IFERROR(VLOOKUP(AC22,'P1'!$B:$AP,31,FALSE),"")</f>
        <v/>
      </c>
      <c r="AD24" s="305" t="str">
        <f>IFERROR(VLOOKUP(AD22,'P1'!$B:$AP,31,FALSE),"")</f>
        <v/>
      </c>
      <c r="AE24" s="305" t="str">
        <f>IFERROR(VLOOKUP(AE22,'P1'!$B:$AP,31,FALSE),"")</f>
        <v/>
      </c>
      <c r="AF24" s="305" t="str">
        <f>IFERROR(VLOOKUP(AF22,'P1'!$B:$AP,31,FALSE),"")</f>
        <v/>
      </c>
      <c r="AG24" s="305" t="str">
        <f>IFERROR(VLOOKUP(AG22,'P1'!$B:$AP,31,FALSE),"")</f>
        <v/>
      </c>
      <c r="AH24" s="305" t="str">
        <f>IFERROR(VLOOKUP(AH22,'P1'!$B:$AP,31,FALSE),"")</f>
        <v/>
      </c>
      <c r="AI24" s="305" t="str">
        <f>IFERROR(VLOOKUP(AI22,'P1'!$B:$AP,31,FALSE),"")</f>
        <v/>
      </c>
      <c r="AJ24" s="305" t="str">
        <f>IFERROR(VLOOKUP(AJ22,'P1'!$B:$AP,31,FALSE),"")</f>
        <v/>
      </c>
      <c r="AK24" s="305" t="str">
        <f>IFERROR(VLOOKUP(AK22,'P1'!$B:$AP,31,FALSE),"")</f>
        <v/>
      </c>
      <c r="AL24" s="305" t="str">
        <f>IFERROR(VLOOKUP(AL22,'P1'!$B:$AP,31,FALSE),"")</f>
        <v/>
      </c>
      <c r="AM24" s="305" t="str">
        <f>IFERROR(VLOOKUP(AM22,'P1'!$B:$AP,31,FALSE),"")</f>
        <v/>
      </c>
      <c r="AN24" s="401"/>
      <c r="AO24" s="404"/>
      <c r="AP24" s="657"/>
      <c r="AQ24" s="658"/>
      <c r="AR24" s="404"/>
      <c r="AS24" s="276"/>
      <c r="AT24" s="271"/>
      <c r="AU24" s="308"/>
      <c r="AV24" s="308"/>
    </row>
    <row r="25" spans="1:48" ht="12" customHeight="1" x14ac:dyDescent="0.15">
      <c r="A25" s="405">
        <v>2</v>
      </c>
      <c r="B25" s="634"/>
      <c r="C25" s="635"/>
      <c r="D25" s="636" t="s">
        <v>422</v>
      </c>
      <c r="E25" s="637"/>
      <c r="F25" s="638"/>
      <c r="G25" s="639"/>
      <c r="H25" s="302" t="s">
        <v>423</v>
      </c>
      <c r="I25" s="640"/>
      <c r="J25" s="640"/>
      <c r="K25" s="640"/>
      <c r="L25" s="640"/>
      <c r="M25" s="640"/>
      <c r="N25" s="640"/>
      <c r="O25" s="640"/>
      <c r="P25" s="640"/>
      <c r="Q25" s="640"/>
      <c r="R25" s="640"/>
      <c r="S25" s="640"/>
      <c r="T25" s="640"/>
      <c r="U25" s="640"/>
      <c r="V25" s="640"/>
      <c r="W25" s="640"/>
      <c r="X25" s="640"/>
      <c r="Y25" s="640"/>
      <c r="Z25" s="640"/>
      <c r="AA25" s="640"/>
      <c r="AB25" s="640"/>
      <c r="AC25" s="640"/>
      <c r="AD25" s="640"/>
      <c r="AE25" s="640"/>
      <c r="AF25" s="640"/>
      <c r="AG25" s="640"/>
      <c r="AH25" s="640"/>
      <c r="AI25" s="640"/>
      <c r="AJ25" s="640"/>
      <c r="AK25" s="640"/>
      <c r="AL25" s="640"/>
      <c r="AM25" s="640"/>
      <c r="AN25" s="399">
        <f>+SUM(I26:AM27)</f>
        <v>0</v>
      </c>
      <c r="AO25" s="402" t="e">
        <f>IF($AN$4="４週",AN25/4,AN25/(DAY(EOMONTH($I$20,0))/7))</f>
        <v>#VALUE!</v>
      </c>
      <c r="AP25" s="641"/>
      <c r="AQ25" s="642"/>
      <c r="AR25" s="402" t="str">
        <f>IF(AN7="４週",AU26,AV26)</f>
        <v/>
      </c>
      <c r="AS25" s="276"/>
      <c r="AT25" s="271"/>
      <c r="AU25" s="303" t="s">
        <v>565</v>
      </c>
      <c r="AV25" s="303" t="s">
        <v>566</v>
      </c>
    </row>
    <row r="26" spans="1:48" ht="12" customHeight="1" x14ac:dyDescent="0.15">
      <c r="A26" s="406"/>
      <c r="B26" s="643"/>
      <c r="C26" s="644"/>
      <c r="D26" s="645"/>
      <c r="E26" s="646"/>
      <c r="F26" s="647"/>
      <c r="G26" s="648"/>
      <c r="H26" s="304" t="s">
        <v>425</v>
      </c>
      <c r="I26" s="305" t="str">
        <f>IFERROR(VLOOKUP(I25,'P1'!$B:$AP,41,FALSE),"")</f>
        <v/>
      </c>
      <c r="J26" s="305" t="str">
        <f>IFERROR(VLOOKUP(J25,'P1'!$B:$AP,41,FALSE),"")</f>
        <v/>
      </c>
      <c r="K26" s="305" t="str">
        <f>IFERROR(VLOOKUP(K25,'P1'!$B:$AP,41,FALSE),"")</f>
        <v/>
      </c>
      <c r="L26" s="305" t="str">
        <f>IFERROR(VLOOKUP(L25,'P1'!$B:$AP,41,FALSE),"")</f>
        <v/>
      </c>
      <c r="M26" s="305" t="str">
        <f>IFERROR(VLOOKUP(M25,'P1'!$B:$AP,41,FALSE),"")</f>
        <v/>
      </c>
      <c r="N26" s="305" t="str">
        <f>IFERROR(VLOOKUP(N25,'P1'!$B:$AP,41,FALSE),"")</f>
        <v/>
      </c>
      <c r="O26" s="305" t="str">
        <f>IFERROR(VLOOKUP(O25,'P1'!$B:$AP,41,FALSE),"")</f>
        <v/>
      </c>
      <c r="P26" s="305" t="str">
        <f>IFERROR(VLOOKUP(P25,'P1'!$B:$AP,41,FALSE),"")</f>
        <v/>
      </c>
      <c r="Q26" s="305" t="str">
        <f>IFERROR(VLOOKUP(Q25,'P1'!$B:$AP,41,FALSE),"")</f>
        <v/>
      </c>
      <c r="R26" s="305" t="str">
        <f>IFERROR(VLOOKUP(R25,'P1'!$B:$AP,41,FALSE),"")</f>
        <v/>
      </c>
      <c r="S26" s="305" t="str">
        <f>IFERROR(VLOOKUP(S25,'P1'!$B:$AP,41,FALSE),"")</f>
        <v/>
      </c>
      <c r="T26" s="305" t="str">
        <f>IFERROR(VLOOKUP(T25,'P1'!$B:$AP,41,FALSE),"")</f>
        <v/>
      </c>
      <c r="U26" s="305" t="str">
        <f>IFERROR(VLOOKUP(U25,'P1'!$B:$AP,41,FALSE),"")</f>
        <v/>
      </c>
      <c r="V26" s="305" t="str">
        <f>IFERROR(VLOOKUP(V25,'P1'!$B:$AP,41,FALSE),"")</f>
        <v/>
      </c>
      <c r="W26" s="305" t="str">
        <f>IFERROR(VLOOKUP(W25,'P1'!$B:$AP,41,FALSE),"")</f>
        <v/>
      </c>
      <c r="X26" s="305" t="str">
        <f>IFERROR(VLOOKUP(X25,'P1'!$B:$AP,41,FALSE),"")</f>
        <v/>
      </c>
      <c r="Y26" s="305" t="str">
        <f>IFERROR(VLOOKUP(Y25,'P1'!$B:$AP,41,FALSE),"")</f>
        <v/>
      </c>
      <c r="Z26" s="305" t="str">
        <f>IFERROR(VLOOKUP(Z25,'P1'!$B:$AP,41,FALSE),"")</f>
        <v/>
      </c>
      <c r="AA26" s="305" t="str">
        <f>IFERROR(VLOOKUP(AA25,'P1'!$B:$AP,41,FALSE),"")</f>
        <v/>
      </c>
      <c r="AB26" s="305" t="str">
        <f>IFERROR(VLOOKUP(AB25,'P1'!$B:$AP,41,FALSE),"")</f>
        <v/>
      </c>
      <c r="AC26" s="305" t="str">
        <f>IFERROR(VLOOKUP(AC25,'P1'!$B:$AP,41,FALSE),"")</f>
        <v/>
      </c>
      <c r="AD26" s="305" t="str">
        <f>IFERROR(VLOOKUP(AD25,'P1'!$B:$AP,41,FALSE),"")</f>
        <v/>
      </c>
      <c r="AE26" s="305" t="str">
        <f>IFERROR(VLOOKUP(AE25,'P1'!$B:$AP,41,FALSE),"")</f>
        <v/>
      </c>
      <c r="AF26" s="305" t="str">
        <f>IFERROR(VLOOKUP(AF25,'P1'!$B:$AP,41,FALSE),"")</f>
        <v/>
      </c>
      <c r="AG26" s="305" t="str">
        <f>IFERROR(VLOOKUP(AG25,'P1'!$B:$AP,41,FALSE),"")</f>
        <v/>
      </c>
      <c r="AH26" s="305" t="str">
        <f>IFERROR(VLOOKUP(AH25,'P1'!$B:$AP,41,FALSE),"")</f>
        <v/>
      </c>
      <c r="AI26" s="305" t="str">
        <f>IFERROR(VLOOKUP(AI25,'P1'!$B:$AP,41,FALSE),"")</f>
        <v/>
      </c>
      <c r="AJ26" s="305" t="str">
        <f>IFERROR(VLOOKUP(AJ25,'P1'!$B:$AP,41,FALSE),"")</f>
        <v/>
      </c>
      <c r="AK26" s="305" t="str">
        <f>IFERROR(VLOOKUP(AK25,'P1'!$B:$AP,41,FALSE),"")</f>
        <v/>
      </c>
      <c r="AL26" s="305" t="str">
        <f>IFERROR(VLOOKUP(AL25,'P1'!$B:$AP,41,FALSE),"")</f>
        <v/>
      </c>
      <c r="AM26" s="305" t="str">
        <f>IFERROR(VLOOKUP(AM25,'P1'!$B:$AP,41,FALSE),"")</f>
        <v/>
      </c>
      <c r="AN26" s="400"/>
      <c r="AO26" s="403"/>
      <c r="AP26" s="649"/>
      <c r="AQ26" s="650"/>
      <c r="AR26" s="403"/>
      <c r="AS26" s="270"/>
      <c r="AT26" s="271"/>
      <c r="AU26" s="306" t="str">
        <f t="shared" ref="AU26" si="1">IFERROR(IF($D25="□",($AO25/$AK$7),($AO25/$AK$9)),"")</f>
        <v/>
      </c>
      <c r="AV26" s="306" t="str">
        <f t="shared" ref="AV26" si="2">IFERROR(IF($D25="□",($AN25/$AO$7),($AN25/$AO$9)),"")</f>
        <v/>
      </c>
    </row>
    <row r="27" spans="1:48" ht="12" customHeight="1" x14ac:dyDescent="0.15">
      <c r="A27" s="407"/>
      <c r="B27" s="651"/>
      <c r="C27" s="652"/>
      <c r="D27" s="653"/>
      <c r="E27" s="654"/>
      <c r="F27" s="655"/>
      <c r="G27" s="656"/>
      <c r="H27" s="307" t="s">
        <v>426</v>
      </c>
      <c r="I27" s="305" t="str">
        <f>IFERROR(VLOOKUP(I25,'P1'!$B:$AP,31,FALSE),"")</f>
        <v/>
      </c>
      <c r="J27" s="305" t="str">
        <f>IFERROR(VLOOKUP(J25,'P1'!$B:$AP,31,FALSE),"")</f>
        <v/>
      </c>
      <c r="K27" s="305" t="str">
        <f>IFERROR(VLOOKUP(K25,'P1'!$B:$AP,31,FALSE),"")</f>
        <v/>
      </c>
      <c r="L27" s="305" t="str">
        <f>IFERROR(VLOOKUP(L25,'P1'!$B:$AP,31,FALSE),"")</f>
        <v/>
      </c>
      <c r="M27" s="305" t="str">
        <f>IFERROR(VLOOKUP(M25,'P1'!$B:$AP,31,FALSE),"")</f>
        <v/>
      </c>
      <c r="N27" s="305" t="str">
        <f>IFERROR(VLOOKUP(N25,'P1'!$B:$AP,31,FALSE),"")</f>
        <v/>
      </c>
      <c r="O27" s="305" t="str">
        <f>IFERROR(VLOOKUP(O25,'P1'!$B:$AP,31,FALSE),"")</f>
        <v/>
      </c>
      <c r="P27" s="305" t="str">
        <f>IFERROR(VLOOKUP(P25,'P1'!$B:$AP,31,FALSE),"")</f>
        <v/>
      </c>
      <c r="Q27" s="305" t="str">
        <f>IFERROR(VLOOKUP(Q25,'P1'!$B:$AP,31,FALSE),"")</f>
        <v/>
      </c>
      <c r="R27" s="305" t="str">
        <f>IFERROR(VLOOKUP(R25,'P1'!$B:$AP,31,FALSE),"")</f>
        <v/>
      </c>
      <c r="S27" s="305" t="str">
        <f>IFERROR(VLOOKUP(S25,'P1'!$B:$AP,31,FALSE),"")</f>
        <v/>
      </c>
      <c r="T27" s="305" t="str">
        <f>IFERROR(VLOOKUP(T25,'P1'!$B:$AP,31,FALSE),"")</f>
        <v/>
      </c>
      <c r="U27" s="305" t="str">
        <f>IFERROR(VLOOKUP(U25,'P1'!$B:$AP,31,FALSE),"")</f>
        <v/>
      </c>
      <c r="V27" s="305" t="str">
        <f>IFERROR(VLOOKUP(V25,'P1'!$B:$AP,31,FALSE),"")</f>
        <v/>
      </c>
      <c r="W27" s="305" t="str">
        <f>IFERROR(VLOOKUP(W25,'P1'!$B:$AP,31,FALSE),"")</f>
        <v/>
      </c>
      <c r="X27" s="305" t="str">
        <f>IFERROR(VLOOKUP(X25,'P1'!$B:$AP,31,FALSE),"")</f>
        <v/>
      </c>
      <c r="Y27" s="305" t="str">
        <f>IFERROR(VLOOKUP(Y25,'P1'!$B:$AP,31,FALSE),"")</f>
        <v/>
      </c>
      <c r="Z27" s="305" t="str">
        <f>IFERROR(VLOOKUP(Z25,'P1'!$B:$AP,31,FALSE),"")</f>
        <v/>
      </c>
      <c r="AA27" s="305" t="str">
        <f>IFERROR(VLOOKUP(AA25,'P1'!$B:$AP,31,FALSE),"")</f>
        <v/>
      </c>
      <c r="AB27" s="305" t="str">
        <f>IFERROR(VLOOKUP(AB25,'P1'!$B:$AP,31,FALSE),"")</f>
        <v/>
      </c>
      <c r="AC27" s="305" t="str">
        <f>IFERROR(VLOOKUP(AC25,'P1'!$B:$AP,31,FALSE),"")</f>
        <v/>
      </c>
      <c r="AD27" s="305" t="str">
        <f>IFERROR(VLOOKUP(AD25,'P1'!$B:$AP,31,FALSE),"")</f>
        <v/>
      </c>
      <c r="AE27" s="305" t="str">
        <f>IFERROR(VLOOKUP(AE25,'P1'!$B:$AP,31,FALSE),"")</f>
        <v/>
      </c>
      <c r="AF27" s="305" t="str">
        <f>IFERROR(VLOOKUP(AF25,'P1'!$B:$AP,31,FALSE),"")</f>
        <v/>
      </c>
      <c r="AG27" s="305" t="str">
        <f>IFERROR(VLOOKUP(AG25,'P1'!$B:$AP,31,FALSE),"")</f>
        <v/>
      </c>
      <c r="AH27" s="305" t="str">
        <f>IFERROR(VLOOKUP(AH25,'P1'!$B:$AP,31,FALSE),"")</f>
        <v/>
      </c>
      <c r="AI27" s="305" t="str">
        <f>IFERROR(VLOOKUP(AI25,'P1'!$B:$AP,31,FALSE),"")</f>
        <v/>
      </c>
      <c r="AJ27" s="305" t="str">
        <f>IFERROR(VLOOKUP(AJ25,'P1'!$B:$AP,31,FALSE),"")</f>
        <v/>
      </c>
      <c r="AK27" s="305" t="str">
        <f>IFERROR(VLOOKUP(AK25,'P1'!$B:$AP,31,FALSE),"")</f>
        <v/>
      </c>
      <c r="AL27" s="305" t="str">
        <f>IFERROR(VLOOKUP(AL25,'P1'!$B:$AP,31,FALSE),"")</f>
        <v/>
      </c>
      <c r="AM27" s="305" t="str">
        <f>IFERROR(VLOOKUP(AM25,'P1'!$B:$AP,31,FALSE),"")</f>
        <v/>
      </c>
      <c r="AN27" s="401"/>
      <c r="AO27" s="404"/>
      <c r="AP27" s="657"/>
      <c r="AQ27" s="658"/>
      <c r="AR27" s="404"/>
      <c r="AS27" s="270"/>
      <c r="AT27" s="271"/>
      <c r="AU27" s="308"/>
      <c r="AV27" s="308"/>
    </row>
    <row r="28" spans="1:48" ht="12" customHeight="1" x14ac:dyDescent="0.15">
      <c r="A28" s="405">
        <v>3</v>
      </c>
      <c r="B28" s="634"/>
      <c r="C28" s="635"/>
      <c r="D28" s="636" t="s">
        <v>422</v>
      </c>
      <c r="E28" s="637"/>
      <c r="F28" s="638"/>
      <c r="G28" s="639"/>
      <c r="H28" s="302" t="s">
        <v>423</v>
      </c>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c r="AH28" s="640"/>
      <c r="AI28" s="640"/>
      <c r="AJ28" s="640"/>
      <c r="AK28" s="640"/>
      <c r="AL28" s="640"/>
      <c r="AM28" s="640"/>
      <c r="AN28" s="399">
        <f>+SUM(I29:AM30)</f>
        <v>0</v>
      </c>
      <c r="AO28" s="402" t="e">
        <f>IF($AN$4="４週",AN28/4,AN28/(DAY(EOMONTH($I$20,0))/7))</f>
        <v>#VALUE!</v>
      </c>
      <c r="AP28" s="641"/>
      <c r="AQ28" s="642"/>
      <c r="AR28" s="402" t="str">
        <f>IF(AN17="４週",AU29,AV29)</f>
        <v/>
      </c>
      <c r="AS28" s="270"/>
      <c r="AT28" s="271"/>
      <c r="AU28" s="303" t="s">
        <v>565</v>
      </c>
      <c r="AV28" s="303" t="s">
        <v>566</v>
      </c>
    </row>
    <row r="29" spans="1:48" ht="12" customHeight="1" x14ac:dyDescent="0.15">
      <c r="A29" s="406"/>
      <c r="B29" s="643"/>
      <c r="C29" s="644"/>
      <c r="D29" s="645"/>
      <c r="E29" s="646"/>
      <c r="F29" s="647"/>
      <c r="G29" s="648"/>
      <c r="H29" s="304" t="s">
        <v>425</v>
      </c>
      <c r="I29" s="305" t="str">
        <f>IFERROR(VLOOKUP(I28,'P1'!$B:$AP,41,FALSE),"")</f>
        <v/>
      </c>
      <c r="J29" s="305" t="str">
        <f>IFERROR(VLOOKUP(J28,'P1'!$B:$AP,41,FALSE),"")</f>
        <v/>
      </c>
      <c r="K29" s="305" t="str">
        <f>IFERROR(VLOOKUP(K28,'P1'!$B:$AP,41,FALSE),"")</f>
        <v/>
      </c>
      <c r="L29" s="305" t="str">
        <f>IFERROR(VLOOKUP(L28,'P1'!$B:$AP,41,FALSE),"")</f>
        <v/>
      </c>
      <c r="M29" s="305" t="str">
        <f>IFERROR(VLOOKUP(M28,'P1'!$B:$AP,41,FALSE),"")</f>
        <v/>
      </c>
      <c r="N29" s="305" t="str">
        <f>IFERROR(VLOOKUP(N28,'P1'!$B:$AP,41,FALSE),"")</f>
        <v/>
      </c>
      <c r="O29" s="305" t="str">
        <f>IFERROR(VLOOKUP(O28,'P1'!$B:$AP,41,FALSE),"")</f>
        <v/>
      </c>
      <c r="P29" s="305" t="str">
        <f>IFERROR(VLOOKUP(P28,'P1'!$B:$AP,41,FALSE),"")</f>
        <v/>
      </c>
      <c r="Q29" s="305" t="str">
        <f>IFERROR(VLOOKUP(Q28,'P1'!$B:$AP,41,FALSE),"")</f>
        <v/>
      </c>
      <c r="R29" s="305" t="str">
        <f>IFERROR(VLOOKUP(R28,'P1'!$B:$AP,41,FALSE),"")</f>
        <v/>
      </c>
      <c r="S29" s="305" t="str">
        <f>IFERROR(VLOOKUP(S28,'P1'!$B:$AP,41,FALSE),"")</f>
        <v/>
      </c>
      <c r="T29" s="305" t="str">
        <f>IFERROR(VLOOKUP(T28,'P1'!$B:$AP,41,FALSE),"")</f>
        <v/>
      </c>
      <c r="U29" s="305" t="str">
        <f>IFERROR(VLOOKUP(U28,'P1'!$B:$AP,41,FALSE),"")</f>
        <v/>
      </c>
      <c r="V29" s="305" t="str">
        <f>IFERROR(VLOOKUP(V28,'P1'!$B:$AP,41,FALSE),"")</f>
        <v/>
      </c>
      <c r="W29" s="305" t="str">
        <f>IFERROR(VLOOKUP(W28,'P1'!$B:$AP,41,FALSE),"")</f>
        <v/>
      </c>
      <c r="X29" s="305" t="str">
        <f>IFERROR(VLOOKUP(X28,'P1'!$B:$AP,41,FALSE),"")</f>
        <v/>
      </c>
      <c r="Y29" s="305" t="str">
        <f>IFERROR(VLOOKUP(Y28,'P1'!$B:$AP,41,FALSE),"")</f>
        <v/>
      </c>
      <c r="Z29" s="305" t="str">
        <f>IFERROR(VLOOKUP(Z28,'P1'!$B:$AP,41,FALSE),"")</f>
        <v/>
      </c>
      <c r="AA29" s="305" t="str">
        <f>IFERROR(VLOOKUP(AA28,'P1'!$B:$AP,41,FALSE),"")</f>
        <v/>
      </c>
      <c r="AB29" s="305" t="str">
        <f>IFERROR(VLOOKUP(AB28,'P1'!$B:$AP,41,FALSE),"")</f>
        <v/>
      </c>
      <c r="AC29" s="305" t="str">
        <f>IFERROR(VLOOKUP(AC28,'P1'!$B:$AP,41,FALSE),"")</f>
        <v/>
      </c>
      <c r="AD29" s="305" t="str">
        <f>IFERROR(VLOOKUP(AD28,'P1'!$B:$AP,41,FALSE),"")</f>
        <v/>
      </c>
      <c r="AE29" s="305" t="str">
        <f>IFERROR(VLOOKUP(AE28,'P1'!$B:$AP,41,FALSE),"")</f>
        <v/>
      </c>
      <c r="AF29" s="305" t="str">
        <f>IFERROR(VLOOKUP(AF28,'P1'!$B:$AP,41,FALSE),"")</f>
        <v/>
      </c>
      <c r="AG29" s="305" t="str">
        <f>IFERROR(VLOOKUP(AG28,'P1'!$B:$AP,41,FALSE),"")</f>
        <v/>
      </c>
      <c r="AH29" s="305" t="str">
        <f>IFERROR(VLOOKUP(AH28,'P1'!$B:$AP,41,FALSE),"")</f>
        <v/>
      </c>
      <c r="AI29" s="305" t="str">
        <f>IFERROR(VLOOKUP(AI28,'P1'!$B:$AP,41,FALSE),"")</f>
        <v/>
      </c>
      <c r="AJ29" s="305" t="str">
        <f>IFERROR(VLOOKUP(AJ28,'P1'!$B:$AP,41,FALSE),"")</f>
        <v/>
      </c>
      <c r="AK29" s="305" t="str">
        <f>IFERROR(VLOOKUP(AK28,'P1'!$B:$AP,41,FALSE),"")</f>
        <v/>
      </c>
      <c r="AL29" s="305" t="str">
        <f>IFERROR(VLOOKUP(AL28,'P1'!$B:$AP,41,FALSE),"")</f>
        <v/>
      </c>
      <c r="AM29" s="305" t="str">
        <f>IFERROR(VLOOKUP(AM28,'P1'!$B:$AP,41,FALSE),"")</f>
        <v/>
      </c>
      <c r="AN29" s="400"/>
      <c r="AO29" s="403"/>
      <c r="AP29" s="649"/>
      <c r="AQ29" s="650"/>
      <c r="AR29" s="403"/>
      <c r="AS29" s="270"/>
      <c r="AT29" s="271"/>
      <c r="AU29" s="306" t="str">
        <f t="shared" ref="AU29" si="3">IFERROR(IF($D28="□",($AO28/$AK$7),($AO28/$AK$9)),"")</f>
        <v/>
      </c>
      <c r="AV29" s="306" t="str">
        <f t="shared" ref="AV29" si="4">IFERROR(IF($D28="□",($AN28/$AO$7),($AN28/$AO$9)),"")</f>
        <v/>
      </c>
    </row>
    <row r="30" spans="1:48" ht="12" customHeight="1" x14ac:dyDescent="0.15">
      <c r="A30" s="407"/>
      <c r="B30" s="651"/>
      <c r="C30" s="652"/>
      <c r="D30" s="653"/>
      <c r="E30" s="654"/>
      <c r="F30" s="655"/>
      <c r="G30" s="656"/>
      <c r="H30" s="307" t="s">
        <v>426</v>
      </c>
      <c r="I30" s="305" t="str">
        <f>IFERROR(VLOOKUP(I28,'P1'!$B:$AP,31,FALSE),"")</f>
        <v/>
      </c>
      <c r="J30" s="305" t="str">
        <f>IFERROR(VLOOKUP(J28,'P1'!$B:$AP,31,FALSE),"")</f>
        <v/>
      </c>
      <c r="K30" s="305" t="str">
        <f>IFERROR(VLOOKUP(K28,'P1'!$B:$AP,31,FALSE),"")</f>
        <v/>
      </c>
      <c r="L30" s="305" t="str">
        <f>IFERROR(VLOOKUP(L28,'P1'!$B:$AP,31,FALSE),"")</f>
        <v/>
      </c>
      <c r="M30" s="305" t="str">
        <f>IFERROR(VLOOKUP(M28,'P1'!$B:$AP,31,FALSE),"")</f>
        <v/>
      </c>
      <c r="N30" s="305" t="str">
        <f>IFERROR(VLOOKUP(N28,'P1'!$B:$AP,31,FALSE),"")</f>
        <v/>
      </c>
      <c r="O30" s="305" t="str">
        <f>IFERROR(VLOOKUP(O28,'P1'!$B:$AP,31,FALSE),"")</f>
        <v/>
      </c>
      <c r="P30" s="305" t="str">
        <f>IFERROR(VLOOKUP(P28,'P1'!$B:$AP,31,FALSE),"")</f>
        <v/>
      </c>
      <c r="Q30" s="305" t="str">
        <f>IFERROR(VLOOKUP(Q28,'P1'!$B:$AP,31,FALSE),"")</f>
        <v/>
      </c>
      <c r="R30" s="305" t="str">
        <f>IFERROR(VLOOKUP(R28,'P1'!$B:$AP,31,FALSE),"")</f>
        <v/>
      </c>
      <c r="S30" s="305" t="str">
        <f>IFERROR(VLOOKUP(S28,'P1'!$B:$AP,31,FALSE),"")</f>
        <v/>
      </c>
      <c r="T30" s="305" t="str">
        <f>IFERROR(VLOOKUP(T28,'P1'!$B:$AP,31,FALSE),"")</f>
        <v/>
      </c>
      <c r="U30" s="305" t="str">
        <f>IFERROR(VLOOKUP(U28,'P1'!$B:$AP,31,FALSE),"")</f>
        <v/>
      </c>
      <c r="V30" s="305" t="str">
        <f>IFERROR(VLOOKUP(V28,'P1'!$B:$AP,31,FALSE),"")</f>
        <v/>
      </c>
      <c r="W30" s="305" t="str">
        <f>IFERROR(VLOOKUP(W28,'P1'!$B:$AP,31,FALSE),"")</f>
        <v/>
      </c>
      <c r="X30" s="305" t="str">
        <f>IFERROR(VLOOKUP(X28,'P1'!$B:$AP,31,FALSE),"")</f>
        <v/>
      </c>
      <c r="Y30" s="305" t="str">
        <f>IFERROR(VLOOKUP(Y28,'P1'!$B:$AP,31,FALSE),"")</f>
        <v/>
      </c>
      <c r="Z30" s="305" t="str">
        <f>IFERROR(VLOOKUP(Z28,'P1'!$B:$AP,31,FALSE),"")</f>
        <v/>
      </c>
      <c r="AA30" s="305" t="str">
        <f>IFERROR(VLOOKUP(AA28,'P1'!$B:$AP,31,FALSE),"")</f>
        <v/>
      </c>
      <c r="AB30" s="305" t="str">
        <f>IFERROR(VLOOKUP(AB28,'P1'!$B:$AP,31,FALSE),"")</f>
        <v/>
      </c>
      <c r="AC30" s="305" t="str">
        <f>IFERROR(VLOOKUP(AC28,'P1'!$B:$AP,31,FALSE),"")</f>
        <v/>
      </c>
      <c r="AD30" s="305" t="str">
        <f>IFERROR(VLOOKUP(AD28,'P1'!$B:$AP,31,FALSE),"")</f>
        <v/>
      </c>
      <c r="AE30" s="305" t="str">
        <f>IFERROR(VLOOKUP(AE28,'P1'!$B:$AP,31,FALSE),"")</f>
        <v/>
      </c>
      <c r="AF30" s="305" t="str">
        <f>IFERROR(VLOOKUP(AF28,'P1'!$B:$AP,31,FALSE),"")</f>
        <v/>
      </c>
      <c r="AG30" s="305" t="str">
        <f>IFERROR(VLOOKUP(AG28,'P1'!$B:$AP,31,FALSE),"")</f>
        <v/>
      </c>
      <c r="AH30" s="305" t="str">
        <f>IFERROR(VLOOKUP(AH28,'P1'!$B:$AP,31,FALSE),"")</f>
        <v/>
      </c>
      <c r="AI30" s="305" t="str">
        <f>IFERROR(VLOOKUP(AI28,'P1'!$B:$AP,31,FALSE),"")</f>
        <v/>
      </c>
      <c r="AJ30" s="305" t="str">
        <f>IFERROR(VLOOKUP(AJ28,'P1'!$B:$AP,31,FALSE),"")</f>
        <v/>
      </c>
      <c r="AK30" s="305" t="str">
        <f>IFERROR(VLOOKUP(AK28,'P1'!$B:$AP,31,FALSE),"")</f>
        <v/>
      </c>
      <c r="AL30" s="305" t="str">
        <f>IFERROR(VLOOKUP(AL28,'P1'!$B:$AP,31,FALSE),"")</f>
        <v/>
      </c>
      <c r="AM30" s="305" t="str">
        <f>IFERROR(VLOOKUP(AM28,'P1'!$B:$AP,31,FALSE),"")</f>
        <v/>
      </c>
      <c r="AN30" s="401"/>
      <c r="AO30" s="404"/>
      <c r="AP30" s="657"/>
      <c r="AQ30" s="658"/>
      <c r="AR30" s="404"/>
      <c r="AS30" s="270"/>
      <c r="AT30" s="271"/>
      <c r="AU30" s="308"/>
      <c r="AV30" s="308"/>
    </row>
    <row r="31" spans="1:48" ht="12" customHeight="1" x14ac:dyDescent="0.15">
      <c r="A31" s="405">
        <v>4</v>
      </c>
      <c r="B31" s="634"/>
      <c r="C31" s="635"/>
      <c r="D31" s="636" t="s">
        <v>422</v>
      </c>
      <c r="E31" s="637"/>
      <c r="F31" s="638"/>
      <c r="G31" s="639"/>
      <c r="H31" s="302" t="s">
        <v>423</v>
      </c>
      <c r="I31" s="640"/>
      <c r="J31" s="640"/>
      <c r="K31" s="640"/>
      <c r="L31" s="640"/>
      <c r="M31" s="640"/>
      <c r="N31" s="640"/>
      <c r="O31" s="640"/>
      <c r="P31" s="640"/>
      <c r="Q31" s="640"/>
      <c r="R31" s="640"/>
      <c r="S31" s="640"/>
      <c r="T31" s="640"/>
      <c r="U31" s="640"/>
      <c r="V31" s="640"/>
      <c r="W31" s="640"/>
      <c r="X31" s="640"/>
      <c r="Y31" s="640"/>
      <c r="Z31" s="640"/>
      <c r="AA31" s="640"/>
      <c r="AB31" s="640"/>
      <c r="AC31" s="640"/>
      <c r="AD31" s="640"/>
      <c r="AE31" s="640"/>
      <c r="AF31" s="640"/>
      <c r="AG31" s="640"/>
      <c r="AH31" s="640"/>
      <c r="AI31" s="640"/>
      <c r="AJ31" s="640"/>
      <c r="AK31" s="640"/>
      <c r="AL31" s="640"/>
      <c r="AM31" s="640"/>
      <c r="AN31" s="399">
        <f>+SUM(I32:AM33)</f>
        <v>0</v>
      </c>
      <c r="AO31" s="402" t="e">
        <f>IF($AN$4="４週",AN31/4,AN31/(DAY(EOMONTH($I$20,0))/7))</f>
        <v>#VALUE!</v>
      </c>
      <c r="AP31" s="641"/>
      <c r="AQ31" s="642"/>
      <c r="AR31" s="402" t="str">
        <f>IF(AN20="４週",AU32,AV32)</f>
        <v/>
      </c>
      <c r="AS31" s="276"/>
      <c r="AT31" s="271"/>
      <c r="AU31" s="303" t="s">
        <v>565</v>
      </c>
      <c r="AV31" s="303" t="s">
        <v>566</v>
      </c>
    </row>
    <row r="32" spans="1:48" ht="12" customHeight="1" x14ac:dyDescent="0.15">
      <c r="A32" s="406"/>
      <c r="B32" s="643"/>
      <c r="C32" s="644"/>
      <c r="D32" s="645"/>
      <c r="E32" s="646"/>
      <c r="F32" s="647"/>
      <c r="G32" s="648"/>
      <c r="H32" s="304" t="s">
        <v>425</v>
      </c>
      <c r="I32" s="305" t="str">
        <f>IFERROR(VLOOKUP(I31,'P1'!$B:$AP,41,FALSE),"")</f>
        <v/>
      </c>
      <c r="J32" s="309" t="str">
        <f>IFERROR(VLOOKUP(J31,'P1'!$B:$AP,41,FALSE),"")</f>
        <v/>
      </c>
      <c r="K32" s="305" t="str">
        <f>IFERROR(VLOOKUP(K31,'P1'!$B:$AP,41,FALSE),"")</f>
        <v/>
      </c>
      <c r="L32" s="305" t="str">
        <f>IFERROR(VLOOKUP(L31,'P1'!$B:$AP,41,FALSE),"")</f>
        <v/>
      </c>
      <c r="M32" s="305" t="str">
        <f>IFERROR(VLOOKUP(M31,'P1'!$B:$AP,41,FALSE),"")</f>
        <v/>
      </c>
      <c r="N32" s="305" t="str">
        <f>IFERROR(VLOOKUP(N31,'P1'!$B:$AP,41,FALSE),"")</f>
        <v/>
      </c>
      <c r="O32" s="305" t="str">
        <f>IFERROR(VLOOKUP(O31,'P1'!$B:$AP,41,FALSE),"")</f>
        <v/>
      </c>
      <c r="P32" s="305" t="str">
        <f>IFERROR(VLOOKUP(P31,'P1'!$B:$AP,41,FALSE),"")</f>
        <v/>
      </c>
      <c r="Q32" s="305" t="str">
        <f>IFERROR(VLOOKUP(Q31,'P1'!$B:$AP,41,FALSE),"")</f>
        <v/>
      </c>
      <c r="R32" s="305" t="str">
        <f>IFERROR(VLOOKUP(R31,'P1'!$B:$AP,41,FALSE),"")</f>
        <v/>
      </c>
      <c r="S32" s="305" t="str">
        <f>IFERROR(VLOOKUP(S31,'P1'!$B:$AP,41,FALSE),"")</f>
        <v/>
      </c>
      <c r="T32" s="305" t="str">
        <f>IFERROR(VLOOKUP(T31,'P1'!$B:$AP,41,FALSE),"")</f>
        <v/>
      </c>
      <c r="U32" s="305" t="str">
        <f>IFERROR(VLOOKUP(U31,'P1'!$B:$AP,41,FALSE),"")</f>
        <v/>
      </c>
      <c r="V32" s="305" t="str">
        <f>IFERROR(VLOOKUP(V31,'P1'!$B:$AP,41,FALSE),"")</f>
        <v/>
      </c>
      <c r="W32" s="305" t="str">
        <f>IFERROR(VLOOKUP(W31,'P1'!$B:$AP,41,FALSE),"")</f>
        <v/>
      </c>
      <c r="X32" s="305" t="str">
        <f>IFERROR(VLOOKUP(X31,'P1'!$B:$AP,41,FALSE),"")</f>
        <v/>
      </c>
      <c r="Y32" s="305" t="str">
        <f>IFERROR(VLOOKUP(Y31,'P1'!$B:$AP,41,FALSE),"")</f>
        <v/>
      </c>
      <c r="Z32" s="305" t="str">
        <f>IFERROR(VLOOKUP(Z31,'P1'!$B:$AP,41,FALSE),"")</f>
        <v/>
      </c>
      <c r="AA32" s="305" t="str">
        <f>IFERROR(VLOOKUP(AA31,'P1'!$B:$AP,41,FALSE),"")</f>
        <v/>
      </c>
      <c r="AB32" s="305" t="str">
        <f>IFERROR(VLOOKUP(AB31,'P1'!$B:$AP,41,FALSE),"")</f>
        <v/>
      </c>
      <c r="AC32" s="305" t="str">
        <f>IFERROR(VLOOKUP(AC31,'P1'!$B:$AP,41,FALSE),"")</f>
        <v/>
      </c>
      <c r="AD32" s="305" t="str">
        <f>IFERROR(VLOOKUP(AD31,'P1'!$B:$AP,41,FALSE),"")</f>
        <v/>
      </c>
      <c r="AE32" s="305" t="str">
        <f>IFERROR(VLOOKUP(AE31,'P1'!$B:$AP,41,FALSE),"")</f>
        <v/>
      </c>
      <c r="AF32" s="305" t="str">
        <f>IFERROR(VLOOKUP(AF31,'P1'!$B:$AP,41,FALSE),"")</f>
        <v/>
      </c>
      <c r="AG32" s="305" t="str">
        <f>IFERROR(VLOOKUP(AG31,'P1'!$B:$AP,41,FALSE),"")</f>
        <v/>
      </c>
      <c r="AH32" s="305" t="str">
        <f>IFERROR(VLOOKUP(AH31,'P1'!$B:$AP,41,FALSE),"")</f>
        <v/>
      </c>
      <c r="AI32" s="305" t="str">
        <f>IFERROR(VLOOKUP(AI31,'P1'!$B:$AP,41,FALSE),"")</f>
        <v/>
      </c>
      <c r="AJ32" s="305" t="str">
        <f>IFERROR(VLOOKUP(AJ31,'P1'!$B:$AP,41,FALSE),"")</f>
        <v/>
      </c>
      <c r="AK32" s="305" t="str">
        <f>IFERROR(VLOOKUP(AK31,'P1'!$B:$AP,41,FALSE),"")</f>
        <v/>
      </c>
      <c r="AL32" s="305" t="str">
        <f>IFERROR(VLOOKUP(AL31,'P1'!$B:$AP,41,FALSE),"")</f>
        <v/>
      </c>
      <c r="AM32" s="305" t="str">
        <f>IFERROR(VLOOKUP(AM31,'P1'!$B:$AP,41,FALSE),"")</f>
        <v/>
      </c>
      <c r="AN32" s="400"/>
      <c r="AO32" s="403"/>
      <c r="AP32" s="649"/>
      <c r="AQ32" s="650"/>
      <c r="AR32" s="403"/>
      <c r="AS32" s="276"/>
      <c r="AT32" s="271"/>
      <c r="AU32" s="306" t="str">
        <f t="shared" ref="AU32" si="5">IFERROR(IF($D31="□",($AO31/$AK$7),($AO31/$AK$9)),"")</f>
        <v/>
      </c>
      <c r="AV32" s="306" t="str">
        <f t="shared" ref="AV32" si="6">IFERROR(IF($D31="□",($AN31/$AO$7),($AN31/$AO$9)),"")</f>
        <v/>
      </c>
    </row>
    <row r="33" spans="1:48" ht="12" customHeight="1" x14ac:dyDescent="0.15">
      <c r="A33" s="407"/>
      <c r="B33" s="651"/>
      <c r="C33" s="652"/>
      <c r="D33" s="653"/>
      <c r="E33" s="654"/>
      <c r="F33" s="655"/>
      <c r="G33" s="656"/>
      <c r="H33" s="307" t="s">
        <v>426</v>
      </c>
      <c r="I33" s="305" t="str">
        <f>IFERROR(VLOOKUP(I31,'P1'!$B:$AP,31,FALSE),"")</f>
        <v/>
      </c>
      <c r="J33" s="305" t="str">
        <f>IFERROR(VLOOKUP(J31,'P1'!$B:$AP,31,FALSE),"")</f>
        <v/>
      </c>
      <c r="K33" s="305" t="str">
        <f>IFERROR(VLOOKUP(K31,'P1'!$B:$AP,31,FALSE),"")</f>
        <v/>
      </c>
      <c r="L33" s="305" t="str">
        <f>IFERROR(VLOOKUP(L31,'P1'!$B:$AP,31,FALSE),"")</f>
        <v/>
      </c>
      <c r="M33" s="305" t="str">
        <f>IFERROR(VLOOKUP(M31,'P1'!$B:$AP,31,FALSE),"")</f>
        <v/>
      </c>
      <c r="N33" s="305" t="str">
        <f>IFERROR(VLOOKUP(N31,'P1'!$B:$AP,31,FALSE),"")</f>
        <v/>
      </c>
      <c r="O33" s="305" t="str">
        <f>IFERROR(VLOOKUP(O31,'P1'!$B:$AP,31,FALSE),"")</f>
        <v/>
      </c>
      <c r="P33" s="305" t="str">
        <f>IFERROR(VLOOKUP(P31,'P1'!$B:$AP,31,FALSE),"")</f>
        <v/>
      </c>
      <c r="Q33" s="305" t="str">
        <f>IFERROR(VLOOKUP(Q31,'P1'!$B:$AP,31,FALSE),"")</f>
        <v/>
      </c>
      <c r="R33" s="305" t="str">
        <f>IFERROR(VLOOKUP(R31,'P1'!$B:$AP,31,FALSE),"")</f>
        <v/>
      </c>
      <c r="S33" s="305" t="str">
        <f>IFERROR(VLOOKUP(S31,'P1'!$B:$AP,31,FALSE),"")</f>
        <v/>
      </c>
      <c r="T33" s="305" t="str">
        <f>IFERROR(VLOOKUP(T31,'P1'!$B:$AP,31,FALSE),"")</f>
        <v/>
      </c>
      <c r="U33" s="305" t="str">
        <f>IFERROR(VLOOKUP(U31,'P1'!$B:$AP,31,FALSE),"")</f>
        <v/>
      </c>
      <c r="V33" s="305" t="str">
        <f>IFERROR(VLOOKUP(V31,'P1'!$B:$AP,31,FALSE),"")</f>
        <v/>
      </c>
      <c r="W33" s="305" t="str">
        <f>IFERROR(VLOOKUP(W31,'P1'!$B:$AP,31,FALSE),"")</f>
        <v/>
      </c>
      <c r="X33" s="305" t="str">
        <f>IFERROR(VLOOKUP(X31,'P1'!$B:$AP,31,FALSE),"")</f>
        <v/>
      </c>
      <c r="Y33" s="305" t="str">
        <f>IFERROR(VLOOKUP(Y31,'P1'!$B:$AP,31,FALSE),"")</f>
        <v/>
      </c>
      <c r="Z33" s="305" t="str">
        <f>IFERROR(VLOOKUP(Z31,'P1'!$B:$AP,31,FALSE),"")</f>
        <v/>
      </c>
      <c r="AA33" s="305" t="str">
        <f>IFERROR(VLOOKUP(AA31,'P1'!$B:$AP,31,FALSE),"")</f>
        <v/>
      </c>
      <c r="AB33" s="305" t="str">
        <f>IFERROR(VLOOKUP(AB31,'P1'!$B:$AP,31,FALSE),"")</f>
        <v/>
      </c>
      <c r="AC33" s="305" t="str">
        <f>IFERROR(VLOOKUP(AC31,'P1'!$B:$AP,31,FALSE),"")</f>
        <v/>
      </c>
      <c r="AD33" s="305" t="str">
        <f>IFERROR(VLOOKUP(AD31,'P1'!$B:$AP,31,FALSE),"")</f>
        <v/>
      </c>
      <c r="AE33" s="305" t="str">
        <f>IFERROR(VLOOKUP(AE31,'P1'!$B:$AP,31,FALSE),"")</f>
        <v/>
      </c>
      <c r="AF33" s="305" t="str">
        <f>IFERROR(VLOOKUP(AF31,'P1'!$B:$AP,31,FALSE),"")</f>
        <v/>
      </c>
      <c r="AG33" s="305" t="str">
        <f>IFERROR(VLOOKUP(AG31,'P1'!$B:$AP,31,FALSE),"")</f>
        <v/>
      </c>
      <c r="AH33" s="305" t="str">
        <f>IFERROR(VLOOKUP(AH31,'P1'!$B:$AP,31,FALSE),"")</f>
        <v/>
      </c>
      <c r="AI33" s="305" t="str">
        <f>IFERROR(VLOOKUP(AI31,'P1'!$B:$AP,31,FALSE),"")</f>
        <v/>
      </c>
      <c r="AJ33" s="305" t="str">
        <f>IFERROR(VLOOKUP(AJ31,'P1'!$B:$AP,31,FALSE),"")</f>
        <v/>
      </c>
      <c r="AK33" s="305" t="str">
        <f>IFERROR(VLOOKUP(AK31,'P1'!$B:$AP,31,FALSE),"")</f>
        <v/>
      </c>
      <c r="AL33" s="305" t="str">
        <f>IFERROR(VLOOKUP(AL31,'P1'!$B:$AP,31,FALSE),"")</f>
        <v/>
      </c>
      <c r="AM33" s="305" t="str">
        <f>IFERROR(VLOOKUP(AM31,'P1'!$B:$AP,31,FALSE),"")</f>
        <v/>
      </c>
      <c r="AN33" s="401"/>
      <c r="AO33" s="404"/>
      <c r="AP33" s="657"/>
      <c r="AQ33" s="658"/>
      <c r="AR33" s="404"/>
      <c r="AS33" s="276"/>
      <c r="AT33" s="271"/>
      <c r="AU33" s="308"/>
      <c r="AV33" s="308"/>
    </row>
    <row r="34" spans="1:48" ht="12" customHeight="1" x14ac:dyDescent="0.15">
      <c r="A34" s="405">
        <v>5</v>
      </c>
      <c r="B34" s="634"/>
      <c r="C34" s="635"/>
      <c r="D34" s="636" t="s">
        <v>422</v>
      </c>
      <c r="E34" s="637"/>
      <c r="F34" s="638"/>
      <c r="G34" s="639"/>
      <c r="H34" s="302" t="s">
        <v>423</v>
      </c>
      <c r="I34" s="640"/>
      <c r="J34" s="640"/>
      <c r="K34" s="640"/>
      <c r="L34" s="640"/>
      <c r="M34" s="640"/>
      <c r="N34" s="640"/>
      <c r="O34" s="640"/>
      <c r="P34" s="640"/>
      <c r="Q34" s="640"/>
      <c r="R34" s="640"/>
      <c r="S34" s="640"/>
      <c r="T34" s="640"/>
      <c r="U34" s="640"/>
      <c r="V34" s="640"/>
      <c r="W34" s="640"/>
      <c r="X34" s="640"/>
      <c r="Y34" s="640"/>
      <c r="Z34" s="640"/>
      <c r="AA34" s="640"/>
      <c r="AB34" s="640"/>
      <c r="AC34" s="640"/>
      <c r="AD34" s="640"/>
      <c r="AE34" s="640"/>
      <c r="AF34" s="640"/>
      <c r="AG34" s="640"/>
      <c r="AH34" s="640"/>
      <c r="AI34" s="640"/>
      <c r="AJ34" s="640"/>
      <c r="AK34" s="640"/>
      <c r="AL34" s="640"/>
      <c r="AM34" s="640"/>
      <c r="AN34" s="399">
        <f>+SUM(I35:AM36)</f>
        <v>0</v>
      </c>
      <c r="AO34" s="402" t="e">
        <f>IF($AN$4="４週",AN34/4,AN34/(DAY(EOMONTH($I$20,0))/7))</f>
        <v>#VALUE!</v>
      </c>
      <c r="AP34" s="641"/>
      <c r="AQ34" s="642"/>
      <c r="AR34" s="402" t="str">
        <f>IF(AN23="４週",AU35,AV35)</f>
        <v/>
      </c>
      <c r="AS34" s="276"/>
      <c r="AT34" s="271"/>
      <c r="AU34" s="303" t="s">
        <v>565</v>
      </c>
      <c r="AV34" s="303" t="s">
        <v>566</v>
      </c>
    </row>
    <row r="35" spans="1:48" ht="12" customHeight="1" x14ac:dyDescent="0.15">
      <c r="A35" s="406"/>
      <c r="B35" s="643"/>
      <c r="C35" s="644"/>
      <c r="D35" s="645"/>
      <c r="E35" s="646"/>
      <c r="F35" s="647"/>
      <c r="G35" s="648"/>
      <c r="H35" s="304" t="s">
        <v>425</v>
      </c>
      <c r="I35" s="305" t="str">
        <f>IFERROR(VLOOKUP(I34,'P1'!$B:$AP,41,FALSE),"")</f>
        <v/>
      </c>
      <c r="J35" s="305" t="str">
        <f>IFERROR(VLOOKUP(J34,'P1'!$B:$AP,41,FALSE),"")</f>
        <v/>
      </c>
      <c r="K35" s="305" t="str">
        <f>IFERROR(VLOOKUP(K34,'P1'!$B:$AP,41,FALSE),"")</f>
        <v/>
      </c>
      <c r="L35" s="305" t="str">
        <f>IFERROR(VLOOKUP(L34,'P1'!$B:$AP,41,FALSE),"")</f>
        <v/>
      </c>
      <c r="M35" s="305" t="str">
        <f>IFERROR(VLOOKUP(M34,'P1'!$B:$AP,41,FALSE),"")</f>
        <v/>
      </c>
      <c r="N35" s="305" t="str">
        <f>IFERROR(VLOOKUP(N34,'P1'!$B:$AP,41,FALSE),"")</f>
        <v/>
      </c>
      <c r="O35" s="305" t="str">
        <f>IFERROR(VLOOKUP(O34,'P1'!$B:$AP,41,FALSE),"")</f>
        <v/>
      </c>
      <c r="P35" s="305" t="str">
        <f>IFERROR(VLOOKUP(P34,'P1'!$B:$AP,41,FALSE),"")</f>
        <v/>
      </c>
      <c r="Q35" s="305" t="str">
        <f>IFERROR(VLOOKUP(Q34,'P1'!$B:$AP,41,FALSE),"")</f>
        <v/>
      </c>
      <c r="R35" s="305" t="str">
        <f>IFERROR(VLOOKUP(R34,'P1'!$B:$AP,41,FALSE),"")</f>
        <v/>
      </c>
      <c r="S35" s="305" t="str">
        <f>IFERROR(VLOOKUP(S34,'P1'!$B:$AP,41,FALSE),"")</f>
        <v/>
      </c>
      <c r="T35" s="305" t="str">
        <f>IFERROR(VLOOKUP(T34,'P1'!$B:$AP,41,FALSE),"")</f>
        <v/>
      </c>
      <c r="U35" s="305" t="str">
        <f>IFERROR(VLOOKUP(U34,'P1'!$B:$AP,41,FALSE),"")</f>
        <v/>
      </c>
      <c r="V35" s="305" t="str">
        <f>IFERROR(VLOOKUP(V34,'P1'!$B:$AP,41,FALSE),"")</f>
        <v/>
      </c>
      <c r="W35" s="305" t="str">
        <f>IFERROR(VLOOKUP(W34,'P1'!$B:$AP,41,FALSE),"")</f>
        <v/>
      </c>
      <c r="X35" s="305" t="str">
        <f>IFERROR(VLOOKUP(X34,'P1'!$B:$AP,41,FALSE),"")</f>
        <v/>
      </c>
      <c r="Y35" s="305" t="str">
        <f>IFERROR(VLOOKUP(Y34,'P1'!$B:$AP,41,FALSE),"")</f>
        <v/>
      </c>
      <c r="Z35" s="305" t="str">
        <f>IFERROR(VLOOKUP(Z34,'P1'!$B:$AP,41,FALSE),"")</f>
        <v/>
      </c>
      <c r="AA35" s="305" t="str">
        <f>IFERROR(VLOOKUP(AA34,'P1'!$B:$AP,41,FALSE),"")</f>
        <v/>
      </c>
      <c r="AB35" s="305" t="str">
        <f>IFERROR(VLOOKUP(AB34,'P1'!$B:$AP,41,FALSE),"")</f>
        <v/>
      </c>
      <c r="AC35" s="305" t="str">
        <f>IFERROR(VLOOKUP(AC34,'P1'!$B:$AP,41,FALSE),"")</f>
        <v/>
      </c>
      <c r="AD35" s="305" t="str">
        <f>IFERROR(VLOOKUP(AD34,'P1'!$B:$AP,41,FALSE),"")</f>
        <v/>
      </c>
      <c r="AE35" s="305" t="str">
        <f>IFERROR(VLOOKUP(AE34,'P1'!$B:$AP,41,FALSE),"")</f>
        <v/>
      </c>
      <c r="AF35" s="305" t="str">
        <f>IFERROR(VLOOKUP(AF34,'P1'!$B:$AP,41,FALSE),"")</f>
        <v/>
      </c>
      <c r="AG35" s="305" t="str">
        <f>IFERROR(VLOOKUP(AG34,'P1'!$B:$AP,41,FALSE),"")</f>
        <v/>
      </c>
      <c r="AH35" s="305" t="str">
        <f>IFERROR(VLOOKUP(AH34,'P1'!$B:$AP,41,FALSE),"")</f>
        <v/>
      </c>
      <c r="AI35" s="305" t="str">
        <f>IFERROR(VLOOKUP(AI34,'P1'!$B:$AP,41,FALSE),"")</f>
        <v/>
      </c>
      <c r="AJ35" s="305" t="str">
        <f>IFERROR(VLOOKUP(AJ34,'P1'!$B:$AP,41,FALSE),"")</f>
        <v/>
      </c>
      <c r="AK35" s="305" t="str">
        <f>IFERROR(VLOOKUP(AK34,'P1'!$B:$AP,41,FALSE),"")</f>
        <v/>
      </c>
      <c r="AL35" s="305" t="str">
        <f>IFERROR(VLOOKUP(AL34,'P1'!$B:$AP,41,FALSE),"")</f>
        <v/>
      </c>
      <c r="AM35" s="305" t="str">
        <f>IFERROR(VLOOKUP(AM34,'P1'!$B:$AP,41,FALSE),"")</f>
        <v/>
      </c>
      <c r="AN35" s="400"/>
      <c r="AO35" s="403"/>
      <c r="AP35" s="649"/>
      <c r="AQ35" s="650"/>
      <c r="AR35" s="403"/>
      <c r="AS35" s="276"/>
      <c r="AT35" s="271"/>
      <c r="AU35" s="306" t="str">
        <f t="shared" ref="AU35" si="7">IFERROR(IF($D34="□",($AO34/$AK$7),($AO34/$AK$9)),"")</f>
        <v/>
      </c>
      <c r="AV35" s="306" t="str">
        <f t="shared" ref="AV35" si="8">IFERROR(IF($D34="□",($AN34/$AO$7),($AN34/$AO$9)),"")</f>
        <v/>
      </c>
    </row>
    <row r="36" spans="1:48" ht="12" customHeight="1" x14ac:dyDescent="0.15">
      <c r="A36" s="407"/>
      <c r="B36" s="651"/>
      <c r="C36" s="652"/>
      <c r="D36" s="653"/>
      <c r="E36" s="654"/>
      <c r="F36" s="655"/>
      <c r="G36" s="656"/>
      <c r="H36" s="307" t="s">
        <v>426</v>
      </c>
      <c r="I36" s="305" t="str">
        <f>IFERROR(VLOOKUP(I34,'P1'!$B:$AP,31,FALSE),"")</f>
        <v/>
      </c>
      <c r="J36" s="305" t="str">
        <f>IFERROR(VLOOKUP(J34,'P1'!$B:$AP,31,FALSE),"")</f>
        <v/>
      </c>
      <c r="K36" s="305" t="str">
        <f>IFERROR(VLOOKUP(K34,'P1'!$B:$AP,31,FALSE),"")</f>
        <v/>
      </c>
      <c r="L36" s="305" t="str">
        <f>IFERROR(VLOOKUP(L34,'P1'!$B:$AP,31,FALSE),"")</f>
        <v/>
      </c>
      <c r="M36" s="305" t="str">
        <f>IFERROR(VLOOKUP(M34,'P1'!$B:$AP,31,FALSE),"")</f>
        <v/>
      </c>
      <c r="N36" s="305" t="str">
        <f>IFERROR(VLOOKUP(N34,'P1'!$B:$AP,31,FALSE),"")</f>
        <v/>
      </c>
      <c r="O36" s="305" t="str">
        <f>IFERROR(VLOOKUP(O34,'P1'!$B:$AP,31,FALSE),"")</f>
        <v/>
      </c>
      <c r="P36" s="305" t="str">
        <f>IFERROR(VLOOKUP(P34,'P1'!$B:$AP,31,FALSE),"")</f>
        <v/>
      </c>
      <c r="Q36" s="305" t="str">
        <f>IFERROR(VLOOKUP(Q34,'P1'!$B:$AP,31,FALSE),"")</f>
        <v/>
      </c>
      <c r="R36" s="305" t="str">
        <f>IFERROR(VLOOKUP(R34,'P1'!$B:$AP,31,FALSE),"")</f>
        <v/>
      </c>
      <c r="S36" s="305" t="str">
        <f>IFERROR(VLOOKUP(S34,'P1'!$B:$AP,31,FALSE),"")</f>
        <v/>
      </c>
      <c r="T36" s="305" t="str">
        <f>IFERROR(VLOOKUP(T34,'P1'!$B:$AP,31,FALSE),"")</f>
        <v/>
      </c>
      <c r="U36" s="305" t="str">
        <f>IFERROR(VLOOKUP(U34,'P1'!$B:$AP,31,FALSE),"")</f>
        <v/>
      </c>
      <c r="V36" s="305" t="str">
        <f>IFERROR(VLOOKUP(V34,'P1'!$B:$AP,31,FALSE),"")</f>
        <v/>
      </c>
      <c r="W36" s="305" t="str">
        <f>IFERROR(VLOOKUP(W34,'P1'!$B:$AP,31,FALSE),"")</f>
        <v/>
      </c>
      <c r="X36" s="305" t="str">
        <f>IFERROR(VLOOKUP(X34,'P1'!$B:$AP,31,FALSE),"")</f>
        <v/>
      </c>
      <c r="Y36" s="305" t="str">
        <f>IFERROR(VLOOKUP(Y34,'P1'!$B:$AP,31,FALSE),"")</f>
        <v/>
      </c>
      <c r="Z36" s="305" t="str">
        <f>IFERROR(VLOOKUP(Z34,'P1'!$B:$AP,31,FALSE),"")</f>
        <v/>
      </c>
      <c r="AA36" s="305" t="str">
        <f>IFERROR(VLOOKUP(AA34,'P1'!$B:$AP,31,FALSE),"")</f>
        <v/>
      </c>
      <c r="AB36" s="305" t="str">
        <f>IFERROR(VLOOKUP(AB34,'P1'!$B:$AP,31,FALSE),"")</f>
        <v/>
      </c>
      <c r="AC36" s="305" t="str">
        <f>IFERROR(VLOOKUP(AC34,'P1'!$B:$AP,31,FALSE),"")</f>
        <v/>
      </c>
      <c r="AD36" s="305" t="str">
        <f>IFERROR(VLOOKUP(AD34,'P1'!$B:$AP,31,FALSE),"")</f>
        <v/>
      </c>
      <c r="AE36" s="305" t="str">
        <f>IFERROR(VLOOKUP(AE34,'P1'!$B:$AP,31,FALSE),"")</f>
        <v/>
      </c>
      <c r="AF36" s="305" t="str">
        <f>IFERROR(VLOOKUP(AF34,'P1'!$B:$AP,31,FALSE),"")</f>
        <v/>
      </c>
      <c r="AG36" s="305" t="str">
        <f>IFERROR(VLOOKUP(AG34,'P1'!$B:$AP,31,FALSE),"")</f>
        <v/>
      </c>
      <c r="AH36" s="305" t="str">
        <f>IFERROR(VLOOKUP(AH34,'P1'!$B:$AP,31,FALSE),"")</f>
        <v/>
      </c>
      <c r="AI36" s="305" t="str">
        <f>IFERROR(VLOOKUP(AI34,'P1'!$B:$AP,31,FALSE),"")</f>
        <v/>
      </c>
      <c r="AJ36" s="305" t="str">
        <f>IFERROR(VLOOKUP(AJ34,'P1'!$B:$AP,31,FALSE),"")</f>
        <v/>
      </c>
      <c r="AK36" s="305" t="str">
        <f>IFERROR(VLOOKUP(AK34,'P1'!$B:$AP,31,FALSE),"")</f>
        <v/>
      </c>
      <c r="AL36" s="305" t="str">
        <f>IFERROR(VLOOKUP(AL34,'P1'!$B:$AP,31,FALSE),"")</f>
        <v/>
      </c>
      <c r="AM36" s="305" t="str">
        <f>IFERROR(VLOOKUP(AM34,'P1'!$B:$AP,31,FALSE),"")</f>
        <v/>
      </c>
      <c r="AN36" s="401"/>
      <c r="AO36" s="404"/>
      <c r="AP36" s="657"/>
      <c r="AQ36" s="658"/>
      <c r="AR36" s="404"/>
      <c r="AS36" s="276"/>
      <c r="AT36" s="271"/>
      <c r="AU36" s="308"/>
      <c r="AV36" s="308"/>
    </row>
    <row r="37" spans="1:48" ht="12" customHeight="1" x14ac:dyDescent="0.15">
      <c r="A37" s="405">
        <v>6</v>
      </c>
      <c r="B37" s="634"/>
      <c r="C37" s="635"/>
      <c r="D37" s="636" t="s">
        <v>422</v>
      </c>
      <c r="E37" s="637"/>
      <c r="F37" s="638"/>
      <c r="G37" s="639"/>
      <c r="H37" s="302" t="s">
        <v>423</v>
      </c>
      <c r="I37" s="640"/>
      <c r="J37" s="640"/>
      <c r="K37" s="640"/>
      <c r="L37" s="640"/>
      <c r="M37" s="640"/>
      <c r="N37" s="640"/>
      <c r="O37" s="640"/>
      <c r="P37" s="640"/>
      <c r="Q37" s="640"/>
      <c r="R37" s="640"/>
      <c r="S37" s="640"/>
      <c r="T37" s="640"/>
      <c r="U37" s="640"/>
      <c r="V37" s="640"/>
      <c r="W37" s="640"/>
      <c r="X37" s="640"/>
      <c r="Y37" s="640"/>
      <c r="Z37" s="640"/>
      <c r="AA37" s="640"/>
      <c r="AB37" s="640"/>
      <c r="AC37" s="640"/>
      <c r="AD37" s="640"/>
      <c r="AE37" s="640"/>
      <c r="AF37" s="640"/>
      <c r="AG37" s="640"/>
      <c r="AH37" s="640"/>
      <c r="AI37" s="640"/>
      <c r="AJ37" s="640"/>
      <c r="AK37" s="640"/>
      <c r="AL37" s="640"/>
      <c r="AM37" s="640"/>
      <c r="AN37" s="399">
        <f>+SUM(I38:AM39)</f>
        <v>0</v>
      </c>
      <c r="AO37" s="402" t="e">
        <f>IF($AN$4="４週",AN37/4,AN37/(DAY(EOMONTH($I$20,0))/7))</f>
        <v>#VALUE!</v>
      </c>
      <c r="AP37" s="641"/>
      <c r="AQ37" s="642"/>
      <c r="AR37" s="402" t="str">
        <f>IF(AN26="４週",AU38,AV38)</f>
        <v/>
      </c>
      <c r="AS37" s="276"/>
      <c r="AT37" s="271"/>
      <c r="AU37" s="303" t="s">
        <v>565</v>
      </c>
      <c r="AV37" s="303" t="s">
        <v>566</v>
      </c>
    </row>
    <row r="38" spans="1:48" ht="12" customHeight="1" x14ac:dyDescent="0.15">
      <c r="A38" s="406"/>
      <c r="B38" s="643"/>
      <c r="C38" s="644"/>
      <c r="D38" s="645"/>
      <c r="E38" s="646"/>
      <c r="F38" s="647"/>
      <c r="G38" s="648"/>
      <c r="H38" s="304" t="s">
        <v>425</v>
      </c>
      <c r="I38" s="305" t="str">
        <f>IFERROR(VLOOKUP(I37,'P1'!$B:$AP,41,FALSE),"")</f>
        <v/>
      </c>
      <c r="J38" s="305" t="str">
        <f>IFERROR(VLOOKUP(J37,'P1'!$B:$AP,41,FALSE),"")</f>
        <v/>
      </c>
      <c r="K38" s="305" t="str">
        <f>IFERROR(VLOOKUP(K37,'P1'!$B:$AP,41,FALSE),"")</f>
        <v/>
      </c>
      <c r="L38" s="305" t="str">
        <f>IFERROR(VLOOKUP(L37,'P1'!$B:$AP,41,FALSE),"")</f>
        <v/>
      </c>
      <c r="M38" s="305" t="str">
        <f>IFERROR(VLOOKUP(M37,'P1'!$B:$AP,41,FALSE),"")</f>
        <v/>
      </c>
      <c r="N38" s="305" t="str">
        <f>IFERROR(VLOOKUP(N37,'P1'!$B:$AP,41,FALSE),"")</f>
        <v/>
      </c>
      <c r="O38" s="305" t="str">
        <f>IFERROR(VLOOKUP(O37,'P1'!$B:$AP,41,FALSE),"")</f>
        <v/>
      </c>
      <c r="P38" s="305" t="str">
        <f>IFERROR(VLOOKUP(P37,'P1'!$B:$AP,41,FALSE),"")</f>
        <v/>
      </c>
      <c r="Q38" s="305" t="str">
        <f>IFERROR(VLOOKUP(Q37,'P1'!$B:$AP,41,FALSE),"")</f>
        <v/>
      </c>
      <c r="R38" s="305" t="str">
        <f>IFERROR(VLOOKUP(R37,'P1'!$B:$AP,41,FALSE),"")</f>
        <v/>
      </c>
      <c r="S38" s="305" t="str">
        <f>IFERROR(VLOOKUP(S37,'P1'!$B:$AP,41,FALSE),"")</f>
        <v/>
      </c>
      <c r="T38" s="305" t="str">
        <f>IFERROR(VLOOKUP(T37,'P1'!$B:$AP,41,FALSE),"")</f>
        <v/>
      </c>
      <c r="U38" s="305" t="str">
        <f>IFERROR(VLOOKUP(U37,'P1'!$B:$AP,41,FALSE),"")</f>
        <v/>
      </c>
      <c r="V38" s="305" t="str">
        <f>IFERROR(VLOOKUP(V37,'P1'!$B:$AP,41,FALSE),"")</f>
        <v/>
      </c>
      <c r="W38" s="305" t="str">
        <f>IFERROR(VLOOKUP(W37,'P1'!$B:$AP,41,FALSE),"")</f>
        <v/>
      </c>
      <c r="X38" s="305" t="str">
        <f>IFERROR(VLOOKUP(X37,'P1'!$B:$AP,41,FALSE),"")</f>
        <v/>
      </c>
      <c r="Y38" s="305" t="str">
        <f>IFERROR(VLOOKUP(Y37,'P1'!$B:$AP,41,FALSE),"")</f>
        <v/>
      </c>
      <c r="Z38" s="305" t="str">
        <f>IFERROR(VLOOKUP(Z37,'P1'!$B:$AP,41,FALSE),"")</f>
        <v/>
      </c>
      <c r="AA38" s="305" t="str">
        <f>IFERROR(VLOOKUP(AA37,'P1'!$B:$AP,41,FALSE),"")</f>
        <v/>
      </c>
      <c r="AB38" s="305" t="str">
        <f>IFERROR(VLOOKUP(AB37,'P1'!$B:$AP,41,FALSE),"")</f>
        <v/>
      </c>
      <c r="AC38" s="305" t="str">
        <f>IFERROR(VLOOKUP(AC37,'P1'!$B:$AP,41,FALSE),"")</f>
        <v/>
      </c>
      <c r="AD38" s="305" t="str">
        <f>IFERROR(VLOOKUP(AD37,'P1'!$B:$AP,41,FALSE),"")</f>
        <v/>
      </c>
      <c r="AE38" s="305" t="str">
        <f>IFERROR(VLOOKUP(AE37,'P1'!$B:$AP,41,FALSE),"")</f>
        <v/>
      </c>
      <c r="AF38" s="305" t="str">
        <f>IFERROR(VLOOKUP(AF37,'P1'!$B:$AP,41,FALSE),"")</f>
        <v/>
      </c>
      <c r="AG38" s="305" t="str">
        <f>IFERROR(VLOOKUP(AG37,'P1'!$B:$AP,41,FALSE),"")</f>
        <v/>
      </c>
      <c r="AH38" s="305" t="str">
        <f>IFERROR(VLOOKUP(AH37,'P1'!$B:$AP,41,FALSE),"")</f>
        <v/>
      </c>
      <c r="AI38" s="305" t="str">
        <f>IFERROR(VLOOKUP(AI37,'P1'!$B:$AP,41,FALSE),"")</f>
        <v/>
      </c>
      <c r="AJ38" s="305" t="str">
        <f>IFERROR(VLOOKUP(AJ37,'P1'!$B:$AP,41,FALSE),"")</f>
        <v/>
      </c>
      <c r="AK38" s="305" t="str">
        <f>IFERROR(VLOOKUP(AK37,'P1'!$B:$AP,41,FALSE),"")</f>
        <v/>
      </c>
      <c r="AL38" s="305" t="str">
        <f>IFERROR(VLOOKUP(AL37,'P1'!$B:$AP,41,FALSE),"")</f>
        <v/>
      </c>
      <c r="AM38" s="305" t="str">
        <f>IFERROR(VLOOKUP(AM37,'P1'!$B:$AP,41,FALSE),"")</f>
        <v/>
      </c>
      <c r="AN38" s="400"/>
      <c r="AO38" s="403"/>
      <c r="AP38" s="649"/>
      <c r="AQ38" s="650"/>
      <c r="AR38" s="403"/>
      <c r="AS38" s="276"/>
      <c r="AT38" s="271"/>
      <c r="AU38" s="306" t="str">
        <f t="shared" ref="AU38" si="9">IFERROR(IF($D37="□",($AO37/$AK$7),($AO37/$AK$9)),"")</f>
        <v/>
      </c>
      <c r="AV38" s="306" t="str">
        <f t="shared" ref="AV38" si="10">IFERROR(IF($D37="□",($AN37/$AO$7),($AN37/$AO$9)),"")</f>
        <v/>
      </c>
    </row>
    <row r="39" spans="1:48" ht="12" customHeight="1" x14ac:dyDescent="0.15">
      <c r="A39" s="407"/>
      <c r="B39" s="651"/>
      <c r="C39" s="652"/>
      <c r="D39" s="653"/>
      <c r="E39" s="654"/>
      <c r="F39" s="655"/>
      <c r="G39" s="656"/>
      <c r="H39" s="307" t="s">
        <v>426</v>
      </c>
      <c r="I39" s="305" t="str">
        <f>IFERROR(VLOOKUP(I37,'P1'!$B:$AP,31,FALSE),"")</f>
        <v/>
      </c>
      <c r="J39" s="305" t="str">
        <f>IFERROR(VLOOKUP(J37,'P1'!$B:$AP,31,FALSE),"")</f>
        <v/>
      </c>
      <c r="K39" s="305" t="str">
        <f>IFERROR(VLOOKUP(K37,'P1'!$B:$AP,31,FALSE),"")</f>
        <v/>
      </c>
      <c r="L39" s="305" t="str">
        <f>IFERROR(VLOOKUP(L37,'P1'!$B:$AP,31,FALSE),"")</f>
        <v/>
      </c>
      <c r="M39" s="305" t="str">
        <f>IFERROR(VLOOKUP(M37,'P1'!$B:$AP,31,FALSE),"")</f>
        <v/>
      </c>
      <c r="N39" s="305" t="str">
        <f>IFERROR(VLOOKUP(N37,'P1'!$B:$AP,31,FALSE),"")</f>
        <v/>
      </c>
      <c r="O39" s="305" t="str">
        <f>IFERROR(VLOOKUP(O37,'P1'!$B:$AP,31,FALSE),"")</f>
        <v/>
      </c>
      <c r="P39" s="305" t="str">
        <f>IFERROR(VLOOKUP(P37,'P1'!$B:$AP,31,FALSE),"")</f>
        <v/>
      </c>
      <c r="Q39" s="305" t="str">
        <f>IFERROR(VLOOKUP(Q37,'P1'!$B:$AP,31,FALSE),"")</f>
        <v/>
      </c>
      <c r="R39" s="305" t="str">
        <f>IFERROR(VLOOKUP(R37,'P1'!$B:$AP,31,FALSE),"")</f>
        <v/>
      </c>
      <c r="S39" s="305" t="str">
        <f>IFERROR(VLOOKUP(S37,'P1'!$B:$AP,31,FALSE),"")</f>
        <v/>
      </c>
      <c r="T39" s="305" t="str">
        <f>IFERROR(VLOOKUP(T37,'P1'!$B:$AP,31,FALSE),"")</f>
        <v/>
      </c>
      <c r="U39" s="305" t="str">
        <f>IFERROR(VLOOKUP(U37,'P1'!$B:$AP,31,FALSE),"")</f>
        <v/>
      </c>
      <c r="V39" s="305" t="str">
        <f>IFERROR(VLOOKUP(V37,'P1'!$B:$AP,31,FALSE),"")</f>
        <v/>
      </c>
      <c r="W39" s="305" t="str">
        <f>IFERROR(VLOOKUP(W37,'P1'!$B:$AP,31,FALSE),"")</f>
        <v/>
      </c>
      <c r="X39" s="305" t="str">
        <f>IFERROR(VLOOKUP(X37,'P1'!$B:$AP,31,FALSE),"")</f>
        <v/>
      </c>
      <c r="Y39" s="305" t="str">
        <f>IFERROR(VLOOKUP(Y37,'P1'!$B:$AP,31,FALSE),"")</f>
        <v/>
      </c>
      <c r="Z39" s="305" t="str">
        <f>IFERROR(VLOOKUP(Z37,'P1'!$B:$AP,31,FALSE),"")</f>
        <v/>
      </c>
      <c r="AA39" s="305" t="str">
        <f>IFERROR(VLOOKUP(AA37,'P1'!$B:$AP,31,FALSE),"")</f>
        <v/>
      </c>
      <c r="AB39" s="305" t="str">
        <f>IFERROR(VLOOKUP(AB37,'P1'!$B:$AP,31,FALSE),"")</f>
        <v/>
      </c>
      <c r="AC39" s="305" t="str">
        <f>IFERROR(VLOOKUP(AC37,'P1'!$B:$AP,31,FALSE),"")</f>
        <v/>
      </c>
      <c r="AD39" s="305" t="str">
        <f>IFERROR(VLOOKUP(AD37,'P1'!$B:$AP,31,FALSE),"")</f>
        <v/>
      </c>
      <c r="AE39" s="305" t="str">
        <f>IFERROR(VLOOKUP(AE37,'P1'!$B:$AP,31,FALSE),"")</f>
        <v/>
      </c>
      <c r="AF39" s="305" t="str">
        <f>IFERROR(VLOOKUP(AF37,'P1'!$B:$AP,31,FALSE),"")</f>
        <v/>
      </c>
      <c r="AG39" s="305" t="str">
        <f>IFERROR(VLOOKUP(AG37,'P1'!$B:$AP,31,FALSE),"")</f>
        <v/>
      </c>
      <c r="AH39" s="305" t="str">
        <f>IFERROR(VLOOKUP(AH37,'P1'!$B:$AP,31,FALSE),"")</f>
        <v/>
      </c>
      <c r="AI39" s="305" t="str">
        <f>IFERROR(VLOOKUP(AI37,'P1'!$B:$AP,31,FALSE),"")</f>
        <v/>
      </c>
      <c r="AJ39" s="305" t="str">
        <f>IFERROR(VLOOKUP(AJ37,'P1'!$B:$AP,31,FALSE),"")</f>
        <v/>
      </c>
      <c r="AK39" s="305" t="str">
        <f>IFERROR(VLOOKUP(AK37,'P1'!$B:$AP,31,FALSE),"")</f>
        <v/>
      </c>
      <c r="AL39" s="305" t="str">
        <f>IFERROR(VLOOKUP(AL37,'P1'!$B:$AP,31,FALSE),"")</f>
        <v/>
      </c>
      <c r="AM39" s="305" t="str">
        <f>IFERROR(VLOOKUP(AM37,'P1'!$B:$AP,31,FALSE),"")</f>
        <v/>
      </c>
      <c r="AN39" s="401"/>
      <c r="AO39" s="404"/>
      <c r="AP39" s="657"/>
      <c r="AQ39" s="658"/>
      <c r="AR39" s="404"/>
      <c r="AS39" s="276"/>
      <c r="AT39" s="271"/>
      <c r="AU39" s="308"/>
      <c r="AV39" s="308"/>
    </row>
    <row r="40" spans="1:48" ht="12" customHeight="1" x14ac:dyDescent="0.15">
      <c r="A40" s="405">
        <v>7</v>
      </c>
      <c r="B40" s="634"/>
      <c r="C40" s="635"/>
      <c r="D40" s="636" t="s">
        <v>422</v>
      </c>
      <c r="E40" s="637"/>
      <c r="F40" s="638"/>
      <c r="G40" s="639"/>
      <c r="H40" s="302" t="s">
        <v>423</v>
      </c>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0"/>
      <c r="AH40" s="640"/>
      <c r="AI40" s="640"/>
      <c r="AJ40" s="640"/>
      <c r="AK40" s="640"/>
      <c r="AL40" s="640"/>
      <c r="AM40" s="640"/>
      <c r="AN40" s="399">
        <f>+SUM(I41:AM42)</f>
        <v>0</v>
      </c>
      <c r="AO40" s="402" t="e">
        <f>IF($AN$4="４週",AN40/4,AN40/(DAY(EOMONTH($I$20,0))/7))</f>
        <v>#VALUE!</v>
      </c>
      <c r="AP40" s="641"/>
      <c r="AQ40" s="642"/>
      <c r="AR40" s="402" t="str">
        <f>IF(AN29="４週",AU41,AV41)</f>
        <v/>
      </c>
      <c r="AS40" s="276"/>
      <c r="AT40" s="271"/>
      <c r="AU40" s="303" t="s">
        <v>565</v>
      </c>
      <c r="AV40" s="303" t="s">
        <v>566</v>
      </c>
    </row>
    <row r="41" spans="1:48" ht="12" customHeight="1" x14ac:dyDescent="0.15">
      <c r="A41" s="406"/>
      <c r="B41" s="643"/>
      <c r="C41" s="644"/>
      <c r="D41" s="645"/>
      <c r="E41" s="646"/>
      <c r="F41" s="647"/>
      <c r="G41" s="648"/>
      <c r="H41" s="304" t="s">
        <v>425</v>
      </c>
      <c r="I41" s="305" t="str">
        <f>IFERROR(VLOOKUP(I40,'P1'!$B:$AP,41,FALSE),"")</f>
        <v/>
      </c>
      <c r="J41" s="305" t="str">
        <f>IFERROR(VLOOKUP(J40,'P1'!$B:$AP,41,FALSE),"")</f>
        <v/>
      </c>
      <c r="K41" s="305" t="str">
        <f>IFERROR(VLOOKUP(K40,'P1'!$B:$AP,41,FALSE),"")</f>
        <v/>
      </c>
      <c r="L41" s="305" t="str">
        <f>IFERROR(VLOOKUP(L40,'P1'!$B:$AP,41,FALSE),"")</f>
        <v/>
      </c>
      <c r="M41" s="305" t="str">
        <f>IFERROR(VLOOKUP(M40,'P1'!$B:$AP,41,FALSE),"")</f>
        <v/>
      </c>
      <c r="N41" s="305" t="str">
        <f>IFERROR(VLOOKUP(N40,'P1'!$B:$AP,41,FALSE),"")</f>
        <v/>
      </c>
      <c r="O41" s="305" t="str">
        <f>IFERROR(VLOOKUP(O40,'P1'!$B:$AP,41,FALSE),"")</f>
        <v/>
      </c>
      <c r="P41" s="305" t="str">
        <f>IFERROR(VLOOKUP(P40,'P1'!$B:$AP,41,FALSE),"")</f>
        <v/>
      </c>
      <c r="Q41" s="305" t="str">
        <f>IFERROR(VLOOKUP(Q40,'P1'!$B:$AP,41,FALSE),"")</f>
        <v/>
      </c>
      <c r="R41" s="305" t="str">
        <f>IFERROR(VLOOKUP(R40,'P1'!$B:$AP,41,FALSE),"")</f>
        <v/>
      </c>
      <c r="S41" s="305" t="str">
        <f>IFERROR(VLOOKUP(S40,'P1'!$B:$AP,41,FALSE),"")</f>
        <v/>
      </c>
      <c r="T41" s="305" t="str">
        <f>IFERROR(VLOOKUP(T40,'P1'!$B:$AP,41,FALSE),"")</f>
        <v/>
      </c>
      <c r="U41" s="305" t="str">
        <f>IFERROR(VLOOKUP(U40,'P1'!$B:$AP,41,FALSE),"")</f>
        <v/>
      </c>
      <c r="V41" s="305" t="str">
        <f>IFERROR(VLOOKUP(V40,'P1'!$B:$AP,41,FALSE),"")</f>
        <v/>
      </c>
      <c r="W41" s="305" t="str">
        <f>IFERROR(VLOOKUP(W40,'P1'!$B:$AP,41,FALSE),"")</f>
        <v/>
      </c>
      <c r="X41" s="305" t="str">
        <f>IFERROR(VLOOKUP(X40,'P1'!$B:$AP,41,FALSE),"")</f>
        <v/>
      </c>
      <c r="Y41" s="305" t="str">
        <f>IFERROR(VLOOKUP(Y40,'P1'!$B:$AP,41,FALSE),"")</f>
        <v/>
      </c>
      <c r="Z41" s="305" t="str">
        <f>IFERROR(VLOOKUP(Z40,'P1'!$B:$AP,41,FALSE),"")</f>
        <v/>
      </c>
      <c r="AA41" s="305" t="str">
        <f>IFERROR(VLOOKUP(AA40,'P1'!$B:$AP,41,FALSE),"")</f>
        <v/>
      </c>
      <c r="AB41" s="305" t="str">
        <f>IFERROR(VLOOKUP(AB40,'P1'!$B:$AP,41,FALSE),"")</f>
        <v/>
      </c>
      <c r="AC41" s="305" t="str">
        <f>IFERROR(VLOOKUP(AC40,'P1'!$B:$AP,41,FALSE),"")</f>
        <v/>
      </c>
      <c r="AD41" s="305" t="str">
        <f>IFERROR(VLOOKUP(AD40,'P1'!$B:$AP,41,FALSE),"")</f>
        <v/>
      </c>
      <c r="AE41" s="305" t="str">
        <f>IFERROR(VLOOKUP(AE40,'P1'!$B:$AP,41,FALSE),"")</f>
        <v/>
      </c>
      <c r="AF41" s="305" t="str">
        <f>IFERROR(VLOOKUP(AF40,'P1'!$B:$AP,41,FALSE),"")</f>
        <v/>
      </c>
      <c r="AG41" s="305" t="str">
        <f>IFERROR(VLOOKUP(AG40,'P1'!$B:$AP,41,FALSE),"")</f>
        <v/>
      </c>
      <c r="AH41" s="305" t="str">
        <f>IFERROR(VLOOKUP(AH40,'P1'!$B:$AP,41,FALSE),"")</f>
        <v/>
      </c>
      <c r="AI41" s="305" t="str">
        <f>IFERROR(VLOOKUP(AI40,'P1'!$B:$AP,41,FALSE),"")</f>
        <v/>
      </c>
      <c r="AJ41" s="305" t="str">
        <f>IFERROR(VLOOKUP(AJ40,'P1'!$B:$AP,41,FALSE),"")</f>
        <v/>
      </c>
      <c r="AK41" s="305" t="str">
        <f>IFERROR(VLOOKUP(AK40,'P1'!$B:$AP,41,FALSE),"")</f>
        <v/>
      </c>
      <c r="AL41" s="305" t="str">
        <f>IFERROR(VLOOKUP(AL40,'P1'!$B:$AP,41,FALSE),"")</f>
        <v/>
      </c>
      <c r="AM41" s="305" t="str">
        <f>IFERROR(VLOOKUP(AM40,'P1'!$B:$AP,41,FALSE),"")</f>
        <v/>
      </c>
      <c r="AN41" s="400"/>
      <c r="AO41" s="403"/>
      <c r="AP41" s="649"/>
      <c r="AQ41" s="650"/>
      <c r="AR41" s="403"/>
      <c r="AS41" s="276"/>
      <c r="AT41" s="271"/>
      <c r="AU41" s="306" t="str">
        <f t="shared" ref="AU41" si="11">IFERROR(IF($D40="□",($AO40/$AK$7),($AO40/$AK$9)),"")</f>
        <v/>
      </c>
      <c r="AV41" s="306" t="str">
        <f t="shared" ref="AV41" si="12">IFERROR(IF($D40="□",($AN40/$AO$7),($AN40/$AO$9)),"")</f>
        <v/>
      </c>
    </row>
    <row r="42" spans="1:48" ht="12" customHeight="1" x14ac:dyDescent="0.15">
      <c r="A42" s="407"/>
      <c r="B42" s="651"/>
      <c r="C42" s="652"/>
      <c r="D42" s="653"/>
      <c r="E42" s="654"/>
      <c r="F42" s="655"/>
      <c r="G42" s="656"/>
      <c r="H42" s="307" t="s">
        <v>426</v>
      </c>
      <c r="I42" s="305" t="str">
        <f>IFERROR(VLOOKUP(I40,'P1'!$B:$AP,31,FALSE),"")</f>
        <v/>
      </c>
      <c r="J42" s="305" t="str">
        <f>IFERROR(VLOOKUP(J40,'P1'!$B:$AP,31,FALSE),"")</f>
        <v/>
      </c>
      <c r="K42" s="305" t="str">
        <f>IFERROR(VLOOKUP(K40,'P1'!$B:$AP,31,FALSE),"")</f>
        <v/>
      </c>
      <c r="L42" s="305" t="str">
        <f>IFERROR(VLOOKUP(L40,'P1'!$B:$AP,31,FALSE),"")</f>
        <v/>
      </c>
      <c r="M42" s="305" t="str">
        <f>IFERROR(VLOOKUP(M40,'P1'!$B:$AP,31,FALSE),"")</f>
        <v/>
      </c>
      <c r="N42" s="305" t="str">
        <f>IFERROR(VLOOKUP(N40,'P1'!$B:$AP,31,FALSE),"")</f>
        <v/>
      </c>
      <c r="O42" s="305" t="str">
        <f>IFERROR(VLOOKUP(O40,'P1'!$B:$AP,31,FALSE),"")</f>
        <v/>
      </c>
      <c r="P42" s="305" t="str">
        <f>IFERROR(VLOOKUP(P40,'P1'!$B:$AP,31,FALSE),"")</f>
        <v/>
      </c>
      <c r="Q42" s="305" t="str">
        <f>IFERROR(VLOOKUP(Q40,'P1'!$B:$AP,31,FALSE),"")</f>
        <v/>
      </c>
      <c r="R42" s="305" t="str">
        <f>IFERROR(VLOOKUP(R40,'P1'!$B:$AP,31,FALSE),"")</f>
        <v/>
      </c>
      <c r="S42" s="305" t="str">
        <f>IFERROR(VLOOKUP(S40,'P1'!$B:$AP,31,FALSE),"")</f>
        <v/>
      </c>
      <c r="T42" s="305" t="str">
        <f>IFERROR(VLOOKUP(T40,'P1'!$B:$AP,31,FALSE),"")</f>
        <v/>
      </c>
      <c r="U42" s="305" t="str">
        <f>IFERROR(VLOOKUP(U40,'P1'!$B:$AP,31,FALSE),"")</f>
        <v/>
      </c>
      <c r="V42" s="305" t="str">
        <f>IFERROR(VLOOKUP(V40,'P1'!$B:$AP,31,FALSE),"")</f>
        <v/>
      </c>
      <c r="W42" s="305" t="str">
        <f>IFERROR(VLOOKUP(W40,'P1'!$B:$AP,31,FALSE),"")</f>
        <v/>
      </c>
      <c r="X42" s="305" t="str">
        <f>IFERROR(VLOOKUP(X40,'P1'!$B:$AP,31,FALSE),"")</f>
        <v/>
      </c>
      <c r="Y42" s="305" t="str">
        <f>IFERROR(VLOOKUP(Y40,'P1'!$B:$AP,31,FALSE),"")</f>
        <v/>
      </c>
      <c r="Z42" s="305" t="str">
        <f>IFERROR(VLOOKUP(Z40,'P1'!$B:$AP,31,FALSE),"")</f>
        <v/>
      </c>
      <c r="AA42" s="305" t="str">
        <f>IFERROR(VLOOKUP(AA40,'P1'!$B:$AP,31,FALSE),"")</f>
        <v/>
      </c>
      <c r="AB42" s="305" t="str">
        <f>IFERROR(VLOOKUP(AB40,'P1'!$B:$AP,31,FALSE),"")</f>
        <v/>
      </c>
      <c r="AC42" s="305" t="str">
        <f>IFERROR(VLOOKUP(AC40,'P1'!$B:$AP,31,FALSE),"")</f>
        <v/>
      </c>
      <c r="AD42" s="305" t="str">
        <f>IFERROR(VLOOKUP(AD40,'P1'!$B:$AP,31,FALSE),"")</f>
        <v/>
      </c>
      <c r="AE42" s="305" t="str">
        <f>IFERROR(VLOOKUP(AE40,'P1'!$B:$AP,31,FALSE),"")</f>
        <v/>
      </c>
      <c r="AF42" s="305" t="str">
        <f>IFERROR(VLOOKUP(AF40,'P1'!$B:$AP,31,FALSE),"")</f>
        <v/>
      </c>
      <c r="AG42" s="305" t="str">
        <f>IFERROR(VLOOKUP(AG40,'P1'!$B:$AP,31,FALSE),"")</f>
        <v/>
      </c>
      <c r="AH42" s="305" t="str">
        <f>IFERROR(VLOOKUP(AH40,'P1'!$B:$AP,31,FALSE),"")</f>
        <v/>
      </c>
      <c r="AI42" s="305" t="str">
        <f>IFERROR(VLOOKUP(AI40,'P1'!$B:$AP,31,FALSE),"")</f>
        <v/>
      </c>
      <c r="AJ42" s="305" t="str">
        <f>IFERROR(VLOOKUP(AJ40,'P1'!$B:$AP,31,FALSE),"")</f>
        <v/>
      </c>
      <c r="AK42" s="305" t="str">
        <f>IFERROR(VLOOKUP(AK40,'P1'!$B:$AP,31,FALSE),"")</f>
        <v/>
      </c>
      <c r="AL42" s="305" t="str">
        <f>IFERROR(VLOOKUP(AL40,'P1'!$B:$AP,31,FALSE),"")</f>
        <v/>
      </c>
      <c r="AM42" s="305" t="str">
        <f>IFERROR(VLOOKUP(AM40,'P1'!$B:$AP,31,FALSE),"")</f>
        <v/>
      </c>
      <c r="AN42" s="401"/>
      <c r="AO42" s="404"/>
      <c r="AP42" s="657"/>
      <c r="AQ42" s="658"/>
      <c r="AR42" s="404"/>
      <c r="AS42" s="276"/>
      <c r="AT42" s="271"/>
      <c r="AU42" s="308"/>
      <c r="AV42" s="308"/>
    </row>
    <row r="43" spans="1:48" ht="12" customHeight="1" x14ac:dyDescent="0.15">
      <c r="A43" s="405">
        <v>8</v>
      </c>
      <c r="B43" s="634"/>
      <c r="C43" s="635"/>
      <c r="D43" s="636" t="s">
        <v>422</v>
      </c>
      <c r="E43" s="637"/>
      <c r="F43" s="638"/>
      <c r="G43" s="639"/>
      <c r="H43" s="302" t="s">
        <v>423</v>
      </c>
      <c r="I43" s="640"/>
      <c r="J43" s="640"/>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0"/>
      <c r="AI43" s="640"/>
      <c r="AJ43" s="640"/>
      <c r="AK43" s="640"/>
      <c r="AL43" s="640"/>
      <c r="AM43" s="640"/>
      <c r="AN43" s="399">
        <f>+SUM(I44:AM45)</f>
        <v>0</v>
      </c>
      <c r="AO43" s="402" t="e">
        <f>IF($AN$4="４週",AN43/4,AN43/(DAY(EOMONTH($I$20,0))/7))</f>
        <v>#VALUE!</v>
      </c>
      <c r="AP43" s="641"/>
      <c r="AQ43" s="642"/>
      <c r="AR43" s="402" t="str">
        <f>IF(AN32="４週",AU44,AV44)</f>
        <v/>
      </c>
      <c r="AS43" s="276"/>
      <c r="AT43" s="271"/>
      <c r="AU43" s="303" t="s">
        <v>565</v>
      </c>
      <c r="AV43" s="303" t="s">
        <v>566</v>
      </c>
    </row>
    <row r="44" spans="1:48" ht="12" customHeight="1" x14ac:dyDescent="0.15">
      <c r="A44" s="406"/>
      <c r="B44" s="643"/>
      <c r="C44" s="644"/>
      <c r="D44" s="645"/>
      <c r="E44" s="646"/>
      <c r="F44" s="647"/>
      <c r="G44" s="648"/>
      <c r="H44" s="304" t="s">
        <v>425</v>
      </c>
      <c r="I44" s="305" t="str">
        <f>IFERROR(VLOOKUP(I43,'P1'!$B:$AP,41,FALSE),"")</f>
        <v/>
      </c>
      <c r="J44" s="305" t="str">
        <f>IFERROR(VLOOKUP(J43,'P1'!$B:$AP,41,FALSE),"")</f>
        <v/>
      </c>
      <c r="K44" s="305" t="str">
        <f>IFERROR(VLOOKUP(K43,'P1'!$B:$AP,41,FALSE),"")</f>
        <v/>
      </c>
      <c r="L44" s="305" t="str">
        <f>IFERROR(VLOOKUP(L43,'P1'!$B:$AP,41,FALSE),"")</f>
        <v/>
      </c>
      <c r="M44" s="305" t="str">
        <f>IFERROR(VLOOKUP(M43,'P1'!$B:$AP,41,FALSE),"")</f>
        <v/>
      </c>
      <c r="N44" s="305" t="str">
        <f>IFERROR(VLOOKUP(N43,'P1'!$B:$AP,41,FALSE),"")</f>
        <v/>
      </c>
      <c r="O44" s="305" t="str">
        <f>IFERROR(VLOOKUP(O43,'P1'!$B:$AP,41,FALSE),"")</f>
        <v/>
      </c>
      <c r="P44" s="305" t="str">
        <f>IFERROR(VLOOKUP(P43,'P1'!$B:$AP,41,FALSE),"")</f>
        <v/>
      </c>
      <c r="Q44" s="305" t="str">
        <f>IFERROR(VLOOKUP(Q43,'P1'!$B:$AP,41,FALSE),"")</f>
        <v/>
      </c>
      <c r="R44" s="305" t="str">
        <f>IFERROR(VLOOKUP(R43,'P1'!$B:$AP,41,FALSE),"")</f>
        <v/>
      </c>
      <c r="S44" s="305" t="str">
        <f>IFERROR(VLOOKUP(S43,'P1'!$B:$AP,41,FALSE),"")</f>
        <v/>
      </c>
      <c r="T44" s="305" t="str">
        <f>IFERROR(VLOOKUP(T43,'P1'!$B:$AP,41,FALSE),"")</f>
        <v/>
      </c>
      <c r="U44" s="305" t="str">
        <f>IFERROR(VLOOKUP(U43,'P1'!$B:$AP,41,FALSE),"")</f>
        <v/>
      </c>
      <c r="V44" s="305" t="str">
        <f>IFERROR(VLOOKUP(V43,'P1'!$B:$AP,41,FALSE),"")</f>
        <v/>
      </c>
      <c r="W44" s="305" t="str">
        <f>IFERROR(VLOOKUP(W43,'P1'!$B:$AP,41,FALSE),"")</f>
        <v/>
      </c>
      <c r="X44" s="305" t="str">
        <f>IFERROR(VLOOKUP(X43,'P1'!$B:$AP,41,FALSE),"")</f>
        <v/>
      </c>
      <c r="Y44" s="305" t="str">
        <f>IFERROR(VLOOKUP(Y43,'P1'!$B:$AP,41,FALSE),"")</f>
        <v/>
      </c>
      <c r="Z44" s="305" t="str">
        <f>IFERROR(VLOOKUP(Z43,'P1'!$B:$AP,41,FALSE),"")</f>
        <v/>
      </c>
      <c r="AA44" s="305" t="str">
        <f>IFERROR(VLOOKUP(AA43,'P1'!$B:$AP,41,FALSE),"")</f>
        <v/>
      </c>
      <c r="AB44" s="305" t="str">
        <f>IFERROR(VLOOKUP(AB43,'P1'!$B:$AP,41,FALSE),"")</f>
        <v/>
      </c>
      <c r="AC44" s="305" t="str">
        <f>IFERROR(VLOOKUP(AC43,'P1'!$B:$AP,41,FALSE),"")</f>
        <v/>
      </c>
      <c r="AD44" s="305" t="str">
        <f>IFERROR(VLOOKUP(AD43,'P1'!$B:$AP,41,FALSE),"")</f>
        <v/>
      </c>
      <c r="AE44" s="305" t="str">
        <f>IFERROR(VLOOKUP(AE43,'P1'!$B:$AP,41,FALSE),"")</f>
        <v/>
      </c>
      <c r="AF44" s="305" t="str">
        <f>IFERROR(VLOOKUP(AF43,'P1'!$B:$AP,41,FALSE),"")</f>
        <v/>
      </c>
      <c r="AG44" s="305" t="str">
        <f>IFERROR(VLOOKUP(AG43,'P1'!$B:$AP,41,FALSE),"")</f>
        <v/>
      </c>
      <c r="AH44" s="305" t="str">
        <f>IFERROR(VLOOKUP(AH43,'P1'!$B:$AP,41,FALSE),"")</f>
        <v/>
      </c>
      <c r="AI44" s="305" t="str">
        <f>IFERROR(VLOOKUP(AI43,'P1'!$B:$AP,41,FALSE),"")</f>
        <v/>
      </c>
      <c r="AJ44" s="305" t="str">
        <f>IFERROR(VLOOKUP(AJ43,'P1'!$B:$AP,41,FALSE),"")</f>
        <v/>
      </c>
      <c r="AK44" s="305" t="str">
        <f>IFERROR(VLOOKUP(AK43,'P1'!$B:$AP,41,FALSE),"")</f>
        <v/>
      </c>
      <c r="AL44" s="305" t="str">
        <f>IFERROR(VLOOKUP(AL43,'P1'!$B:$AP,41,FALSE),"")</f>
        <v/>
      </c>
      <c r="AM44" s="305" t="str">
        <f>IFERROR(VLOOKUP(AM43,'P1'!$B:$AP,41,FALSE),"")</f>
        <v/>
      </c>
      <c r="AN44" s="400"/>
      <c r="AO44" s="403"/>
      <c r="AP44" s="649"/>
      <c r="AQ44" s="650"/>
      <c r="AR44" s="403"/>
      <c r="AS44" s="276"/>
      <c r="AT44" s="271"/>
      <c r="AU44" s="306" t="str">
        <f t="shared" ref="AU44" si="13">IFERROR(IF($D43="□",($AO43/$AK$7),($AO43/$AK$9)),"")</f>
        <v/>
      </c>
      <c r="AV44" s="306" t="str">
        <f t="shared" ref="AV44" si="14">IFERROR(IF($D43="□",($AN43/$AO$7),($AN43/$AO$9)),"")</f>
        <v/>
      </c>
    </row>
    <row r="45" spans="1:48" ht="12" customHeight="1" x14ac:dyDescent="0.15">
      <c r="A45" s="407"/>
      <c r="B45" s="651"/>
      <c r="C45" s="652"/>
      <c r="D45" s="653"/>
      <c r="E45" s="654"/>
      <c r="F45" s="655"/>
      <c r="G45" s="656"/>
      <c r="H45" s="307" t="s">
        <v>426</v>
      </c>
      <c r="I45" s="305" t="str">
        <f>IFERROR(VLOOKUP(I43,'P1'!$B:$AP,31,FALSE),"")</f>
        <v/>
      </c>
      <c r="J45" s="305" t="str">
        <f>IFERROR(VLOOKUP(J43,'P1'!$B:$AP,31,FALSE),"")</f>
        <v/>
      </c>
      <c r="K45" s="305" t="str">
        <f>IFERROR(VLOOKUP(K43,'P1'!$B:$AP,31,FALSE),"")</f>
        <v/>
      </c>
      <c r="L45" s="305" t="str">
        <f>IFERROR(VLOOKUP(L43,'P1'!$B:$AP,31,FALSE),"")</f>
        <v/>
      </c>
      <c r="M45" s="305" t="str">
        <f>IFERROR(VLOOKUP(M43,'P1'!$B:$AP,31,FALSE),"")</f>
        <v/>
      </c>
      <c r="N45" s="305" t="str">
        <f>IFERROR(VLOOKUP(N43,'P1'!$B:$AP,31,FALSE),"")</f>
        <v/>
      </c>
      <c r="O45" s="305" t="str">
        <f>IFERROR(VLOOKUP(O43,'P1'!$B:$AP,31,FALSE),"")</f>
        <v/>
      </c>
      <c r="P45" s="305" t="str">
        <f>IFERROR(VLOOKUP(P43,'P1'!$B:$AP,31,FALSE),"")</f>
        <v/>
      </c>
      <c r="Q45" s="305" t="str">
        <f>IFERROR(VLOOKUP(Q43,'P1'!$B:$AP,31,FALSE),"")</f>
        <v/>
      </c>
      <c r="R45" s="305" t="str">
        <f>IFERROR(VLOOKUP(R43,'P1'!$B:$AP,31,FALSE),"")</f>
        <v/>
      </c>
      <c r="S45" s="305" t="str">
        <f>IFERROR(VLOOKUP(S43,'P1'!$B:$AP,31,FALSE),"")</f>
        <v/>
      </c>
      <c r="T45" s="305" t="str">
        <f>IFERROR(VLOOKUP(T43,'P1'!$B:$AP,31,FALSE),"")</f>
        <v/>
      </c>
      <c r="U45" s="305" t="str">
        <f>IFERROR(VLOOKUP(U43,'P1'!$B:$AP,31,FALSE),"")</f>
        <v/>
      </c>
      <c r="V45" s="305" t="str">
        <f>IFERROR(VLOOKUP(V43,'P1'!$B:$AP,31,FALSE),"")</f>
        <v/>
      </c>
      <c r="W45" s="305" t="str">
        <f>IFERROR(VLOOKUP(W43,'P1'!$B:$AP,31,FALSE),"")</f>
        <v/>
      </c>
      <c r="X45" s="305" t="str">
        <f>IFERROR(VLOOKUP(X43,'P1'!$B:$AP,31,FALSE),"")</f>
        <v/>
      </c>
      <c r="Y45" s="305" t="str">
        <f>IFERROR(VLOOKUP(Y43,'P1'!$B:$AP,31,FALSE),"")</f>
        <v/>
      </c>
      <c r="Z45" s="305" t="str">
        <f>IFERROR(VLOOKUP(Z43,'P1'!$B:$AP,31,FALSE),"")</f>
        <v/>
      </c>
      <c r="AA45" s="305" t="str">
        <f>IFERROR(VLOOKUP(AA43,'P1'!$B:$AP,31,FALSE),"")</f>
        <v/>
      </c>
      <c r="AB45" s="305" t="str">
        <f>IFERROR(VLOOKUP(AB43,'P1'!$B:$AP,31,FALSE),"")</f>
        <v/>
      </c>
      <c r="AC45" s="305" t="str">
        <f>IFERROR(VLOOKUP(AC43,'P1'!$B:$AP,31,FALSE),"")</f>
        <v/>
      </c>
      <c r="AD45" s="305" t="str">
        <f>IFERROR(VLOOKUP(AD43,'P1'!$B:$AP,31,FALSE),"")</f>
        <v/>
      </c>
      <c r="AE45" s="305" t="str">
        <f>IFERROR(VLOOKUP(AE43,'P1'!$B:$AP,31,FALSE),"")</f>
        <v/>
      </c>
      <c r="AF45" s="305" t="str">
        <f>IFERROR(VLOOKUP(AF43,'P1'!$B:$AP,31,FALSE),"")</f>
        <v/>
      </c>
      <c r="AG45" s="305" t="str">
        <f>IFERROR(VLOOKUP(AG43,'P1'!$B:$AP,31,FALSE),"")</f>
        <v/>
      </c>
      <c r="AH45" s="305" t="str">
        <f>IFERROR(VLOOKUP(AH43,'P1'!$B:$AP,31,FALSE),"")</f>
        <v/>
      </c>
      <c r="AI45" s="305" t="str">
        <f>IFERROR(VLOOKUP(AI43,'P1'!$B:$AP,31,FALSE),"")</f>
        <v/>
      </c>
      <c r="AJ45" s="305" t="str">
        <f>IFERROR(VLOOKUP(AJ43,'P1'!$B:$AP,31,FALSE),"")</f>
        <v/>
      </c>
      <c r="AK45" s="305" t="str">
        <f>IFERROR(VLOOKUP(AK43,'P1'!$B:$AP,31,FALSE),"")</f>
        <v/>
      </c>
      <c r="AL45" s="305" t="str">
        <f>IFERROR(VLOOKUP(AL43,'P1'!$B:$AP,31,FALSE),"")</f>
        <v/>
      </c>
      <c r="AM45" s="305" t="str">
        <f>IFERROR(VLOOKUP(AM43,'P1'!$B:$AP,31,FALSE),"")</f>
        <v/>
      </c>
      <c r="AN45" s="401"/>
      <c r="AO45" s="404"/>
      <c r="AP45" s="657"/>
      <c r="AQ45" s="658"/>
      <c r="AR45" s="404"/>
      <c r="AS45" s="276"/>
      <c r="AT45" s="271"/>
      <c r="AU45" s="308"/>
      <c r="AV45" s="308"/>
    </row>
    <row r="46" spans="1:48" ht="12" customHeight="1" x14ac:dyDescent="0.15">
      <c r="A46" s="405">
        <v>9</v>
      </c>
      <c r="B46" s="634"/>
      <c r="C46" s="635"/>
      <c r="D46" s="636" t="s">
        <v>422</v>
      </c>
      <c r="E46" s="637"/>
      <c r="F46" s="638"/>
      <c r="G46" s="639"/>
      <c r="H46" s="302" t="s">
        <v>423</v>
      </c>
      <c r="I46" s="640"/>
      <c r="J46" s="640"/>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640"/>
      <c r="AI46" s="640"/>
      <c r="AJ46" s="640"/>
      <c r="AK46" s="640"/>
      <c r="AL46" s="640"/>
      <c r="AM46" s="640"/>
      <c r="AN46" s="399">
        <f>+SUM(I47:AM48)</f>
        <v>0</v>
      </c>
      <c r="AO46" s="402" t="e">
        <f>IF($AN$4="４週",AN46/4,AN46/(DAY(EOMONTH($I$20,0))/7))</f>
        <v>#VALUE!</v>
      </c>
      <c r="AP46" s="641"/>
      <c r="AQ46" s="642"/>
      <c r="AR46" s="402" t="str">
        <f>IF(AN35="４週",AU47,AV47)</f>
        <v/>
      </c>
      <c r="AS46" s="276"/>
      <c r="AT46" s="271"/>
      <c r="AU46" s="303" t="s">
        <v>565</v>
      </c>
      <c r="AV46" s="303" t="s">
        <v>566</v>
      </c>
    </row>
    <row r="47" spans="1:48" ht="12" customHeight="1" x14ac:dyDescent="0.15">
      <c r="A47" s="406"/>
      <c r="B47" s="643"/>
      <c r="C47" s="644"/>
      <c r="D47" s="645"/>
      <c r="E47" s="646"/>
      <c r="F47" s="647"/>
      <c r="G47" s="648"/>
      <c r="H47" s="304" t="s">
        <v>425</v>
      </c>
      <c r="I47" s="305" t="str">
        <f>IFERROR(VLOOKUP(I46,'P1'!$B:$AP,41,FALSE),"")</f>
        <v/>
      </c>
      <c r="J47" s="305" t="str">
        <f>IFERROR(VLOOKUP(J46,'P1'!$B:$AP,41,FALSE),"")</f>
        <v/>
      </c>
      <c r="K47" s="305" t="str">
        <f>IFERROR(VLOOKUP(K46,'P1'!$B:$AP,41,FALSE),"")</f>
        <v/>
      </c>
      <c r="L47" s="305" t="str">
        <f>IFERROR(VLOOKUP(L46,'P1'!$B:$AP,41,FALSE),"")</f>
        <v/>
      </c>
      <c r="M47" s="305" t="str">
        <f>IFERROR(VLOOKUP(M46,'P1'!$B:$AP,41,FALSE),"")</f>
        <v/>
      </c>
      <c r="N47" s="305" t="str">
        <f>IFERROR(VLOOKUP(N46,'P1'!$B:$AP,41,FALSE),"")</f>
        <v/>
      </c>
      <c r="O47" s="305" t="str">
        <f>IFERROR(VLOOKUP(O46,'P1'!$B:$AP,41,FALSE),"")</f>
        <v/>
      </c>
      <c r="P47" s="305" t="str">
        <f>IFERROR(VLOOKUP(P46,'P1'!$B:$AP,41,FALSE),"")</f>
        <v/>
      </c>
      <c r="Q47" s="305" t="str">
        <f>IFERROR(VLOOKUP(Q46,'P1'!$B:$AP,41,FALSE),"")</f>
        <v/>
      </c>
      <c r="R47" s="305" t="str">
        <f>IFERROR(VLOOKUP(R46,'P1'!$B:$AP,41,FALSE),"")</f>
        <v/>
      </c>
      <c r="S47" s="305" t="str">
        <f>IFERROR(VLOOKUP(S46,'P1'!$B:$AP,41,FALSE),"")</f>
        <v/>
      </c>
      <c r="T47" s="305" t="str">
        <f>IFERROR(VLOOKUP(T46,'P1'!$B:$AP,41,FALSE),"")</f>
        <v/>
      </c>
      <c r="U47" s="305" t="str">
        <f>IFERROR(VLOOKUP(U46,'P1'!$B:$AP,41,FALSE),"")</f>
        <v/>
      </c>
      <c r="V47" s="305" t="str">
        <f>IFERROR(VLOOKUP(V46,'P1'!$B:$AP,41,FALSE),"")</f>
        <v/>
      </c>
      <c r="W47" s="305" t="str">
        <f>IFERROR(VLOOKUP(W46,'P1'!$B:$AP,41,FALSE),"")</f>
        <v/>
      </c>
      <c r="X47" s="305" t="str">
        <f>IFERROR(VLOOKUP(X46,'P1'!$B:$AP,41,FALSE),"")</f>
        <v/>
      </c>
      <c r="Y47" s="305" t="str">
        <f>IFERROR(VLOOKUP(Y46,'P1'!$B:$AP,41,FALSE),"")</f>
        <v/>
      </c>
      <c r="Z47" s="305" t="str">
        <f>IFERROR(VLOOKUP(Z46,'P1'!$B:$AP,41,FALSE),"")</f>
        <v/>
      </c>
      <c r="AA47" s="305" t="str">
        <f>IFERROR(VLOOKUP(AA46,'P1'!$B:$AP,41,FALSE),"")</f>
        <v/>
      </c>
      <c r="AB47" s="305" t="str">
        <f>IFERROR(VLOOKUP(AB46,'P1'!$B:$AP,41,FALSE),"")</f>
        <v/>
      </c>
      <c r="AC47" s="305" t="str">
        <f>IFERROR(VLOOKUP(AC46,'P1'!$B:$AP,41,FALSE),"")</f>
        <v/>
      </c>
      <c r="AD47" s="305" t="str">
        <f>IFERROR(VLOOKUP(AD46,'P1'!$B:$AP,41,FALSE),"")</f>
        <v/>
      </c>
      <c r="AE47" s="305" t="str">
        <f>IFERROR(VLOOKUP(AE46,'P1'!$B:$AP,41,FALSE),"")</f>
        <v/>
      </c>
      <c r="AF47" s="305" t="str">
        <f>IFERROR(VLOOKUP(AF46,'P1'!$B:$AP,41,FALSE),"")</f>
        <v/>
      </c>
      <c r="AG47" s="305" t="str">
        <f>IFERROR(VLOOKUP(AG46,'P1'!$B:$AP,41,FALSE),"")</f>
        <v/>
      </c>
      <c r="AH47" s="305" t="str">
        <f>IFERROR(VLOOKUP(AH46,'P1'!$B:$AP,41,FALSE),"")</f>
        <v/>
      </c>
      <c r="AI47" s="305" t="str">
        <f>IFERROR(VLOOKUP(AI46,'P1'!$B:$AP,41,FALSE),"")</f>
        <v/>
      </c>
      <c r="AJ47" s="305" t="str">
        <f>IFERROR(VLOOKUP(AJ46,'P1'!$B:$AP,41,FALSE),"")</f>
        <v/>
      </c>
      <c r="AK47" s="305" t="str">
        <f>IFERROR(VLOOKUP(AK46,'P1'!$B:$AP,41,FALSE),"")</f>
        <v/>
      </c>
      <c r="AL47" s="305" t="str">
        <f>IFERROR(VLOOKUP(AL46,'P1'!$B:$AP,41,FALSE),"")</f>
        <v/>
      </c>
      <c r="AM47" s="305" t="str">
        <f>IFERROR(VLOOKUP(AM46,'P1'!$B:$AP,41,FALSE),"")</f>
        <v/>
      </c>
      <c r="AN47" s="400"/>
      <c r="AO47" s="403"/>
      <c r="AP47" s="649"/>
      <c r="AQ47" s="650"/>
      <c r="AR47" s="403"/>
      <c r="AS47" s="276"/>
      <c r="AT47" s="271"/>
      <c r="AU47" s="306" t="str">
        <f t="shared" ref="AU47" si="15">IFERROR(IF($D46="□",($AO46/$AK$7),($AO46/$AK$9)),"")</f>
        <v/>
      </c>
      <c r="AV47" s="306" t="str">
        <f t="shared" ref="AV47" si="16">IFERROR(IF($D46="□",($AN46/$AO$7),($AN46/$AO$9)),"")</f>
        <v/>
      </c>
    </row>
    <row r="48" spans="1:48" ht="12" customHeight="1" x14ac:dyDescent="0.15">
      <c r="A48" s="407"/>
      <c r="B48" s="651"/>
      <c r="C48" s="652"/>
      <c r="D48" s="653"/>
      <c r="E48" s="654"/>
      <c r="F48" s="655"/>
      <c r="G48" s="656"/>
      <c r="H48" s="307" t="s">
        <v>426</v>
      </c>
      <c r="I48" s="305" t="str">
        <f>IFERROR(VLOOKUP(I46,'P1'!$B:$AP,31,FALSE),"")</f>
        <v/>
      </c>
      <c r="J48" s="305" t="str">
        <f>IFERROR(VLOOKUP(J46,'P1'!$B:$AP,31,FALSE),"")</f>
        <v/>
      </c>
      <c r="K48" s="305" t="str">
        <f>IFERROR(VLOOKUP(K46,'P1'!$B:$AP,31,FALSE),"")</f>
        <v/>
      </c>
      <c r="L48" s="305" t="str">
        <f>IFERROR(VLOOKUP(L46,'P1'!$B:$AP,31,FALSE),"")</f>
        <v/>
      </c>
      <c r="M48" s="305" t="str">
        <f>IFERROR(VLOOKUP(M46,'P1'!$B:$AP,31,FALSE),"")</f>
        <v/>
      </c>
      <c r="N48" s="305" t="str">
        <f>IFERROR(VLOOKUP(N46,'P1'!$B:$AP,31,FALSE),"")</f>
        <v/>
      </c>
      <c r="O48" s="305" t="str">
        <f>IFERROR(VLOOKUP(O46,'P1'!$B:$AP,31,FALSE),"")</f>
        <v/>
      </c>
      <c r="P48" s="305" t="str">
        <f>IFERROR(VLOOKUP(P46,'P1'!$B:$AP,31,FALSE),"")</f>
        <v/>
      </c>
      <c r="Q48" s="305" t="str">
        <f>IFERROR(VLOOKUP(Q46,'P1'!$B:$AP,31,FALSE),"")</f>
        <v/>
      </c>
      <c r="R48" s="305" t="str">
        <f>IFERROR(VLOOKUP(R46,'P1'!$B:$AP,31,FALSE),"")</f>
        <v/>
      </c>
      <c r="S48" s="305" t="str">
        <f>IFERROR(VLOOKUP(S46,'P1'!$B:$AP,31,FALSE),"")</f>
        <v/>
      </c>
      <c r="T48" s="305" t="str">
        <f>IFERROR(VLOOKUP(T46,'P1'!$B:$AP,31,FALSE),"")</f>
        <v/>
      </c>
      <c r="U48" s="305" t="str">
        <f>IFERROR(VLOOKUP(U46,'P1'!$B:$AP,31,FALSE),"")</f>
        <v/>
      </c>
      <c r="V48" s="305" t="str">
        <f>IFERROR(VLOOKUP(V46,'P1'!$B:$AP,31,FALSE),"")</f>
        <v/>
      </c>
      <c r="W48" s="305" t="str">
        <f>IFERROR(VLOOKUP(W46,'P1'!$B:$AP,31,FALSE),"")</f>
        <v/>
      </c>
      <c r="X48" s="305" t="str">
        <f>IFERROR(VLOOKUP(X46,'P1'!$B:$AP,31,FALSE),"")</f>
        <v/>
      </c>
      <c r="Y48" s="305" t="str">
        <f>IFERROR(VLOOKUP(Y46,'P1'!$B:$AP,31,FALSE),"")</f>
        <v/>
      </c>
      <c r="Z48" s="305" t="str">
        <f>IFERROR(VLOOKUP(Z46,'P1'!$B:$AP,31,FALSE),"")</f>
        <v/>
      </c>
      <c r="AA48" s="305" t="str">
        <f>IFERROR(VLOOKUP(AA46,'P1'!$B:$AP,31,FALSE),"")</f>
        <v/>
      </c>
      <c r="AB48" s="305" t="str">
        <f>IFERROR(VLOOKUP(AB46,'P1'!$B:$AP,31,FALSE),"")</f>
        <v/>
      </c>
      <c r="AC48" s="305" t="str">
        <f>IFERROR(VLOOKUP(AC46,'P1'!$B:$AP,31,FALSE),"")</f>
        <v/>
      </c>
      <c r="AD48" s="305" t="str">
        <f>IFERROR(VLOOKUP(AD46,'P1'!$B:$AP,31,FALSE),"")</f>
        <v/>
      </c>
      <c r="AE48" s="305" t="str">
        <f>IFERROR(VLOOKUP(AE46,'P1'!$B:$AP,31,FALSE),"")</f>
        <v/>
      </c>
      <c r="AF48" s="305" t="str">
        <f>IFERROR(VLOOKUP(AF46,'P1'!$B:$AP,31,FALSE),"")</f>
        <v/>
      </c>
      <c r="AG48" s="305" t="str">
        <f>IFERROR(VLOOKUP(AG46,'P1'!$B:$AP,31,FALSE),"")</f>
        <v/>
      </c>
      <c r="AH48" s="305" t="str">
        <f>IFERROR(VLOOKUP(AH46,'P1'!$B:$AP,31,FALSE),"")</f>
        <v/>
      </c>
      <c r="AI48" s="305" t="str">
        <f>IFERROR(VLOOKUP(AI46,'P1'!$B:$AP,31,FALSE),"")</f>
        <v/>
      </c>
      <c r="AJ48" s="305" t="str">
        <f>IFERROR(VLOOKUP(AJ46,'P1'!$B:$AP,31,FALSE),"")</f>
        <v/>
      </c>
      <c r="AK48" s="305" t="str">
        <f>IFERROR(VLOOKUP(AK46,'P1'!$B:$AP,31,FALSE),"")</f>
        <v/>
      </c>
      <c r="AL48" s="305" t="str">
        <f>IFERROR(VLOOKUP(AL46,'P1'!$B:$AP,31,FALSE),"")</f>
        <v/>
      </c>
      <c r="AM48" s="305" t="str">
        <f>IFERROR(VLOOKUP(AM46,'P1'!$B:$AP,31,FALSE),"")</f>
        <v/>
      </c>
      <c r="AN48" s="401"/>
      <c r="AO48" s="404"/>
      <c r="AP48" s="657"/>
      <c r="AQ48" s="658"/>
      <c r="AR48" s="404"/>
      <c r="AU48" s="308"/>
      <c r="AV48" s="308"/>
    </row>
    <row r="49" spans="1:48" ht="12" customHeight="1" x14ac:dyDescent="0.15">
      <c r="A49" s="405">
        <v>10</v>
      </c>
      <c r="B49" s="634"/>
      <c r="C49" s="635"/>
      <c r="D49" s="636" t="s">
        <v>422</v>
      </c>
      <c r="E49" s="637"/>
      <c r="F49" s="638"/>
      <c r="G49" s="639"/>
      <c r="H49" s="302" t="s">
        <v>423</v>
      </c>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0"/>
      <c r="AJ49" s="640"/>
      <c r="AK49" s="640"/>
      <c r="AL49" s="640"/>
      <c r="AM49" s="640"/>
      <c r="AN49" s="399">
        <f>+SUM(I50:AM51)</f>
        <v>0</v>
      </c>
      <c r="AO49" s="402" t="e">
        <f>IF($AN$4="４週",AN49/4,AN49/(DAY(EOMONTH($I$20,0))/7))</f>
        <v>#VALUE!</v>
      </c>
      <c r="AP49" s="641"/>
      <c r="AQ49" s="642"/>
      <c r="AR49" s="402" t="str">
        <f>IF(AN38="４週",AU50,AV50)</f>
        <v/>
      </c>
      <c r="AU49" s="303" t="s">
        <v>565</v>
      </c>
      <c r="AV49" s="303" t="s">
        <v>566</v>
      </c>
    </row>
    <row r="50" spans="1:48" ht="12" customHeight="1" x14ac:dyDescent="0.15">
      <c r="A50" s="406"/>
      <c r="B50" s="643"/>
      <c r="C50" s="644"/>
      <c r="D50" s="645"/>
      <c r="E50" s="646"/>
      <c r="F50" s="647"/>
      <c r="G50" s="648"/>
      <c r="H50" s="304" t="s">
        <v>425</v>
      </c>
      <c r="I50" s="305" t="str">
        <f>IFERROR(VLOOKUP(I49,'P1'!$B:$AP,41,FALSE),"")</f>
        <v/>
      </c>
      <c r="J50" s="305" t="str">
        <f>IFERROR(VLOOKUP(J49,'P1'!$B:$AP,41,FALSE),"")</f>
        <v/>
      </c>
      <c r="K50" s="305" t="str">
        <f>IFERROR(VLOOKUP(K49,'P1'!$B:$AP,41,FALSE),"")</f>
        <v/>
      </c>
      <c r="L50" s="305" t="str">
        <f>IFERROR(VLOOKUP(L49,'P1'!$B:$AP,41,FALSE),"")</f>
        <v/>
      </c>
      <c r="M50" s="305" t="str">
        <f>IFERROR(VLOOKUP(M49,'P1'!$B:$AP,41,FALSE),"")</f>
        <v/>
      </c>
      <c r="N50" s="305" t="str">
        <f>IFERROR(VLOOKUP(N49,'P1'!$B:$AP,41,FALSE),"")</f>
        <v/>
      </c>
      <c r="O50" s="305" t="str">
        <f>IFERROR(VLOOKUP(O49,'P1'!$B:$AP,41,FALSE),"")</f>
        <v/>
      </c>
      <c r="P50" s="305" t="str">
        <f>IFERROR(VLOOKUP(P49,'P1'!$B:$AP,41,FALSE),"")</f>
        <v/>
      </c>
      <c r="Q50" s="305" t="str">
        <f>IFERROR(VLOOKUP(Q49,'P1'!$B:$AP,41,FALSE),"")</f>
        <v/>
      </c>
      <c r="R50" s="305" t="str">
        <f>IFERROR(VLOOKUP(R49,'P1'!$B:$AP,41,FALSE),"")</f>
        <v/>
      </c>
      <c r="S50" s="305" t="str">
        <f>IFERROR(VLOOKUP(S49,'P1'!$B:$AP,41,FALSE),"")</f>
        <v/>
      </c>
      <c r="T50" s="305" t="str">
        <f>IFERROR(VLOOKUP(T49,'P1'!$B:$AP,41,FALSE),"")</f>
        <v/>
      </c>
      <c r="U50" s="305" t="str">
        <f>IFERROR(VLOOKUP(U49,'P1'!$B:$AP,41,FALSE),"")</f>
        <v/>
      </c>
      <c r="V50" s="305" t="str">
        <f>IFERROR(VLOOKUP(V49,'P1'!$B:$AP,41,FALSE),"")</f>
        <v/>
      </c>
      <c r="W50" s="305" t="str">
        <f>IFERROR(VLOOKUP(W49,'P1'!$B:$AP,41,FALSE),"")</f>
        <v/>
      </c>
      <c r="X50" s="305" t="str">
        <f>IFERROR(VLOOKUP(X49,'P1'!$B:$AP,41,FALSE),"")</f>
        <v/>
      </c>
      <c r="Y50" s="305" t="str">
        <f>IFERROR(VLOOKUP(Y49,'P1'!$B:$AP,41,FALSE),"")</f>
        <v/>
      </c>
      <c r="Z50" s="305" t="str">
        <f>IFERROR(VLOOKUP(Z49,'P1'!$B:$AP,41,FALSE),"")</f>
        <v/>
      </c>
      <c r="AA50" s="305" t="str">
        <f>IFERROR(VLOOKUP(AA49,'P1'!$B:$AP,41,FALSE),"")</f>
        <v/>
      </c>
      <c r="AB50" s="305" t="str">
        <f>IFERROR(VLOOKUP(AB49,'P1'!$B:$AP,41,FALSE),"")</f>
        <v/>
      </c>
      <c r="AC50" s="305" t="str">
        <f>IFERROR(VLOOKUP(AC49,'P1'!$B:$AP,41,FALSE),"")</f>
        <v/>
      </c>
      <c r="AD50" s="305" t="str">
        <f>IFERROR(VLOOKUP(AD49,'P1'!$B:$AP,41,FALSE),"")</f>
        <v/>
      </c>
      <c r="AE50" s="305" t="str">
        <f>IFERROR(VLOOKUP(AE49,'P1'!$B:$AP,41,FALSE),"")</f>
        <v/>
      </c>
      <c r="AF50" s="305" t="str">
        <f>IFERROR(VLOOKUP(AF49,'P1'!$B:$AP,41,FALSE),"")</f>
        <v/>
      </c>
      <c r="AG50" s="305" t="str">
        <f>IFERROR(VLOOKUP(AG49,'P1'!$B:$AP,41,FALSE),"")</f>
        <v/>
      </c>
      <c r="AH50" s="305" t="str">
        <f>IFERROR(VLOOKUP(AH49,'P1'!$B:$AP,41,FALSE),"")</f>
        <v/>
      </c>
      <c r="AI50" s="305" t="str">
        <f>IFERROR(VLOOKUP(AI49,'P1'!$B:$AP,41,FALSE),"")</f>
        <v/>
      </c>
      <c r="AJ50" s="305" t="str">
        <f>IFERROR(VLOOKUP(AJ49,'P1'!$B:$AP,41,FALSE),"")</f>
        <v/>
      </c>
      <c r="AK50" s="305" t="str">
        <f>IFERROR(VLOOKUP(AK49,'P1'!$B:$AP,41,FALSE),"")</f>
        <v/>
      </c>
      <c r="AL50" s="305" t="str">
        <f>IFERROR(VLOOKUP(AL49,'P1'!$B:$AP,41,FALSE),"")</f>
        <v/>
      </c>
      <c r="AM50" s="305" t="str">
        <f>IFERROR(VLOOKUP(AM49,'P1'!$B:$AP,41,FALSE),"")</f>
        <v/>
      </c>
      <c r="AN50" s="400"/>
      <c r="AO50" s="403"/>
      <c r="AP50" s="649"/>
      <c r="AQ50" s="650"/>
      <c r="AR50" s="403"/>
      <c r="AU50" s="306" t="str">
        <f t="shared" ref="AU50" si="17">IFERROR(IF($D49="□",($AO49/$AK$7),($AO49/$AK$9)),"")</f>
        <v/>
      </c>
      <c r="AV50" s="306" t="str">
        <f t="shared" ref="AV50" si="18">IFERROR(IF($D49="□",($AN49/$AO$7),($AN49/$AO$9)),"")</f>
        <v/>
      </c>
    </row>
    <row r="51" spans="1:48" ht="12" customHeight="1" x14ac:dyDescent="0.15">
      <c r="A51" s="407"/>
      <c r="B51" s="651"/>
      <c r="C51" s="652"/>
      <c r="D51" s="653"/>
      <c r="E51" s="654"/>
      <c r="F51" s="655"/>
      <c r="G51" s="656"/>
      <c r="H51" s="307" t="s">
        <v>426</v>
      </c>
      <c r="I51" s="305" t="str">
        <f>IFERROR(VLOOKUP(I49,'P1'!$B:$AP,31,FALSE),"")</f>
        <v/>
      </c>
      <c r="J51" s="305" t="str">
        <f>IFERROR(VLOOKUP(J49,'P1'!$B:$AP,31,FALSE),"")</f>
        <v/>
      </c>
      <c r="K51" s="305" t="str">
        <f>IFERROR(VLOOKUP(K49,'P1'!$B:$AP,31,FALSE),"")</f>
        <v/>
      </c>
      <c r="L51" s="305" t="str">
        <f>IFERROR(VLOOKUP(L49,'P1'!$B:$AP,31,FALSE),"")</f>
        <v/>
      </c>
      <c r="M51" s="305" t="str">
        <f>IFERROR(VLOOKUP(M49,'P1'!$B:$AP,31,FALSE),"")</f>
        <v/>
      </c>
      <c r="N51" s="305" t="str">
        <f>IFERROR(VLOOKUP(N49,'P1'!$B:$AP,31,FALSE),"")</f>
        <v/>
      </c>
      <c r="O51" s="305" t="str">
        <f>IFERROR(VLOOKUP(O49,'P1'!$B:$AP,31,FALSE),"")</f>
        <v/>
      </c>
      <c r="P51" s="305" t="str">
        <f>IFERROR(VLOOKUP(P49,'P1'!$B:$AP,31,FALSE),"")</f>
        <v/>
      </c>
      <c r="Q51" s="305" t="str">
        <f>IFERROR(VLOOKUP(Q49,'P1'!$B:$AP,31,FALSE),"")</f>
        <v/>
      </c>
      <c r="R51" s="305" t="str">
        <f>IFERROR(VLOOKUP(R49,'P1'!$B:$AP,31,FALSE),"")</f>
        <v/>
      </c>
      <c r="S51" s="305" t="str">
        <f>IFERROR(VLOOKUP(S49,'P1'!$B:$AP,31,FALSE),"")</f>
        <v/>
      </c>
      <c r="T51" s="305" t="str">
        <f>IFERROR(VLOOKUP(T49,'P1'!$B:$AP,31,FALSE),"")</f>
        <v/>
      </c>
      <c r="U51" s="305" t="str">
        <f>IFERROR(VLOOKUP(U49,'P1'!$B:$AP,31,FALSE),"")</f>
        <v/>
      </c>
      <c r="V51" s="305" t="str">
        <f>IFERROR(VLOOKUP(V49,'P1'!$B:$AP,31,FALSE),"")</f>
        <v/>
      </c>
      <c r="W51" s="305" t="str">
        <f>IFERROR(VLOOKUP(W49,'P1'!$B:$AP,31,FALSE),"")</f>
        <v/>
      </c>
      <c r="X51" s="305" t="str">
        <f>IFERROR(VLOOKUP(X49,'P1'!$B:$AP,31,FALSE),"")</f>
        <v/>
      </c>
      <c r="Y51" s="305" t="str">
        <f>IFERROR(VLOOKUP(Y49,'P1'!$B:$AP,31,FALSE),"")</f>
        <v/>
      </c>
      <c r="Z51" s="305" t="str">
        <f>IFERROR(VLOOKUP(Z49,'P1'!$B:$AP,31,FALSE),"")</f>
        <v/>
      </c>
      <c r="AA51" s="305" t="str">
        <f>IFERROR(VLOOKUP(AA49,'P1'!$B:$AP,31,FALSE),"")</f>
        <v/>
      </c>
      <c r="AB51" s="305" t="str">
        <f>IFERROR(VLOOKUP(AB49,'P1'!$B:$AP,31,FALSE),"")</f>
        <v/>
      </c>
      <c r="AC51" s="305" t="str">
        <f>IFERROR(VLOOKUP(AC49,'P1'!$B:$AP,31,FALSE),"")</f>
        <v/>
      </c>
      <c r="AD51" s="305" t="str">
        <f>IFERROR(VLOOKUP(AD49,'P1'!$B:$AP,31,FALSE),"")</f>
        <v/>
      </c>
      <c r="AE51" s="305" t="str">
        <f>IFERROR(VLOOKUP(AE49,'P1'!$B:$AP,31,FALSE),"")</f>
        <v/>
      </c>
      <c r="AF51" s="305" t="str">
        <f>IFERROR(VLOOKUP(AF49,'P1'!$B:$AP,31,FALSE),"")</f>
        <v/>
      </c>
      <c r="AG51" s="305" t="str">
        <f>IFERROR(VLOOKUP(AG49,'P1'!$B:$AP,31,FALSE),"")</f>
        <v/>
      </c>
      <c r="AH51" s="305" t="str">
        <f>IFERROR(VLOOKUP(AH49,'P1'!$B:$AP,31,FALSE),"")</f>
        <v/>
      </c>
      <c r="AI51" s="305" t="str">
        <f>IFERROR(VLOOKUP(AI49,'P1'!$B:$AP,31,FALSE),"")</f>
        <v/>
      </c>
      <c r="AJ51" s="305" t="str">
        <f>IFERROR(VLOOKUP(AJ49,'P1'!$B:$AP,31,FALSE),"")</f>
        <v/>
      </c>
      <c r="AK51" s="305" t="str">
        <f>IFERROR(VLOOKUP(AK49,'P1'!$B:$AP,31,FALSE),"")</f>
        <v/>
      </c>
      <c r="AL51" s="305" t="str">
        <f>IFERROR(VLOOKUP(AL49,'P1'!$B:$AP,31,FALSE),"")</f>
        <v/>
      </c>
      <c r="AM51" s="305" t="str">
        <f>IFERROR(VLOOKUP(AM49,'P1'!$B:$AP,31,FALSE),"")</f>
        <v/>
      </c>
      <c r="AN51" s="401"/>
      <c r="AO51" s="404"/>
      <c r="AP51" s="657"/>
      <c r="AQ51" s="658"/>
      <c r="AR51" s="404"/>
      <c r="AU51" s="308"/>
      <c r="AV51" s="308"/>
    </row>
    <row r="52" spans="1:48" ht="12" customHeight="1" x14ac:dyDescent="0.15">
      <c r="A52" s="405">
        <v>11</v>
      </c>
      <c r="B52" s="634"/>
      <c r="C52" s="635"/>
      <c r="D52" s="636" t="s">
        <v>422</v>
      </c>
      <c r="E52" s="637"/>
      <c r="F52" s="638"/>
      <c r="G52" s="639"/>
      <c r="H52" s="302" t="s">
        <v>423</v>
      </c>
      <c r="I52" s="640"/>
      <c r="J52" s="640"/>
      <c r="K52" s="640"/>
      <c r="L52" s="640"/>
      <c r="M52" s="640"/>
      <c r="N52" s="640"/>
      <c r="O52" s="640"/>
      <c r="P52" s="640"/>
      <c r="Q52" s="640"/>
      <c r="R52" s="640"/>
      <c r="S52" s="640"/>
      <c r="T52" s="640"/>
      <c r="U52" s="640"/>
      <c r="V52" s="640"/>
      <c r="W52" s="640"/>
      <c r="X52" s="640"/>
      <c r="Y52" s="640"/>
      <c r="Z52" s="640"/>
      <c r="AA52" s="640"/>
      <c r="AB52" s="640"/>
      <c r="AC52" s="640"/>
      <c r="AD52" s="640"/>
      <c r="AE52" s="640"/>
      <c r="AF52" s="640"/>
      <c r="AG52" s="640"/>
      <c r="AH52" s="640"/>
      <c r="AI52" s="640"/>
      <c r="AJ52" s="640"/>
      <c r="AK52" s="640"/>
      <c r="AL52" s="640"/>
      <c r="AM52" s="640"/>
      <c r="AN52" s="399">
        <f>+SUM(I53:AM54)</f>
        <v>0</v>
      </c>
      <c r="AO52" s="402" t="e">
        <f>IF($AN$4="４週",AN52/4,AN52/(DAY(EOMONTH($I$20,0))/7))</f>
        <v>#VALUE!</v>
      </c>
      <c r="AP52" s="641"/>
      <c r="AQ52" s="642"/>
      <c r="AR52" s="402" t="str">
        <f>IF(AN41="４週",AU53,AV53)</f>
        <v/>
      </c>
      <c r="AU52" s="303" t="s">
        <v>565</v>
      </c>
      <c r="AV52" s="303" t="s">
        <v>566</v>
      </c>
    </row>
    <row r="53" spans="1:48" ht="12" customHeight="1" x14ac:dyDescent="0.15">
      <c r="A53" s="406"/>
      <c r="B53" s="643"/>
      <c r="C53" s="644"/>
      <c r="D53" s="645"/>
      <c r="E53" s="646"/>
      <c r="F53" s="647"/>
      <c r="G53" s="648"/>
      <c r="H53" s="304" t="s">
        <v>425</v>
      </c>
      <c r="I53" s="305" t="str">
        <f>IFERROR(VLOOKUP(I52,'P1'!$B:$AP,41,FALSE),"")</f>
        <v/>
      </c>
      <c r="J53" s="305" t="str">
        <f>IFERROR(VLOOKUP(J52,'P1'!$B:$AP,41,FALSE),"")</f>
        <v/>
      </c>
      <c r="K53" s="305" t="str">
        <f>IFERROR(VLOOKUP(K52,'P1'!$B:$AP,41,FALSE),"")</f>
        <v/>
      </c>
      <c r="L53" s="305" t="str">
        <f>IFERROR(VLOOKUP(L52,'P1'!$B:$AP,41,FALSE),"")</f>
        <v/>
      </c>
      <c r="M53" s="305" t="str">
        <f>IFERROR(VLOOKUP(M52,'P1'!$B:$AP,41,FALSE),"")</f>
        <v/>
      </c>
      <c r="N53" s="305" t="str">
        <f>IFERROR(VLOOKUP(N52,'P1'!$B:$AP,41,FALSE),"")</f>
        <v/>
      </c>
      <c r="O53" s="305" t="str">
        <f>IFERROR(VLOOKUP(O52,'P1'!$B:$AP,41,FALSE),"")</f>
        <v/>
      </c>
      <c r="P53" s="305" t="str">
        <f>IFERROR(VLOOKUP(P52,'P1'!$B:$AP,41,FALSE),"")</f>
        <v/>
      </c>
      <c r="Q53" s="305" t="str">
        <f>IFERROR(VLOOKUP(Q52,'P1'!$B:$AP,41,FALSE),"")</f>
        <v/>
      </c>
      <c r="R53" s="305" t="str">
        <f>IFERROR(VLOOKUP(R52,'P1'!$B:$AP,41,FALSE),"")</f>
        <v/>
      </c>
      <c r="S53" s="305" t="str">
        <f>IFERROR(VLOOKUP(S52,'P1'!$B:$AP,41,FALSE),"")</f>
        <v/>
      </c>
      <c r="T53" s="305" t="str">
        <f>IFERROR(VLOOKUP(T52,'P1'!$B:$AP,41,FALSE),"")</f>
        <v/>
      </c>
      <c r="U53" s="305" t="str">
        <f>IFERROR(VLOOKUP(U52,'P1'!$B:$AP,41,FALSE),"")</f>
        <v/>
      </c>
      <c r="V53" s="305" t="str">
        <f>IFERROR(VLOOKUP(V52,'P1'!$B:$AP,41,FALSE),"")</f>
        <v/>
      </c>
      <c r="W53" s="305" t="str">
        <f>IFERROR(VLOOKUP(W52,'P1'!$B:$AP,41,FALSE),"")</f>
        <v/>
      </c>
      <c r="X53" s="305" t="str">
        <f>IFERROR(VLOOKUP(X52,'P1'!$B:$AP,41,FALSE),"")</f>
        <v/>
      </c>
      <c r="Y53" s="305" t="str">
        <f>IFERROR(VLOOKUP(Y52,'P1'!$B:$AP,41,FALSE),"")</f>
        <v/>
      </c>
      <c r="Z53" s="305" t="str">
        <f>IFERROR(VLOOKUP(Z52,'P1'!$B:$AP,41,FALSE),"")</f>
        <v/>
      </c>
      <c r="AA53" s="305" t="str">
        <f>IFERROR(VLOOKUP(AA52,'P1'!$B:$AP,41,FALSE),"")</f>
        <v/>
      </c>
      <c r="AB53" s="305" t="str">
        <f>IFERROR(VLOOKUP(AB52,'P1'!$B:$AP,41,FALSE),"")</f>
        <v/>
      </c>
      <c r="AC53" s="305" t="str">
        <f>IFERROR(VLOOKUP(AC52,'P1'!$B:$AP,41,FALSE),"")</f>
        <v/>
      </c>
      <c r="AD53" s="305" t="str">
        <f>IFERROR(VLOOKUP(AD52,'P1'!$B:$AP,41,FALSE),"")</f>
        <v/>
      </c>
      <c r="AE53" s="305" t="str">
        <f>IFERROR(VLOOKUP(AE52,'P1'!$B:$AP,41,FALSE),"")</f>
        <v/>
      </c>
      <c r="AF53" s="305" t="str">
        <f>IFERROR(VLOOKUP(AF52,'P1'!$B:$AP,41,FALSE),"")</f>
        <v/>
      </c>
      <c r="AG53" s="305" t="str">
        <f>IFERROR(VLOOKUP(AG52,'P1'!$B:$AP,41,FALSE),"")</f>
        <v/>
      </c>
      <c r="AH53" s="305" t="str">
        <f>IFERROR(VLOOKUP(AH52,'P1'!$B:$AP,41,FALSE),"")</f>
        <v/>
      </c>
      <c r="AI53" s="305" t="str">
        <f>IFERROR(VLOOKUP(AI52,'P1'!$B:$AP,41,FALSE),"")</f>
        <v/>
      </c>
      <c r="AJ53" s="305" t="str">
        <f>IFERROR(VLOOKUP(AJ52,'P1'!$B:$AP,41,FALSE),"")</f>
        <v/>
      </c>
      <c r="AK53" s="305" t="str">
        <f>IFERROR(VLOOKUP(AK52,'P1'!$B:$AP,41,FALSE),"")</f>
        <v/>
      </c>
      <c r="AL53" s="305" t="str">
        <f>IFERROR(VLOOKUP(AL52,'P1'!$B:$AP,41,FALSE),"")</f>
        <v/>
      </c>
      <c r="AM53" s="305" t="str">
        <f>IFERROR(VLOOKUP(AM52,'P1'!$B:$AP,41,FALSE),"")</f>
        <v/>
      </c>
      <c r="AN53" s="400"/>
      <c r="AO53" s="403"/>
      <c r="AP53" s="649"/>
      <c r="AQ53" s="650"/>
      <c r="AR53" s="403"/>
      <c r="AU53" s="306" t="str">
        <f t="shared" ref="AU53" si="19">IFERROR(IF($D52="□",($AO52/$AK$7),($AO52/$AK$9)),"")</f>
        <v/>
      </c>
      <c r="AV53" s="306" t="str">
        <f t="shared" ref="AV53" si="20">IFERROR(IF($D52="□",($AN52/$AO$7),($AN52/$AO$9)),"")</f>
        <v/>
      </c>
    </row>
    <row r="54" spans="1:48" ht="12" customHeight="1" x14ac:dyDescent="0.15">
      <c r="A54" s="407"/>
      <c r="B54" s="651"/>
      <c r="C54" s="652"/>
      <c r="D54" s="653"/>
      <c r="E54" s="654"/>
      <c r="F54" s="655"/>
      <c r="G54" s="656"/>
      <c r="H54" s="307" t="s">
        <v>426</v>
      </c>
      <c r="I54" s="305" t="str">
        <f>IFERROR(VLOOKUP(I52,'P1'!$B:$AP,31,FALSE),"")</f>
        <v/>
      </c>
      <c r="J54" s="305" t="str">
        <f>IFERROR(VLOOKUP(J52,'P1'!$B:$AP,31,FALSE),"")</f>
        <v/>
      </c>
      <c r="K54" s="305" t="str">
        <f>IFERROR(VLOOKUP(K52,'P1'!$B:$AP,31,FALSE),"")</f>
        <v/>
      </c>
      <c r="L54" s="305" t="str">
        <f>IFERROR(VLOOKUP(L52,'P1'!$B:$AP,31,FALSE),"")</f>
        <v/>
      </c>
      <c r="M54" s="305" t="str">
        <f>IFERROR(VLOOKUP(M52,'P1'!$B:$AP,31,FALSE),"")</f>
        <v/>
      </c>
      <c r="N54" s="305" t="str">
        <f>IFERROR(VLOOKUP(N52,'P1'!$B:$AP,31,FALSE),"")</f>
        <v/>
      </c>
      <c r="O54" s="305" t="str">
        <f>IFERROR(VLOOKUP(O52,'P1'!$B:$AP,31,FALSE),"")</f>
        <v/>
      </c>
      <c r="P54" s="305" t="str">
        <f>IFERROR(VLOOKUP(P52,'P1'!$B:$AP,31,FALSE),"")</f>
        <v/>
      </c>
      <c r="Q54" s="305" t="str">
        <f>IFERROR(VLOOKUP(Q52,'P1'!$B:$AP,31,FALSE),"")</f>
        <v/>
      </c>
      <c r="R54" s="305" t="str">
        <f>IFERROR(VLOOKUP(R52,'P1'!$B:$AP,31,FALSE),"")</f>
        <v/>
      </c>
      <c r="S54" s="305" t="str">
        <f>IFERROR(VLOOKUP(S52,'P1'!$B:$AP,31,FALSE),"")</f>
        <v/>
      </c>
      <c r="T54" s="305" t="str">
        <f>IFERROR(VLOOKUP(T52,'P1'!$B:$AP,31,FALSE),"")</f>
        <v/>
      </c>
      <c r="U54" s="305" t="str">
        <f>IFERROR(VLOOKUP(U52,'P1'!$B:$AP,31,FALSE),"")</f>
        <v/>
      </c>
      <c r="V54" s="305" t="str">
        <f>IFERROR(VLOOKUP(V52,'P1'!$B:$AP,31,FALSE),"")</f>
        <v/>
      </c>
      <c r="W54" s="305" t="str">
        <f>IFERROR(VLOOKUP(W52,'P1'!$B:$AP,31,FALSE),"")</f>
        <v/>
      </c>
      <c r="X54" s="305" t="str">
        <f>IFERROR(VLOOKUP(X52,'P1'!$B:$AP,31,FALSE),"")</f>
        <v/>
      </c>
      <c r="Y54" s="305" t="str">
        <f>IFERROR(VLOOKUP(Y52,'P1'!$B:$AP,31,FALSE),"")</f>
        <v/>
      </c>
      <c r="Z54" s="305" t="str">
        <f>IFERROR(VLOOKUP(Z52,'P1'!$B:$AP,31,FALSE),"")</f>
        <v/>
      </c>
      <c r="AA54" s="305" t="str">
        <f>IFERROR(VLOOKUP(AA52,'P1'!$B:$AP,31,FALSE),"")</f>
        <v/>
      </c>
      <c r="AB54" s="305" t="str">
        <f>IFERROR(VLOOKUP(AB52,'P1'!$B:$AP,31,FALSE),"")</f>
        <v/>
      </c>
      <c r="AC54" s="305" t="str">
        <f>IFERROR(VLOOKUP(AC52,'P1'!$B:$AP,31,FALSE),"")</f>
        <v/>
      </c>
      <c r="AD54" s="305" t="str">
        <f>IFERROR(VLOOKUP(AD52,'P1'!$B:$AP,31,FALSE),"")</f>
        <v/>
      </c>
      <c r="AE54" s="305" t="str">
        <f>IFERROR(VLOOKUP(AE52,'P1'!$B:$AP,31,FALSE),"")</f>
        <v/>
      </c>
      <c r="AF54" s="305" t="str">
        <f>IFERROR(VLOOKUP(AF52,'P1'!$B:$AP,31,FALSE),"")</f>
        <v/>
      </c>
      <c r="AG54" s="305" t="str">
        <f>IFERROR(VLOOKUP(AG52,'P1'!$B:$AP,31,FALSE),"")</f>
        <v/>
      </c>
      <c r="AH54" s="305" t="str">
        <f>IFERROR(VLOOKUP(AH52,'P1'!$B:$AP,31,FALSE),"")</f>
        <v/>
      </c>
      <c r="AI54" s="305" t="str">
        <f>IFERROR(VLOOKUP(AI52,'P1'!$B:$AP,31,FALSE),"")</f>
        <v/>
      </c>
      <c r="AJ54" s="305" t="str">
        <f>IFERROR(VLOOKUP(AJ52,'P1'!$B:$AP,31,FALSE),"")</f>
        <v/>
      </c>
      <c r="AK54" s="305" t="str">
        <f>IFERROR(VLOOKUP(AK52,'P1'!$B:$AP,31,FALSE),"")</f>
        <v/>
      </c>
      <c r="AL54" s="305" t="str">
        <f>IFERROR(VLOOKUP(AL52,'P1'!$B:$AP,31,FALSE),"")</f>
        <v/>
      </c>
      <c r="AM54" s="305" t="str">
        <f>IFERROR(VLOOKUP(AM52,'P1'!$B:$AP,31,FALSE),"")</f>
        <v/>
      </c>
      <c r="AN54" s="401"/>
      <c r="AO54" s="404"/>
      <c r="AP54" s="657"/>
      <c r="AQ54" s="658"/>
      <c r="AR54" s="404"/>
      <c r="AU54" s="308"/>
      <c r="AV54" s="308"/>
    </row>
    <row r="55" spans="1:48" ht="12" customHeight="1" x14ac:dyDescent="0.15">
      <c r="A55" s="405">
        <v>12</v>
      </c>
      <c r="B55" s="634"/>
      <c r="C55" s="635"/>
      <c r="D55" s="636" t="s">
        <v>422</v>
      </c>
      <c r="E55" s="637"/>
      <c r="F55" s="638"/>
      <c r="G55" s="639"/>
      <c r="H55" s="302" t="s">
        <v>423</v>
      </c>
      <c r="I55" s="640"/>
      <c r="J55" s="640"/>
      <c r="K55" s="640"/>
      <c r="L55" s="640"/>
      <c r="M55" s="640"/>
      <c r="N55" s="640"/>
      <c r="O55" s="640"/>
      <c r="P55" s="640"/>
      <c r="Q55" s="640"/>
      <c r="R55" s="640"/>
      <c r="S55" s="640"/>
      <c r="T55" s="640"/>
      <c r="U55" s="640"/>
      <c r="V55" s="640"/>
      <c r="W55" s="640"/>
      <c r="X55" s="640"/>
      <c r="Y55" s="640"/>
      <c r="Z55" s="640"/>
      <c r="AA55" s="640"/>
      <c r="AB55" s="640"/>
      <c r="AC55" s="640"/>
      <c r="AD55" s="640"/>
      <c r="AE55" s="640"/>
      <c r="AF55" s="640"/>
      <c r="AG55" s="640"/>
      <c r="AH55" s="640"/>
      <c r="AI55" s="640"/>
      <c r="AJ55" s="640"/>
      <c r="AK55" s="640"/>
      <c r="AL55" s="640"/>
      <c r="AM55" s="640"/>
      <c r="AN55" s="399">
        <f>+SUM(I56:AM57)</f>
        <v>0</v>
      </c>
      <c r="AO55" s="402" t="e">
        <f>IF($AN$4="４週",AN55/4,AN55/(DAY(EOMONTH($I$20,0))/7))</f>
        <v>#VALUE!</v>
      </c>
      <c r="AP55" s="641"/>
      <c r="AQ55" s="642"/>
      <c r="AR55" s="402" t="str">
        <f>IF(AN44="４週",AU56,AV56)</f>
        <v/>
      </c>
      <c r="AU55" s="303" t="s">
        <v>565</v>
      </c>
      <c r="AV55" s="303" t="s">
        <v>566</v>
      </c>
    </row>
    <row r="56" spans="1:48" ht="12" customHeight="1" x14ac:dyDescent="0.15">
      <c r="A56" s="406"/>
      <c r="B56" s="643"/>
      <c r="C56" s="644"/>
      <c r="D56" s="645"/>
      <c r="E56" s="646"/>
      <c r="F56" s="647"/>
      <c r="G56" s="648"/>
      <c r="H56" s="304" t="s">
        <v>425</v>
      </c>
      <c r="I56" s="305" t="str">
        <f>IFERROR(VLOOKUP(I55,'P1'!$B:$AP,41,FALSE),"")</f>
        <v/>
      </c>
      <c r="J56" s="305" t="str">
        <f>IFERROR(VLOOKUP(J55,'P1'!$B:$AP,41,FALSE),"")</f>
        <v/>
      </c>
      <c r="K56" s="305" t="str">
        <f>IFERROR(VLOOKUP(K55,'P1'!$B:$AP,41,FALSE),"")</f>
        <v/>
      </c>
      <c r="L56" s="305" t="str">
        <f>IFERROR(VLOOKUP(L55,'P1'!$B:$AP,41,FALSE),"")</f>
        <v/>
      </c>
      <c r="M56" s="305" t="str">
        <f>IFERROR(VLOOKUP(M55,'P1'!$B:$AP,41,FALSE),"")</f>
        <v/>
      </c>
      <c r="N56" s="305" t="str">
        <f>IFERROR(VLOOKUP(N55,'P1'!$B:$AP,41,FALSE),"")</f>
        <v/>
      </c>
      <c r="O56" s="305" t="str">
        <f>IFERROR(VLOOKUP(O55,'P1'!$B:$AP,41,FALSE),"")</f>
        <v/>
      </c>
      <c r="P56" s="305" t="str">
        <f>IFERROR(VLOOKUP(P55,'P1'!$B:$AP,41,FALSE),"")</f>
        <v/>
      </c>
      <c r="Q56" s="305" t="str">
        <f>IFERROR(VLOOKUP(Q55,'P1'!$B:$AP,41,FALSE),"")</f>
        <v/>
      </c>
      <c r="R56" s="305" t="str">
        <f>IFERROR(VLOOKUP(R55,'P1'!$B:$AP,41,FALSE),"")</f>
        <v/>
      </c>
      <c r="S56" s="305" t="str">
        <f>IFERROR(VLOOKUP(S55,'P1'!$B:$AP,41,FALSE),"")</f>
        <v/>
      </c>
      <c r="T56" s="305" t="str">
        <f>IFERROR(VLOOKUP(T55,'P1'!$B:$AP,41,FALSE),"")</f>
        <v/>
      </c>
      <c r="U56" s="305" t="str">
        <f>IFERROR(VLOOKUP(U55,'P1'!$B:$AP,41,FALSE),"")</f>
        <v/>
      </c>
      <c r="V56" s="305" t="str">
        <f>IFERROR(VLOOKUP(V55,'P1'!$B:$AP,41,FALSE),"")</f>
        <v/>
      </c>
      <c r="W56" s="305" t="str">
        <f>IFERROR(VLOOKUP(W55,'P1'!$B:$AP,41,FALSE),"")</f>
        <v/>
      </c>
      <c r="X56" s="305" t="str">
        <f>IFERROR(VLOOKUP(X55,'P1'!$B:$AP,41,FALSE),"")</f>
        <v/>
      </c>
      <c r="Y56" s="305" t="str">
        <f>IFERROR(VLOOKUP(Y55,'P1'!$B:$AP,41,FALSE),"")</f>
        <v/>
      </c>
      <c r="Z56" s="305" t="str">
        <f>IFERROR(VLOOKUP(Z55,'P1'!$B:$AP,41,FALSE),"")</f>
        <v/>
      </c>
      <c r="AA56" s="305" t="str">
        <f>IFERROR(VLOOKUP(AA55,'P1'!$B:$AP,41,FALSE),"")</f>
        <v/>
      </c>
      <c r="AB56" s="305" t="str">
        <f>IFERROR(VLOOKUP(AB55,'P1'!$B:$AP,41,FALSE),"")</f>
        <v/>
      </c>
      <c r="AC56" s="305" t="str">
        <f>IFERROR(VLOOKUP(AC55,'P1'!$B:$AP,41,FALSE),"")</f>
        <v/>
      </c>
      <c r="AD56" s="305" t="str">
        <f>IFERROR(VLOOKUP(AD55,'P1'!$B:$AP,41,FALSE),"")</f>
        <v/>
      </c>
      <c r="AE56" s="305" t="str">
        <f>IFERROR(VLOOKUP(AE55,'P1'!$B:$AP,41,FALSE),"")</f>
        <v/>
      </c>
      <c r="AF56" s="305" t="str">
        <f>IFERROR(VLOOKUP(AF55,'P1'!$B:$AP,41,FALSE),"")</f>
        <v/>
      </c>
      <c r="AG56" s="305" t="str">
        <f>IFERROR(VLOOKUP(AG55,'P1'!$B:$AP,41,FALSE),"")</f>
        <v/>
      </c>
      <c r="AH56" s="305" t="str">
        <f>IFERROR(VLOOKUP(AH55,'P1'!$B:$AP,41,FALSE),"")</f>
        <v/>
      </c>
      <c r="AI56" s="305" t="str">
        <f>IFERROR(VLOOKUP(AI55,'P1'!$B:$AP,41,FALSE),"")</f>
        <v/>
      </c>
      <c r="AJ56" s="305" t="str">
        <f>IFERROR(VLOOKUP(AJ55,'P1'!$B:$AP,41,FALSE),"")</f>
        <v/>
      </c>
      <c r="AK56" s="305" t="str">
        <f>IFERROR(VLOOKUP(AK55,'P1'!$B:$AP,41,FALSE),"")</f>
        <v/>
      </c>
      <c r="AL56" s="305" t="str">
        <f>IFERROR(VLOOKUP(AL55,'P1'!$B:$AP,41,FALSE),"")</f>
        <v/>
      </c>
      <c r="AM56" s="305" t="str">
        <f>IFERROR(VLOOKUP(AM55,'P1'!$B:$AP,41,FALSE),"")</f>
        <v/>
      </c>
      <c r="AN56" s="400"/>
      <c r="AO56" s="403"/>
      <c r="AP56" s="649"/>
      <c r="AQ56" s="650"/>
      <c r="AR56" s="403"/>
      <c r="AU56" s="306" t="str">
        <f t="shared" ref="AU56" si="21">IFERROR(IF($D55="□",($AO55/$AK$7),($AO55/$AK$9)),"")</f>
        <v/>
      </c>
      <c r="AV56" s="306" t="str">
        <f t="shared" ref="AV56" si="22">IFERROR(IF($D55="□",($AN55/$AO$7),($AN55/$AO$9)),"")</f>
        <v/>
      </c>
    </row>
    <row r="57" spans="1:48" ht="12" customHeight="1" x14ac:dyDescent="0.15">
      <c r="A57" s="407"/>
      <c r="B57" s="651"/>
      <c r="C57" s="652"/>
      <c r="D57" s="653"/>
      <c r="E57" s="654"/>
      <c r="F57" s="655"/>
      <c r="G57" s="656"/>
      <c r="H57" s="307" t="s">
        <v>426</v>
      </c>
      <c r="I57" s="305" t="str">
        <f>IFERROR(VLOOKUP(I55,'P1'!$B:$AP,31,FALSE),"")</f>
        <v/>
      </c>
      <c r="J57" s="305" t="str">
        <f>IFERROR(VLOOKUP(J55,'P1'!$B:$AP,31,FALSE),"")</f>
        <v/>
      </c>
      <c r="K57" s="305" t="str">
        <f>IFERROR(VLOOKUP(K55,'P1'!$B:$AP,31,FALSE),"")</f>
        <v/>
      </c>
      <c r="L57" s="305" t="str">
        <f>IFERROR(VLOOKUP(L55,'P1'!$B:$AP,31,FALSE),"")</f>
        <v/>
      </c>
      <c r="M57" s="305" t="str">
        <f>IFERROR(VLOOKUP(M55,'P1'!$B:$AP,31,FALSE),"")</f>
        <v/>
      </c>
      <c r="N57" s="305" t="str">
        <f>IFERROR(VLOOKUP(N55,'P1'!$B:$AP,31,FALSE),"")</f>
        <v/>
      </c>
      <c r="O57" s="305" t="str">
        <f>IFERROR(VLOOKUP(O55,'P1'!$B:$AP,31,FALSE),"")</f>
        <v/>
      </c>
      <c r="P57" s="305" t="str">
        <f>IFERROR(VLOOKUP(P55,'P1'!$B:$AP,31,FALSE),"")</f>
        <v/>
      </c>
      <c r="Q57" s="305" t="str">
        <f>IFERROR(VLOOKUP(Q55,'P1'!$B:$AP,31,FALSE),"")</f>
        <v/>
      </c>
      <c r="R57" s="305" t="str">
        <f>IFERROR(VLOOKUP(R55,'P1'!$B:$AP,31,FALSE),"")</f>
        <v/>
      </c>
      <c r="S57" s="305" t="str">
        <f>IFERROR(VLOOKUP(S55,'P1'!$B:$AP,31,FALSE),"")</f>
        <v/>
      </c>
      <c r="T57" s="305" t="str">
        <f>IFERROR(VLOOKUP(T55,'P1'!$B:$AP,31,FALSE),"")</f>
        <v/>
      </c>
      <c r="U57" s="305" t="str">
        <f>IFERROR(VLOOKUP(U55,'P1'!$B:$AP,31,FALSE),"")</f>
        <v/>
      </c>
      <c r="V57" s="305" t="str">
        <f>IFERROR(VLOOKUP(V55,'P1'!$B:$AP,31,FALSE),"")</f>
        <v/>
      </c>
      <c r="W57" s="305" t="str">
        <f>IFERROR(VLOOKUP(W55,'P1'!$B:$AP,31,FALSE),"")</f>
        <v/>
      </c>
      <c r="X57" s="305" t="str">
        <f>IFERROR(VLOOKUP(X55,'P1'!$B:$AP,31,FALSE),"")</f>
        <v/>
      </c>
      <c r="Y57" s="305" t="str">
        <f>IFERROR(VLOOKUP(Y55,'P1'!$B:$AP,31,FALSE),"")</f>
        <v/>
      </c>
      <c r="Z57" s="305" t="str">
        <f>IFERROR(VLOOKUP(Z55,'P1'!$B:$AP,31,FALSE),"")</f>
        <v/>
      </c>
      <c r="AA57" s="305" t="str">
        <f>IFERROR(VLOOKUP(AA55,'P1'!$B:$AP,31,FALSE),"")</f>
        <v/>
      </c>
      <c r="AB57" s="305" t="str">
        <f>IFERROR(VLOOKUP(AB55,'P1'!$B:$AP,31,FALSE),"")</f>
        <v/>
      </c>
      <c r="AC57" s="305" t="str">
        <f>IFERROR(VLOOKUP(AC55,'P1'!$B:$AP,31,FALSE),"")</f>
        <v/>
      </c>
      <c r="AD57" s="305" t="str">
        <f>IFERROR(VLOOKUP(AD55,'P1'!$B:$AP,31,FALSE),"")</f>
        <v/>
      </c>
      <c r="AE57" s="305" t="str">
        <f>IFERROR(VLOOKUP(AE55,'P1'!$B:$AP,31,FALSE),"")</f>
        <v/>
      </c>
      <c r="AF57" s="305" t="str">
        <f>IFERROR(VLOOKUP(AF55,'P1'!$B:$AP,31,FALSE),"")</f>
        <v/>
      </c>
      <c r="AG57" s="305" t="str">
        <f>IFERROR(VLOOKUP(AG55,'P1'!$B:$AP,31,FALSE),"")</f>
        <v/>
      </c>
      <c r="AH57" s="305" t="str">
        <f>IFERROR(VLOOKUP(AH55,'P1'!$B:$AP,31,FALSE),"")</f>
        <v/>
      </c>
      <c r="AI57" s="305" t="str">
        <f>IFERROR(VLOOKUP(AI55,'P1'!$B:$AP,31,FALSE),"")</f>
        <v/>
      </c>
      <c r="AJ57" s="305" t="str">
        <f>IFERROR(VLOOKUP(AJ55,'P1'!$B:$AP,31,FALSE),"")</f>
        <v/>
      </c>
      <c r="AK57" s="305" t="str">
        <f>IFERROR(VLOOKUP(AK55,'P1'!$B:$AP,31,FALSE),"")</f>
        <v/>
      </c>
      <c r="AL57" s="305" t="str">
        <f>IFERROR(VLOOKUP(AL55,'P1'!$B:$AP,31,FALSE),"")</f>
        <v/>
      </c>
      <c r="AM57" s="305" t="str">
        <f>IFERROR(VLOOKUP(AM55,'P1'!$B:$AP,31,FALSE),"")</f>
        <v/>
      </c>
      <c r="AN57" s="401"/>
      <c r="AO57" s="404"/>
      <c r="AP57" s="657"/>
      <c r="AQ57" s="658"/>
      <c r="AR57" s="404"/>
      <c r="AU57" s="308"/>
      <c r="AV57" s="308"/>
    </row>
    <row r="58" spans="1:48" ht="12" customHeight="1" x14ac:dyDescent="0.15">
      <c r="A58" s="405">
        <v>13</v>
      </c>
      <c r="B58" s="634"/>
      <c r="C58" s="635"/>
      <c r="D58" s="636" t="s">
        <v>422</v>
      </c>
      <c r="E58" s="637"/>
      <c r="F58" s="638"/>
      <c r="G58" s="639"/>
      <c r="H58" s="302" t="s">
        <v>423</v>
      </c>
      <c r="I58" s="640"/>
      <c r="J58" s="640"/>
      <c r="K58" s="640"/>
      <c r="L58" s="640"/>
      <c r="M58" s="640"/>
      <c r="N58" s="640"/>
      <c r="O58" s="640"/>
      <c r="P58" s="640"/>
      <c r="Q58" s="640"/>
      <c r="R58" s="640"/>
      <c r="S58" s="640"/>
      <c r="T58" s="640"/>
      <c r="U58" s="640"/>
      <c r="V58" s="640"/>
      <c r="W58" s="640"/>
      <c r="X58" s="640"/>
      <c r="Y58" s="640"/>
      <c r="Z58" s="640"/>
      <c r="AA58" s="640"/>
      <c r="AB58" s="640"/>
      <c r="AC58" s="640"/>
      <c r="AD58" s="640"/>
      <c r="AE58" s="640"/>
      <c r="AF58" s="640"/>
      <c r="AG58" s="640"/>
      <c r="AH58" s="640"/>
      <c r="AI58" s="640"/>
      <c r="AJ58" s="640"/>
      <c r="AK58" s="640"/>
      <c r="AL58" s="640"/>
      <c r="AM58" s="640"/>
      <c r="AN58" s="399">
        <f>+SUM(I59:AM60)</f>
        <v>0</v>
      </c>
      <c r="AO58" s="402" t="e">
        <f>IF($AN$4="４週",AN58/4,AN58/(DAY(EOMONTH($I$20,0))/7))</f>
        <v>#VALUE!</v>
      </c>
      <c r="AP58" s="641"/>
      <c r="AQ58" s="642"/>
      <c r="AR58" s="402" t="str">
        <f>IF(AN47="４週",AU59,AV59)</f>
        <v/>
      </c>
      <c r="AU58" s="303" t="s">
        <v>565</v>
      </c>
      <c r="AV58" s="303" t="s">
        <v>566</v>
      </c>
    </row>
    <row r="59" spans="1:48" ht="12" customHeight="1" x14ac:dyDescent="0.15">
      <c r="A59" s="406"/>
      <c r="B59" s="643"/>
      <c r="C59" s="644"/>
      <c r="D59" s="645"/>
      <c r="E59" s="646"/>
      <c r="F59" s="647"/>
      <c r="G59" s="648"/>
      <c r="H59" s="304" t="s">
        <v>425</v>
      </c>
      <c r="I59" s="305" t="str">
        <f>IFERROR(VLOOKUP(I58,'P1'!$B:$AP,41,FALSE),"")</f>
        <v/>
      </c>
      <c r="J59" s="305" t="str">
        <f>IFERROR(VLOOKUP(J58,'P1'!$B:$AP,41,FALSE),"")</f>
        <v/>
      </c>
      <c r="K59" s="305" t="str">
        <f>IFERROR(VLOOKUP(K58,'P1'!$B:$AP,41,FALSE),"")</f>
        <v/>
      </c>
      <c r="L59" s="305" t="str">
        <f>IFERROR(VLOOKUP(L58,'P1'!$B:$AP,41,FALSE),"")</f>
        <v/>
      </c>
      <c r="M59" s="305" t="str">
        <f>IFERROR(VLOOKUP(M58,'P1'!$B:$AP,41,FALSE),"")</f>
        <v/>
      </c>
      <c r="N59" s="305" t="str">
        <f>IFERROR(VLOOKUP(N58,'P1'!$B:$AP,41,FALSE),"")</f>
        <v/>
      </c>
      <c r="O59" s="305" t="str">
        <f>IFERROR(VLOOKUP(O58,'P1'!$B:$AP,41,FALSE),"")</f>
        <v/>
      </c>
      <c r="P59" s="305" t="str">
        <f>IFERROR(VLOOKUP(P58,'P1'!$B:$AP,41,FALSE),"")</f>
        <v/>
      </c>
      <c r="Q59" s="305" t="str">
        <f>IFERROR(VLOOKUP(Q58,'P1'!$B:$AP,41,FALSE),"")</f>
        <v/>
      </c>
      <c r="R59" s="305" t="str">
        <f>IFERROR(VLOOKUP(R58,'P1'!$B:$AP,41,FALSE),"")</f>
        <v/>
      </c>
      <c r="S59" s="305" t="str">
        <f>IFERROR(VLOOKUP(S58,'P1'!$B:$AP,41,FALSE),"")</f>
        <v/>
      </c>
      <c r="T59" s="305" t="str">
        <f>IFERROR(VLOOKUP(T58,'P1'!$B:$AP,41,FALSE),"")</f>
        <v/>
      </c>
      <c r="U59" s="305" t="str">
        <f>IFERROR(VLOOKUP(U58,'P1'!$B:$AP,41,FALSE),"")</f>
        <v/>
      </c>
      <c r="V59" s="305" t="str">
        <f>IFERROR(VLOOKUP(V58,'P1'!$B:$AP,41,FALSE),"")</f>
        <v/>
      </c>
      <c r="W59" s="305" t="str">
        <f>IFERROR(VLOOKUP(W58,'P1'!$B:$AP,41,FALSE),"")</f>
        <v/>
      </c>
      <c r="X59" s="305" t="str">
        <f>IFERROR(VLOOKUP(X58,'P1'!$B:$AP,41,FALSE),"")</f>
        <v/>
      </c>
      <c r="Y59" s="305" t="str">
        <f>IFERROR(VLOOKUP(Y58,'P1'!$B:$AP,41,FALSE),"")</f>
        <v/>
      </c>
      <c r="Z59" s="305" t="str">
        <f>IFERROR(VLOOKUP(Z58,'P1'!$B:$AP,41,FALSE),"")</f>
        <v/>
      </c>
      <c r="AA59" s="305" t="str">
        <f>IFERROR(VLOOKUP(AA58,'P1'!$B:$AP,41,FALSE),"")</f>
        <v/>
      </c>
      <c r="AB59" s="305" t="str">
        <f>IFERROR(VLOOKUP(AB58,'P1'!$B:$AP,41,FALSE),"")</f>
        <v/>
      </c>
      <c r="AC59" s="305" t="str">
        <f>IFERROR(VLOOKUP(AC58,'P1'!$B:$AP,41,FALSE),"")</f>
        <v/>
      </c>
      <c r="AD59" s="305" t="str">
        <f>IFERROR(VLOOKUP(AD58,'P1'!$B:$AP,41,FALSE),"")</f>
        <v/>
      </c>
      <c r="AE59" s="305" t="str">
        <f>IFERROR(VLOOKUP(AE58,'P1'!$B:$AP,41,FALSE),"")</f>
        <v/>
      </c>
      <c r="AF59" s="305" t="str">
        <f>IFERROR(VLOOKUP(AF58,'P1'!$B:$AP,41,FALSE),"")</f>
        <v/>
      </c>
      <c r="AG59" s="305" t="str">
        <f>IFERROR(VLOOKUP(AG58,'P1'!$B:$AP,41,FALSE),"")</f>
        <v/>
      </c>
      <c r="AH59" s="305" t="str">
        <f>IFERROR(VLOOKUP(AH58,'P1'!$B:$AP,41,FALSE),"")</f>
        <v/>
      </c>
      <c r="AI59" s="305" t="str">
        <f>IFERROR(VLOOKUP(AI58,'P1'!$B:$AP,41,FALSE),"")</f>
        <v/>
      </c>
      <c r="AJ59" s="305" t="str">
        <f>IFERROR(VLOOKUP(AJ58,'P1'!$B:$AP,41,FALSE),"")</f>
        <v/>
      </c>
      <c r="AK59" s="305" t="str">
        <f>IFERROR(VLOOKUP(AK58,'P1'!$B:$AP,41,FALSE),"")</f>
        <v/>
      </c>
      <c r="AL59" s="305" t="str">
        <f>IFERROR(VLOOKUP(AL58,'P1'!$B:$AP,41,FALSE),"")</f>
        <v/>
      </c>
      <c r="AM59" s="305" t="str">
        <f>IFERROR(VLOOKUP(AM58,'P1'!$B:$AP,41,FALSE),"")</f>
        <v/>
      </c>
      <c r="AN59" s="400"/>
      <c r="AO59" s="403"/>
      <c r="AP59" s="649"/>
      <c r="AQ59" s="650"/>
      <c r="AR59" s="403"/>
      <c r="AU59" s="306" t="str">
        <f t="shared" ref="AU59" si="23">IFERROR(IF($D58="□",($AO58/$AK$7),($AO58/$AK$9)),"")</f>
        <v/>
      </c>
      <c r="AV59" s="306" t="str">
        <f t="shared" ref="AV59" si="24">IFERROR(IF($D58="□",($AN58/$AO$7),($AN58/$AO$9)),"")</f>
        <v/>
      </c>
    </row>
    <row r="60" spans="1:48" ht="12" customHeight="1" x14ac:dyDescent="0.15">
      <c r="A60" s="407"/>
      <c r="B60" s="651"/>
      <c r="C60" s="652"/>
      <c r="D60" s="653"/>
      <c r="E60" s="654"/>
      <c r="F60" s="655"/>
      <c r="G60" s="656"/>
      <c r="H60" s="307" t="s">
        <v>426</v>
      </c>
      <c r="I60" s="305" t="str">
        <f>IFERROR(VLOOKUP(I58,'P1'!$B:$AP,31,FALSE),"")</f>
        <v/>
      </c>
      <c r="J60" s="305" t="str">
        <f>IFERROR(VLOOKUP(J58,'P1'!$B:$AP,31,FALSE),"")</f>
        <v/>
      </c>
      <c r="K60" s="305" t="str">
        <f>IFERROR(VLOOKUP(K58,'P1'!$B:$AP,31,FALSE),"")</f>
        <v/>
      </c>
      <c r="L60" s="305" t="str">
        <f>IFERROR(VLOOKUP(L58,'P1'!$B:$AP,31,FALSE),"")</f>
        <v/>
      </c>
      <c r="M60" s="305" t="str">
        <f>IFERROR(VLOOKUP(M58,'P1'!$B:$AP,31,FALSE),"")</f>
        <v/>
      </c>
      <c r="N60" s="305" t="str">
        <f>IFERROR(VLOOKUP(N58,'P1'!$B:$AP,31,FALSE),"")</f>
        <v/>
      </c>
      <c r="O60" s="305" t="str">
        <f>IFERROR(VLOOKUP(O58,'P1'!$B:$AP,31,FALSE),"")</f>
        <v/>
      </c>
      <c r="P60" s="305" t="str">
        <f>IFERROR(VLOOKUP(P58,'P1'!$B:$AP,31,FALSE),"")</f>
        <v/>
      </c>
      <c r="Q60" s="305" t="str">
        <f>IFERROR(VLOOKUP(Q58,'P1'!$B:$AP,31,FALSE),"")</f>
        <v/>
      </c>
      <c r="R60" s="305" t="str">
        <f>IFERROR(VLOOKUP(R58,'P1'!$B:$AP,31,FALSE),"")</f>
        <v/>
      </c>
      <c r="S60" s="305" t="str">
        <f>IFERROR(VLOOKUP(S58,'P1'!$B:$AP,31,FALSE),"")</f>
        <v/>
      </c>
      <c r="T60" s="305" t="str">
        <f>IFERROR(VLOOKUP(T58,'P1'!$B:$AP,31,FALSE),"")</f>
        <v/>
      </c>
      <c r="U60" s="305" t="str">
        <f>IFERROR(VLOOKUP(U58,'P1'!$B:$AP,31,FALSE),"")</f>
        <v/>
      </c>
      <c r="V60" s="305" t="str">
        <f>IFERROR(VLOOKUP(V58,'P1'!$B:$AP,31,FALSE),"")</f>
        <v/>
      </c>
      <c r="W60" s="305" t="str">
        <f>IFERROR(VLOOKUP(W58,'P1'!$B:$AP,31,FALSE),"")</f>
        <v/>
      </c>
      <c r="X60" s="305" t="str">
        <f>IFERROR(VLOOKUP(X58,'P1'!$B:$AP,31,FALSE),"")</f>
        <v/>
      </c>
      <c r="Y60" s="305" t="str">
        <f>IFERROR(VLOOKUP(Y58,'P1'!$B:$AP,31,FALSE),"")</f>
        <v/>
      </c>
      <c r="Z60" s="305" t="str">
        <f>IFERROR(VLOOKUP(Z58,'P1'!$B:$AP,31,FALSE),"")</f>
        <v/>
      </c>
      <c r="AA60" s="305" t="str">
        <f>IFERROR(VLOOKUP(AA58,'P1'!$B:$AP,31,FALSE),"")</f>
        <v/>
      </c>
      <c r="AB60" s="305" t="str">
        <f>IFERROR(VLOOKUP(AB58,'P1'!$B:$AP,31,FALSE),"")</f>
        <v/>
      </c>
      <c r="AC60" s="305" t="str">
        <f>IFERROR(VLOOKUP(AC58,'P1'!$B:$AP,31,FALSE),"")</f>
        <v/>
      </c>
      <c r="AD60" s="305" t="str">
        <f>IFERROR(VLOOKUP(AD58,'P1'!$B:$AP,31,FALSE),"")</f>
        <v/>
      </c>
      <c r="AE60" s="305" t="str">
        <f>IFERROR(VLOOKUP(AE58,'P1'!$B:$AP,31,FALSE),"")</f>
        <v/>
      </c>
      <c r="AF60" s="305" t="str">
        <f>IFERROR(VLOOKUP(AF58,'P1'!$B:$AP,31,FALSE),"")</f>
        <v/>
      </c>
      <c r="AG60" s="305" t="str">
        <f>IFERROR(VLOOKUP(AG58,'P1'!$B:$AP,31,FALSE),"")</f>
        <v/>
      </c>
      <c r="AH60" s="305" t="str">
        <f>IFERROR(VLOOKUP(AH58,'P1'!$B:$AP,31,FALSE),"")</f>
        <v/>
      </c>
      <c r="AI60" s="305" t="str">
        <f>IFERROR(VLOOKUP(AI58,'P1'!$B:$AP,31,FALSE),"")</f>
        <v/>
      </c>
      <c r="AJ60" s="305" t="str">
        <f>IFERROR(VLOOKUP(AJ58,'P1'!$B:$AP,31,FALSE),"")</f>
        <v/>
      </c>
      <c r="AK60" s="305" t="str">
        <f>IFERROR(VLOOKUP(AK58,'P1'!$B:$AP,31,FALSE),"")</f>
        <v/>
      </c>
      <c r="AL60" s="305" t="str">
        <f>IFERROR(VLOOKUP(AL58,'P1'!$B:$AP,31,FALSE),"")</f>
        <v/>
      </c>
      <c r="AM60" s="305" t="str">
        <f>IFERROR(VLOOKUP(AM58,'P1'!$B:$AP,31,FALSE),"")</f>
        <v/>
      </c>
      <c r="AN60" s="401"/>
      <c r="AO60" s="404"/>
      <c r="AP60" s="657"/>
      <c r="AQ60" s="658"/>
      <c r="AR60" s="404"/>
      <c r="AU60" s="308"/>
      <c r="AV60" s="308"/>
    </row>
    <row r="61" spans="1:48" ht="12" customHeight="1" x14ac:dyDescent="0.15">
      <c r="A61" s="405">
        <v>14</v>
      </c>
      <c r="B61" s="634"/>
      <c r="C61" s="635"/>
      <c r="D61" s="636" t="s">
        <v>422</v>
      </c>
      <c r="E61" s="637"/>
      <c r="F61" s="638"/>
      <c r="G61" s="639"/>
      <c r="H61" s="302" t="s">
        <v>423</v>
      </c>
      <c r="I61" s="640"/>
      <c r="J61" s="640"/>
      <c r="K61" s="640"/>
      <c r="L61" s="640"/>
      <c r="M61" s="640"/>
      <c r="N61" s="640"/>
      <c r="O61" s="640"/>
      <c r="P61" s="640"/>
      <c r="Q61" s="640"/>
      <c r="R61" s="640"/>
      <c r="S61" s="640"/>
      <c r="T61" s="640"/>
      <c r="U61" s="640"/>
      <c r="V61" s="640"/>
      <c r="W61" s="640"/>
      <c r="X61" s="640"/>
      <c r="Y61" s="640"/>
      <c r="Z61" s="640"/>
      <c r="AA61" s="640"/>
      <c r="AB61" s="640"/>
      <c r="AC61" s="640"/>
      <c r="AD61" s="640"/>
      <c r="AE61" s="640"/>
      <c r="AF61" s="640"/>
      <c r="AG61" s="640"/>
      <c r="AH61" s="640"/>
      <c r="AI61" s="640"/>
      <c r="AJ61" s="640"/>
      <c r="AK61" s="640"/>
      <c r="AL61" s="640"/>
      <c r="AM61" s="640"/>
      <c r="AN61" s="399">
        <f>+SUM(I62:AM63)</f>
        <v>0</v>
      </c>
      <c r="AO61" s="402" t="e">
        <f>IF($AN$4="４週",AN61/4,AN61/(DAY(EOMONTH($I$20,0))/7))</f>
        <v>#VALUE!</v>
      </c>
      <c r="AP61" s="641"/>
      <c r="AQ61" s="642"/>
      <c r="AR61" s="402" t="str">
        <f>IF(AN50="４週",AU62,AV62)</f>
        <v/>
      </c>
      <c r="AU61" s="303" t="s">
        <v>565</v>
      </c>
      <c r="AV61" s="303" t="s">
        <v>566</v>
      </c>
    </row>
    <row r="62" spans="1:48" ht="12" customHeight="1" x14ac:dyDescent="0.15">
      <c r="A62" s="406"/>
      <c r="B62" s="643"/>
      <c r="C62" s="644"/>
      <c r="D62" s="645"/>
      <c r="E62" s="646"/>
      <c r="F62" s="647"/>
      <c r="G62" s="648"/>
      <c r="H62" s="304" t="s">
        <v>425</v>
      </c>
      <c r="I62" s="305" t="str">
        <f>IFERROR(VLOOKUP(I61,'P1'!$B:$AP,41,FALSE),"")</f>
        <v/>
      </c>
      <c r="J62" s="305" t="str">
        <f>IFERROR(VLOOKUP(J61,'P1'!$B:$AP,41,FALSE),"")</f>
        <v/>
      </c>
      <c r="K62" s="305" t="str">
        <f>IFERROR(VLOOKUP(K61,'P1'!$B:$AP,41,FALSE),"")</f>
        <v/>
      </c>
      <c r="L62" s="305" t="str">
        <f>IFERROR(VLOOKUP(L61,'P1'!$B:$AP,41,FALSE),"")</f>
        <v/>
      </c>
      <c r="M62" s="305" t="str">
        <f>IFERROR(VLOOKUP(M61,'P1'!$B:$AP,41,FALSE),"")</f>
        <v/>
      </c>
      <c r="N62" s="305" t="str">
        <f>IFERROR(VLOOKUP(N61,'P1'!$B:$AP,41,FALSE),"")</f>
        <v/>
      </c>
      <c r="O62" s="305" t="str">
        <f>IFERROR(VLOOKUP(O61,'P1'!$B:$AP,41,FALSE),"")</f>
        <v/>
      </c>
      <c r="P62" s="305" t="str">
        <f>IFERROR(VLOOKUP(P61,'P1'!$B:$AP,41,FALSE),"")</f>
        <v/>
      </c>
      <c r="Q62" s="305" t="str">
        <f>IFERROR(VLOOKUP(Q61,'P1'!$B:$AP,41,FALSE),"")</f>
        <v/>
      </c>
      <c r="R62" s="305" t="str">
        <f>IFERROR(VLOOKUP(R61,'P1'!$B:$AP,41,FALSE),"")</f>
        <v/>
      </c>
      <c r="S62" s="305" t="str">
        <f>IFERROR(VLOOKUP(S61,'P1'!$B:$AP,41,FALSE),"")</f>
        <v/>
      </c>
      <c r="T62" s="305" t="str">
        <f>IFERROR(VLOOKUP(T61,'P1'!$B:$AP,41,FALSE),"")</f>
        <v/>
      </c>
      <c r="U62" s="305" t="str">
        <f>IFERROR(VLOOKUP(U61,'P1'!$B:$AP,41,FALSE),"")</f>
        <v/>
      </c>
      <c r="V62" s="305" t="str">
        <f>IFERROR(VLOOKUP(V61,'P1'!$B:$AP,41,FALSE),"")</f>
        <v/>
      </c>
      <c r="W62" s="305" t="str">
        <f>IFERROR(VLOOKUP(W61,'P1'!$B:$AP,41,FALSE),"")</f>
        <v/>
      </c>
      <c r="X62" s="305" t="str">
        <f>IFERROR(VLOOKUP(X61,'P1'!$B:$AP,41,FALSE),"")</f>
        <v/>
      </c>
      <c r="Y62" s="305" t="str">
        <f>IFERROR(VLOOKUP(Y61,'P1'!$B:$AP,41,FALSE),"")</f>
        <v/>
      </c>
      <c r="Z62" s="305" t="str">
        <f>IFERROR(VLOOKUP(Z61,'P1'!$B:$AP,41,FALSE),"")</f>
        <v/>
      </c>
      <c r="AA62" s="305" t="str">
        <f>IFERROR(VLOOKUP(AA61,'P1'!$B:$AP,41,FALSE),"")</f>
        <v/>
      </c>
      <c r="AB62" s="305" t="str">
        <f>IFERROR(VLOOKUP(AB61,'P1'!$B:$AP,41,FALSE),"")</f>
        <v/>
      </c>
      <c r="AC62" s="305" t="str">
        <f>IFERROR(VLOOKUP(AC61,'P1'!$B:$AP,41,FALSE),"")</f>
        <v/>
      </c>
      <c r="AD62" s="305" t="str">
        <f>IFERROR(VLOOKUP(AD61,'P1'!$B:$AP,41,FALSE),"")</f>
        <v/>
      </c>
      <c r="AE62" s="305" t="str">
        <f>IFERROR(VLOOKUP(AE61,'P1'!$B:$AP,41,FALSE),"")</f>
        <v/>
      </c>
      <c r="AF62" s="305" t="str">
        <f>IFERROR(VLOOKUP(AF61,'P1'!$B:$AP,41,FALSE),"")</f>
        <v/>
      </c>
      <c r="AG62" s="305" t="str">
        <f>IFERROR(VLOOKUP(AG61,'P1'!$B:$AP,41,FALSE),"")</f>
        <v/>
      </c>
      <c r="AH62" s="305" t="str">
        <f>IFERROR(VLOOKUP(AH61,'P1'!$B:$AP,41,FALSE),"")</f>
        <v/>
      </c>
      <c r="AI62" s="305" t="str">
        <f>IFERROR(VLOOKUP(AI61,'P1'!$B:$AP,41,FALSE),"")</f>
        <v/>
      </c>
      <c r="AJ62" s="305" t="str">
        <f>IFERROR(VLOOKUP(AJ61,'P1'!$B:$AP,41,FALSE),"")</f>
        <v/>
      </c>
      <c r="AK62" s="305" t="str">
        <f>IFERROR(VLOOKUP(AK61,'P1'!$B:$AP,41,FALSE),"")</f>
        <v/>
      </c>
      <c r="AL62" s="305" t="str">
        <f>IFERROR(VLOOKUP(AL61,'P1'!$B:$AP,41,FALSE),"")</f>
        <v/>
      </c>
      <c r="AM62" s="305" t="str">
        <f>IFERROR(VLOOKUP(AM61,'P1'!$B:$AP,41,FALSE),"")</f>
        <v/>
      </c>
      <c r="AN62" s="400"/>
      <c r="AO62" s="403"/>
      <c r="AP62" s="649"/>
      <c r="AQ62" s="650"/>
      <c r="AR62" s="403"/>
      <c r="AU62" s="306" t="str">
        <f t="shared" ref="AU62" si="25">IFERROR(IF($D61="□",($AO61/$AK$7),($AO61/$AK$9)),"")</f>
        <v/>
      </c>
      <c r="AV62" s="306" t="str">
        <f t="shared" ref="AV62" si="26">IFERROR(IF($D61="□",($AN61/$AO$7),($AN61/$AO$9)),"")</f>
        <v/>
      </c>
    </row>
    <row r="63" spans="1:48" ht="12" customHeight="1" x14ac:dyDescent="0.15">
      <c r="A63" s="407"/>
      <c r="B63" s="651"/>
      <c r="C63" s="652"/>
      <c r="D63" s="653"/>
      <c r="E63" s="654"/>
      <c r="F63" s="655"/>
      <c r="G63" s="656"/>
      <c r="H63" s="307" t="s">
        <v>426</v>
      </c>
      <c r="I63" s="309" t="str">
        <f>IFERROR(VLOOKUP(I61,'P1'!$B:$AP,31,FALSE),"")</f>
        <v/>
      </c>
      <c r="J63" s="305" t="str">
        <f>IFERROR(VLOOKUP(J61,'P1'!$B:$AP,31,FALSE),"")</f>
        <v/>
      </c>
      <c r="K63" s="305" t="str">
        <f>IFERROR(VLOOKUP(K61,'P1'!$B:$AP,31,FALSE),"")</f>
        <v/>
      </c>
      <c r="L63" s="305" t="str">
        <f>IFERROR(VLOOKUP(L61,'P1'!$B:$AP,31,FALSE),"")</f>
        <v/>
      </c>
      <c r="M63" s="305" t="str">
        <f>IFERROR(VLOOKUP(M61,'P1'!$B:$AP,31,FALSE),"")</f>
        <v/>
      </c>
      <c r="N63" s="305" t="str">
        <f>IFERROR(VLOOKUP(N61,'P1'!$B:$AP,31,FALSE),"")</f>
        <v/>
      </c>
      <c r="O63" s="305" t="str">
        <f>IFERROR(VLOOKUP(O61,'P1'!$B:$AP,31,FALSE),"")</f>
        <v/>
      </c>
      <c r="P63" s="305" t="str">
        <f>IFERROR(VLOOKUP(P61,'P1'!$B:$AP,31,FALSE),"")</f>
        <v/>
      </c>
      <c r="Q63" s="305" t="str">
        <f>IFERROR(VLOOKUP(Q61,'P1'!$B:$AP,31,FALSE),"")</f>
        <v/>
      </c>
      <c r="R63" s="305" t="str">
        <f>IFERROR(VLOOKUP(R61,'P1'!$B:$AP,31,FALSE),"")</f>
        <v/>
      </c>
      <c r="S63" s="305" t="str">
        <f>IFERROR(VLOOKUP(S61,'P1'!$B:$AP,31,FALSE),"")</f>
        <v/>
      </c>
      <c r="T63" s="305" t="str">
        <f>IFERROR(VLOOKUP(T61,'P1'!$B:$AP,31,FALSE),"")</f>
        <v/>
      </c>
      <c r="U63" s="305" t="str">
        <f>IFERROR(VLOOKUP(U61,'P1'!$B:$AP,31,FALSE),"")</f>
        <v/>
      </c>
      <c r="V63" s="305" t="str">
        <f>IFERROR(VLOOKUP(V61,'P1'!$B:$AP,31,FALSE),"")</f>
        <v/>
      </c>
      <c r="W63" s="305" t="str">
        <f>IFERROR(VLOOKUP(W61,'P1'!$B:$AP,31,FALSE),"")</f>
        <v/>
      </c>
      <c r="X63" s="305" t="str">
        <f>IFERROR(VLOOKUP(X61,'P1'!$B:$AP,31,FALSE),"")</f>
        <v/>
      </c>
      <c r="Y63" s="305" t="str">
        <f>IFERROR(VLOOKUP(Y61,'P1'!$B:$AP,31,FALSE),"")</f>
        <v/>
      </c>
      <c r="Z63" s="305" t="str">
        <f>IFERROR(VLOOKUP(Z61,'P1'!$B:$AP,31,FALSE),"")</f>
        <v/>
      </c>
      <c r="AA63" s="305" t="str">
        <f>IFERROR(VLOOKUP(AA61,'P1'!$B:$AP,31,FALSE),"")</f>
        <v/>
      </c>
      <c r="AB63" s="305" t="str">
        <f>IFERROR(VLOOKUP(AB61,'P1'!$B:$AP,31,FALSE),"")</f>
        <v/>
      </c>
      <c r="AC63" s="305" t="str">
        <f>IFERROR(VLOOKUP(AC61,'P1'!$B:$AP,31,FALSE),"")</f>
        <v/>
      </c>
      <c r="AD63" s="305" t="str">
        <f>IFERROR(VLOOKUP(AD61,'P1'!$B:$AP,31,FALSE),"")</f>
        <v/>
      </c>
      <c r="AE63" s="305" t="str">
        <f>IFERROR(VLOOKUP(AE61,'P1'!$B:$AP,31,FALSE),"")</f>
        <v/>
      </c>
      <c r="AF63" s="305" t="str">
        <f>IFERROR(VLOOKUP(AF61,'P1'!$B:$AP,31,FALSE),"")</f>
        <v/>
      </c>
      <c r="AG63" s="305" t="str">
        <f>IFERROR(VLOOKUP(AG61,'P1'!$B:$AP,31,FALSE),"")</f>
        <v/>
      </c>
      <c r="AH63" s="305" t="str">
        <f>IFERROR(VLOOKUP(AH61,'P1'!$B:$AP,31,FALSE),"")</f>
        <v/>
      </c>
      <c r="AI63" s="305" t="str">
        <f>IFERROR(VLOOKUP(AI61,'P1'!$B:$AP,31,FALSE),"")</f>
        <v/>
      </c>
      <c r="AJ63" s="305" t="str">
        <f>IFERROR(VLOOKUP(AJ61,'P1'!$B:$AP,31,FALSE),"")</f>
        <v/>
      </c>
      <c r="AK63" s="305" t="str">
        <f>IFERROR(VLOOKUP(AK61,'P1'!$B:$AP,31,FALSE),"")</f>
        <v/>
      </c>
      <c r="AL63" s="305" t="str">
        <f>IFERROR(VLOOKUP(AL61,'P1'!$B:$AP,31,FALSE),"")</f>
        <v/>
      </c>
      <c r="AM63" s="305" t="str">
        <f>IFERROR(VLOOKUP(AM61,'P1'!$B:$AP,31,FALSE),"")</f>
        <v/>
      </c>
      <c r="AN63" s="401"/>
      <c r="AO63" s="404"/>
      <c r="AP63" s="657"/>
      <c r="AQ63" s="658"/>
      <c r="AR63" s="404"/>
      <c r="AU63" s="308"/>
      <c r="AV63" s="308"/>
    </row>
    <row r="64" spans="1:48" ht="12" customHeight="1" x14ac:dyDescent="0.15">
      <c r="A64" s="405">
        <v>15</v>
      </c>
      <c r="B64" s="634"/>
      <c r="C64" s="635"/>
      <c r="D64" s="636" t="s">
        <v>422</v>
      </c>
      <c r="E64" s="637"/>
      <c r="F64" s="638"/>
      <c r="G64" s="639"/>
      <c r="H64" s="302" t="s">
        <v>423</v>
      </c>
      <c r="I64" s="640"/>
      <c r="J64" s="640"/>
      <c r="K64" s="640"/>
      <c r="L64" s="640"/>
      <c r="M64" s="640"/>
      <c r="N64" s="640"/>
      <c r="O64" s="640"/>
      <c r="P64" s="640"/>
      <c r="Q64" s="640"/>
      <c r="R64" s="640"/>
      <c r="S64" s="640"/>
      <c r="T64" s="640"/>
      <c r="U64" s="640"/>
      <c r="V64" s="640"/>
      <c r="W64" s="640"/>
      <c r="X64" s="640"/>
      <c r="Y64" s="640"/>
      <c r="Z64" s="640"/>
      <c r="AA64" s="640"/>
      <c r="AB64" s="640"/>
      <c r="AC64" s="640"/>
      <c r="AD64" s="640"/>
      <c r="AE64" s="640"/>
      <c r="AF64" s="640"/>
      <c r="AG64" s="640"/>
      <c r="AH64" s="640"/>
      <c r="AI64" s="640"/>
      <c r="AJ64" s="640"/>
      <c r="AK64" s="640"/>
      <c r="AL64" s="640"/>
      <c r="AM64" s="640"/>
      <c r="AN64" s="399">
        <f>+SUM(I65:AM66)</f>
        <v>0</v>
      </c>
      <c r="AO64" s="402" t="e">
        <f>IF($AN$4="４週",AN64/4,AN64/(DAY(EOMONTH($I$20,0))/7))</f>
        <v>#VALUE!</v>
      </c>
      <c r="AP64" s="641"/>
      <c r="AQ64" s="642"/>
      <c r="AR64" s="402" t="str">
        <f>IF(AN53="４週",AU65,AV65)</f>
        <v/>
      </c>
      <c r="AU64" s="303" t="s">
        <v>565</v>
      </c>
      <c r="AV64" s="303" t="s">
        <v>566</v>
      </c>
    </row>
    <row r="65" spans="1:48" ht="12" customHeight="1" x14ac:dyDescent="0.15">
      <c r="A65" s="406"/>
      <c r="B65" s="643"/>
      <c r="C65" s="644"/>
      <c r="D65" s="645"/>
      <c r="E65" s="646"/>
      <c r="F65" s="647"/>
      <c r="G65" s="648"/>
      <c r="H65" s="304" t="s">
        <v>425</v>
      </c>
      <c r="I65" s="305" t="str">
        <f>IFERROR(VLOOKUP(I64,'P1'!$B:$AP,41,FALSE),"")</f>
        <v/>
      </c>
      <c r="J65" s="305" t="str">
        <f>IFERROR(VLOOKUP(J64,'P1'!$B:$AP,41,FALSE),"")</f>
        <v/>
      </c>
      <c r="K65" s="305" t="str">
        <f>IFERROR(VLOOKUP(K64,'P1'!$B:$AP,41,FALSE),"")</f>
        <v/>
      </c>
      <c r="L65" s="305" t="str">
        <f>IFERROR(VLOOKUP(L64,'P1'!$B:$AP,41,FALSE),"")</f>
        <v/>
      </c>
      <c r="M65" s="305" t="str">
        <f>IFERROR(VLOOKUP(M64,'P1'!$B:$AP,41,FALSE),"")</f>
        <v/>
      </c>
      <c r="N65" s="305" t="str">
        <f>IFERROR(VLOOKUP(N64,'P1'!$B:$AP,41,FALSE),"")</f>
        <v/>
      </c>
      <c r="O65" s="305" t="str">
        <f>IFERROR(VLOOKUP(O64,'P1'!$B:$AP,41,FALSE),"")</f>
        <v/>
      </c>
      <c r="P65" s="305" t="str">
        <f>IFERROR(VLOOKUP(P64,'P1'!$B:$AP,41,FALSE),"")</f>
        <v/>
      </c>
      <c r="Q65" s="305" t="str">
        <f>IFERROR(VLOOKUP(Q64,'P1'!$B:$AP,41,FALSE),"")</f>
        <v/>
      </c>
      <c r="R65" s="305" t="str">
        <f>IFERROR(VLOOKUP(R64,'P1'!$B:$AP,41,FALSE),"")</f>
        <v/>
      </c>
      <c r="S65" s="305" t="str">
        <f>IFERROR(VLOOKUP(S64,'P1'!$B:$AP,41,FALSE),"")</f>
        <v/>
      </c>
      <c r="T65" s="305" t="str">
        <f>IFERROR(VLOOKUP(T64,'P1'!$B:$AP,41,FALSE),"")</f>
        <v/>
      </c>
      <c r="U65" s="305" t="str">
        <f>IFERROR(VLOOKUP(U64,'P1'!$B:$AP,41,FALSE),"")</f>
        <v/>
      </c>
      <c r="V65" s="305" t="str">
        <f>IFERROR(VLOOKUP(V64,'P1'!$B:$AP,41,FALSE),"")</f>
        <v/>
      </c>
      <c r="W65" s="305" t="str">
        <f>IFERROR(VLOOKUP(W64,'P1'!$B:$AP,41,FALSE),"")</f>
        <v/>
      </c>
      <c r="X65" s="305" t="str">
        <f>IFERROR(VLOOKUP(X64,'P1'!$B:$AP,41,FALSE),"")</f>
        <v/>
      </c>
      <c r="Y65" s="305" t="str">
        <f>IFERROR(VLOOKUP(Y64,'P1'!$B:$AP,41,FALSE),"")</f>
        <v/>
      </c>
      <c r="Z65" s="305" t="str">
        <f>IFERROR(VLOOKUP(Z64,'P1'!$B:$AP,41,FALSE),"")</f>
        <v/>
      </c>
      <c r="AA65" s="305" t="str">
        <f>IFERROR(VLOOKUP(AA64,'P1'!$B:$AP,41,FALSE),"")</f>
        <v/>
      </c>
      <c r="AB65" s="305" t="str">
        <f>IFERROR(VLOOKUP(AB64,'P1'!$B:$AP,41,FALSE),"")</f>
        <v/>
      </c>
      <c r="AC65" s="305" t="str">
        <f>IFERROR(VLOOKUP(AC64,'P1'!$B:$AP,41,FALSE),"")</f>
        <v/>
      </c>
      <c r="AD65" s="305" t="str">
        <f>IFERROR(VLOOKUP(AD64,'P1'!$B:$AP,41,FALSE),"")</f>
        <v/>
      </c>
      <c r="AE65" s="305" t="str">
        <f>IFERROR(VLOOKUP(AE64,'P1'!$B:$AP,41,FALSE),"")</f>
        <v/>
      </c>
      <c r="AF65" s="305" t="str">
        <f>IFERROR(VLOOKUP(AF64,'P1'!$B:$AP,41,FALSE),"")</f>
        <v/>
      </c>
      <c r="AG65" s="305" t="str">
        <f>IFERROR(VLOOKUP(AG64,'P1'!$B:$AP,41,FALSE),"")</f>
        <v/>
      </c>
      <c r="AH65" s="305" t="str">
        <f>IFERROR(VLOOKUP(AH64,'P1'!$B:$AP,41,FALSE),"")</f>
        <v/>
      </c>
      <c r="AI65" s="305" t="str">
        <f>IFERROR(VLOOKUP(AI64,'P1'!$B:$AP,41,FALSE),"")</f>
        <v/>
      </c>
      <c r="AJ65" s="305" t="str">
        <f>IFERROR(VLOOKUP(AJ64,'P1'!$B:$AP,41,FALSE),"")</f>
        <v/>
      </c>
      <c r="AK65" s="305" t="str">
        <f>IFERROR(VLOOKUP(AK64,'P1'!$B:$AP,41,FALSE),"")</f>
        <v/>
      </c>
      <c r="AL65" s="305" t="str">
        <f>IFERROR(VLOOKUP(AL64,'P1'!$B:$AP,41,FALSE),"")</f>
        <v/>
      </c>
      <c r="AM65" s="305" t="str">
        <f>IFERROR(VLOOKUP(AM64,'P1'!$B:$AP,41,FALSE),"")</f>
        <v/>
      </c>
      <c r="AN65" s="400"/>
      <c r="AO65" s="403"/>
      <c r="AP65" s="649"/>
      <c r="AQ65" s="650"/>
      <c r="AR65" s="403"/>
      <c r="AU65" s="306" t="str">
        <f t="shared" ref="AU65" si="27">IFERROR(IF($D64="□",($AO64/$AK$7),($AO64/$AK$9)),"")</f>
        <v/>
      </c>
      <c r="AV65" s="306" t="str">
        <f t="shared" ref="AV65" si="28">IFERROR(IF($D64="□",($AN64/$AO$7),($AN64/$AO$9)),"")</f>
        <v/>
      </c>
    </row>
    <row r="66" spans="1:48" ht="12" customHeight="1" x14ac:dyDescent="0.15">
      <c r="A66" s="407"/>
      <c r="B66" s="651"/>
      <c r="C66" s="652"/>
      <c r="D66" s="653"/>
      <c r="E66" s="654"/>
      <c r="F66" s="655"/>
      <c r="G66" s="656"/>
      <c r="H66" s="307" t="s">
        <v>426</v>
      </c>
      <c r="I66" s="305" t="str">
        <f>IFERROR(VLOOKUP(I64,'P1'!$B:$AP,31,FALSE),"")</f>
        <v/>
      </c>
      <c r="J66" s="305" t="str">
        <f>IFERROR(VLOOKUP(J64,'P1'!$B:$AP,31,FALSE),"")</f>
        <v/>
      </c>
      <c r="K66" s="305" t="str">
        <f>IFERROR(VLOOKUP(K64,'P1'!$B:$AP,31,FALSE),"")</f>
        <v/>
      </c>
      <c r="L66" s="305" t="str">
        <f>IFERROR(VLOOKUP(L64,'P1'!$B:$AP,31,FALSE),"")</f>
        <v/>
      </c>
      <c r="M66" s="305" t="str">
        <f>IFERROR(VLOOKUP(M64,'P1'!$B:$AP,31,FALSE),"")</f>
        <v/>
      </c>
      <c r="N66" s="305" t="str">
        <f>IFERROR(VLOOKUP(N64,'P1'!$B:$AP,31,FALSE),"")</f>
        <v/>
      </c>
      <c r="O66" s="305" t="str">
        <f>IFERROR(VLOOKUP(O64,'P1'!$B:$AP,31,FALSE),"")</f>
        <v/>
      </c>
      <c r="P66" s="305" t="str">
        <f>IFERROR(VLOOKUP(P64,'P1'!$B:$AP,31,FALSE),"")</f>
        <v/>
      </c>
      <c r="Q66" s="305" t="str">
        <f>IFERROR(VLOOKUP(Q64,'P1'!$B:$AP,31,FALSE),"")</f>
        <v/>
      </c>
      <c r="R66" s="305" t="str">
        <f>IFERROR(VLOOKUP(R64,'P1'!$B:$AP,31,FALSE),"")</f>
        <v/>
      </c>
      <c r="S66" s="305" t="str">
        <f>IFERROR(VLOOKUP(S64,'P1'!$B:$AP,31,FALSE),"")</f>
        <v/>
      </c>
      <c r="T66" s="305" t="str">
        <f>IFERROR(VLOOKUP(T64,'P1'!$B:$AP,31,FALSE),"")</f>
        <v/>
      </c>
      <c r="U66" s="305" t="str">
        <f>IFERROR(VLOOKUP(U64,'P1'!$B:$AP,31,FALSE),"")</f>
        <v/>
      </c>
      <c r="V66" s="305" t="str">
        <f>IFERROR(VLOOKUP(V64,'P1'!$B:$AP,31,FALSE),"")</f>
        <v/>
      </c>
      <c r="W66" s="305" t="str">
        <f>IFERROR(VLOOKUP(W64,'P1'!$B:$AP,31,FALSE),"")</f>
        <v/>
      </c>
      <c r="X66" s="305" t="str">
        <f>IFERROR(VLOOKUP(X64,'P1'!$B:$AP,31,FALSE),"")</f>
        <v/>
      </c>
      <c r="Y66" s="305" t="str">
        <f>IFERROR(VLOOKUP(Y64,'P1'!$B:$AP,31,FALSE),"")</f>
        <v/>
      </c>
      <c r="Z66" s="305" t="str">
        <f>IFERROR(VLOOKUP(Z64,'P1'!$B:$AP,31,FALSE),"")</f>
        <v/>
      </c>
      <c r="AA66" s="305" t="str">
        <f>IFERROR(VLOOKUP(AA64,'P1'!$B:$AP,31,FALSE),"")</f>
        <v/>
      </c>
      <c r="AB66" s="305" t="str">
        <f>IFERROR(VLOOKUP(AB64,'P1'!$B:$AP,31,FALSE),"")</f>
        <v/>
      </c>
      <c r="AC66" s="305" t="str">
        <f>IFERROR(VLOOKUP(AC64,'P1'!$B:$AP,31,FALSE),"")</f>
        <v/>
      </c>
      <c r="AD66" s="305" t="str">
        <f>IFERROR(VLOOKUP(AD64,'P1'!$B:$AP,31,FALSE),"")</f>
        <v/>
      </c>
      <c r="AE66" s="305" t="str">
        <f>IFERROR(VLOOKUP(AE64,'P1'!$B:$AP,31,FALSE),"")</f>
        <v/>
      </c>
      <c r="AF66" s="305" t="str">
        <f>IFERROR(VLOOKUP(AF64,'P1'!$B:$AP,31,FALSE),"")</f>
        <v/>
      </c>
      <c r="AG66" s="305" t="str">
        <f>IFERROR(VLOOKUP(AG64,'P1'!$B:$AP,31,FALSE),"")</f>
        <v/>
      </c>
      <c r="AH66" s="305" t="str">
        <f>IFERROR(VLOOKUP(AH64,'P1'!$B:$AP,31,FALSE),"")</f>
        <v/>
      </c>
      <c r="AI66" s="305" t="str">
        <f>IFERROR(VLOOKUP(AI64,'P1'!$B:$AP,31,FALSE),"")</f>
        <v/>
      </c>
      <c r="AJ66" s="305" t="str">
        <f>IFERROR(VLOOKUP(AJ64,'P1'!$B:$AP,31,FALSE),"")</f>
        <v/>
      </c>
      <c r="AK66" s="305" t="str">
        <f>IFERROR(VLOOKUP(AK64,'P1'!$B:$AP,31,FALSE),"")</f>
        <v/>
      </c>
      <c r="AL66" s="305" t="str">
        <f>IFERROR(VLOOKUP(AL64,'P1'!$B:$AP,31,FALSE),"")</f>
        <v/>
      </c>
      <c r="AM66" s="305" t="str">
        <f>IFERROR(VLOOKUP(AM64,'P1'!$B:$AP,31,FALSE),"")</f>
        <v/>
      </c>
      <c r="AN66" s="401"/>
      <c r="AO66" s="404"/>
      <c r="AP66" s="657"/>
      <c r="AQ66" s="658"/>
      <c r="AR66" s="404"/>
      <c r="AU66" s="308"/>
      <c r="AV66" s="308"/>
    </row>
    <row r="67" spans="1:48" ht="12" customHeight="1" x14ac:dyDescent="0.15">
      <c r="A67" s="405">
        <v>16</v>
      </c>
      <c r="B67" s="634"/>
      <c r="C67" s="635"/>
      <c r="D67" s="636" t="s">
        <v>422</v>
      </c>
      <c r="E67" s="637"/>
      <c r="F67" s="638"/>
      <c r="G67" s="639"/>
      <c r="H67" s="302" t="s">
        <v>423</v>
      </c>
      <c r="I67" s="640"/>
      <c r="J67" s="640"/>
      <c r="K67" s="640"/>
      <c r="L67" s="640"/>
      <c r="M67" s="640"/>
      <c r="N67" s="640"/>
      <c r="O67" s="640"/>
      <c r="P67" s="640"/>
      <c r="Q67" s="640"/>
      <c r="R67" s="640"/>
      <c r="S67" s="640"/>
      <c r="T67" s="640"/>
      <c r="U67" s="640"/>
      <c r="V67" s="640"/>
      <c r="W67" s="640"/>
      <c r="X67" s="640"/>
      <c r="Y67" s="640"/>
      <c r="Z67" s="640"/>
      <c r="AA67" s="640"/>
      <c r="AB67" s="640"/>
      <c r="AC67" s="640"/>
      <c r="AD67" s="640"/>
      <c r="AE67" s="640"/>
      <c r="AF67" s="640"/>
      <c r="AG67" s="640"/>
      <c r="AH67" s="640"/>
      <c r="AI67" s="640"/>
      <c r="AJ67" s="640"/>
      <c r="AK67" s="640"/>
      <c r="AL67" s="640"/>
      <c r="AM67" s="640"/>
      <c r="AN67" s="399">
        <f>+SUM(I68:AM69)</f>
        <v>0</v>
      </c>
      <c r="AO67" s="402" t="e">
        <f>IF($AN$4="４週",AN67/4,AN67/(DAY(EOMONTH($I$20,0))/7))</f>
        <v>#VALUE!</v>
      </c>
      <c r="AP67" s="641"/>
      <c r="AQ67" s="642"/>
      <c r="AR67" s="402" t="str">
        <f>IF(AN56="４週",AU68,AV68)</f>
        <v/>
      </c>
      <c r="AU67" s="303" t="s">
        <v>565</v>
      </c>
      <c r="AV67" s="303" t="s">
        <v>566</v>
      </c>
    </row>
    <row r="68" spans="1:48" ht="12" customHeight="1" x14ac:dyDescent="0.15">
      <c r="A68" s="406"/>
      <c r="B68" s="643"/>
      <c r="C68" s="644"/>
      <c r="D68" s="645"/>
      <c r="E68" s="646"/>
      <c r="F68" s="647"/>
      <c r="G68" s="648"/>
      <c r="H68" s="304" t="s">
        <v>425</v>
      </c>
      <c r="I68" s="305" t="str">
        <f>IFERROR(VLOOKUP(I67,'P1'!$B:$AP,41,FALSE),"")</f>
        <v/>
      </c>
      <c r="J68" s="305" t="str">
        <f>IFERROR(VLOOKUP(J67,'P1'!$B:$AP,41,FALSE),"")</f>
        <v/>
      </c>
      <c r="K68" s="305" t="str">
        <f>IFERROR(VLOOKUP(K67,'P1'!$B:$AP,41,FALSE),"")</f>
        <v/>
      </c>
      <c r="L68" s="305" t="str">
        <f>IFERROR(VLOOKUP(L67,'P1'!$B:$AP,41,FALSE),"")</f>
        <v/>
      </c>
      <c r="M68" s="305" t="str">
        <f>IFERROR(VLOOKUP(M67,'P1'!$B:$AP,41,FALSE),"")</f>
        <v/>
      </c>
      <c r="N68" s="305" t="str">
        <f>IFERROR(VLOOKUP(N67,'P1'!$B:$AP,41,FALSE),"")</f>
        <v/>
      </c>
      <c r="O68" s="305" t="str">
        <f>IFERROR(VLOOKUP(O67,'P1'!$B:$AP,41,FALSE),"")</f>
        <v/>
      </c>
      <c r="P68" s="305" t="str">
        <f>IFERROR(VLOOKUP(P67,'P1'!$B:$AP,41,FALSE),"")</f>
        <v/>
      </c>
      <c r="Q68" s="305" t="str">
        <f>IFERROR(VLOOKUP(Q67,'P1'!$B:$AP,41,FALSE),"")</f>
        <v/>
      </c>
      <c r="R68" s="305" t="str">
        <f>IFERROR(VLOOKUP(R67,'P1'!$B:$AP,41,FALSE),"")</f>
        <v/>
      </c>
      <c r="S68" s="305" t="str">
        <f>IFERROR(VLOOKUP(S67,'P1'!$B:$AP,41,FALSE),"")</f>
        <v/>
      </c>
      <c r="T68" s="305" t="str">
        <f>IFERROR(VLOOKUP(T67,'P1'!$B:$AP,41,FALSE),"")</f>
        <v/>
      </c>
      <c r="U68" s="305" t="str">
        <f>IFERROR(VLOOKUP(U67,'P1'!$B:$AP,41,FALSE),"")</f>
        <v/>
      </c>
      <c r="V68" s="305" t="str">
        <f>IFERROR(VLOOKUP(V67,'P1'!$B:$AP,41,FALSE),"")</f>
        <v/>
      </c>
      <c r="W68" s="305" t="str">
        <f>IFERROR(VLOOKUP(W67,'P1'!$B:$AP,41,FALSE),"")</f>
        <v/>
      </c>
      <c r="X68" s="305" t="str">
        <f>IFERROR(VLOOKUP(X67,'P1'!$B:$AP,41,FALSE),"")</f>
        <v/>
      </c>
      <c r="Y68" s="305" t="str">
        <f>IFERROR(VLOOKUP(Y67,'P1'!$B:$AP,41,FALSE),"")</f>
        <v/>
      </c>
      <c r="Z68" s="305" t="str">
        <f>IFERROR(VLOOKUP(Z67,'P1'!$B:$AP,41,FALSE),"")</f>
        <v/>
      </c>
      <c r="AA68" s="305" t="str">
        <f>IFERROR(VLOOKUP(AA67,'P1'!$B:$AP,41,FALSE),"")</f>
        <v/>
      </c>
      <c r="AB68" s="305" t="str">
        <f>IFERROR(VLOOKUP(AB67,'P1'!$B:$AP,41,FALSE),"")</f>
        <v/>
      </c>
      <c r="AC68" s="305" t="str">
        <f>IFERROR(VLOOKUP(AC67,'P1'!$B:$AP,41,FALSE),"")</f>
        <v/>
      </c>
      <c r="AD68" s="305" t="str">
        <f>IFERROR(VLOOKUP(AD67,'P1'!$B:$AP,41,FALSE),"")</f>
        <v/>
      </c>
      <c r="AE68" s="305" t="str">
        <f>IFERROR(VLOOKUP(AE67,'P1'!$B:$AP,41,FALSE),"")</f>
        <v/>
      </c>
      <c r="AF68" s="305" t="str">
        <f>IFERROR(VLOOKUP(AF67,'P1'!$B:$AP,41,FALSE),"")</f>
        <v/>
      </c>
      <c r="AG68" s="305" t="str">
        <f>IFERROR(VLOOKUP(AG67,'P1'!$B:$AP,41,FALSE),"")</f>
        <v/>
      </c>
      <c r="AH68" s="305" t="str">
        <f>IFERROR(VLOOKUP(AH67,'P1'!$B:$AP,41,FALSE),"")</f>
        <v/>
      </c>
      <c r="AI68" s="305" t="str">
        <f>IFERROR(VLOOKUP(AI67,'P1'!$B:$AP,41,FALSE),"")</f>
        <v/>
      </c>
      <c r="AJ68" s="305" t="str">
        <f>IFERROR(VLOOKUP(AJ67,'P1'!$B:$AP,41,FALSE),"")</f>
        <v/>
      </c>
      <c r="AK68" s="305" t="str">
        <f>IFERROR(VLOOKUP(AK67,'P1'!$B:$AP,41,FALSE),"")</f>
        <v/>
      </c>
      <c r="AL68" s="305" t="str">
        <f>IFERROR(VLOOKUP(AL67,'P1'!$B:$AP,41,FALSE),"")</f>
        <v/>
      </c>
      <c r="AM68" s="305" t="str">
        <f>IFERROR(VLOOKUP(AM67,'P1'!$B:$AP,41,FALSE),"")</f>
        <v/>
      </c>
      <c r="AN68" s="400"/>
      <c r="AO68" s="403"/>
      <c r="AP68" s="649"/>
      <c r="AQ68" s="650"/>
      <c r="AR68" s="403"/>
      <c r="AU68" s="306" t="str">
        <f t="shared" ref="AU68" si="29">IFERROR(IF($D67="□",($AO67/$AK$7),($AO67/$AK$9)),"")</f>
        <v/>
      </c>
      <c r="AV68" s="306" t="str">
        <f t="shared" ref="AV68" si="30">IFERROR(IF($D67="□",($AN67/$AO$7),($AN67/$AO$9)),"")</f>
        <v/>
      </c>
    </row>
    <row r="69" spans="1:48" ht="12" customHeight="1" x14ac:dyDescent="0.15">
      <c r="A69" s="407"/>
      <c r="B69" s="651"/>
      <c r="C69" s="652"/>
      <c r="D69" s="653"/>
      <c r="E69" s="654"/>
      <c r="F69" s="655"/>
      <c r="G69" s="656"/>
      <c r="H69" s="307" t="s">
        <v>426</v>
      </c>
      <c r="I69" s="305" t="str">
        <f>IFERROR(VLOOKUP(I67,'P1'!$B:$AP,31,FALSE),"")</f>
        <v/>
      </c>
      <c r="J69" s="305" t="str">
        <f>IFERROR(VLOOKUP(J67,'P1'!$B:$AP,31,FALSE),"")</f>
        <v/>
      </c>
      <c r="K69" s="305" t="str">
        <f>IFERROR(VLOOKUP(K67,'P1'!$B:$AP,31,FALSE),"")</f>
        <v/>
      </c>
      <c r="L69" s="305" t="str">
        <f>IFERROR(VLOOKUP(L67,'P1'!$B:$AP,31,FALSE),"")</f>
        <v/>
      </c>
      <c r="M69" s="305" t="str">
        <f>IFERROR(VLOOKUP(M67,'P1'!$B:$AP,31,FALSE),"")</f>
        <v/>
      </c>
      <c r="N69" s="305" t="str">
        <f>IFERROR(VLOOKUP(N67,'P1'!$B:$AP,31,FALSE),"")</f>
        <v/>
      </c>
      <c r="O69" s="305" t="str">
        <f>IFERROR(VLOOKUP(O67,'P1'!$B:$AP,31,FALSE),"")</f>
        <v/>
      </c>
      <c r="P69" s="305" t="str">
        <f>IFERROR(VLOOKUP(P67,'P1'!$B:$AP,31,FALSE),"")</f>
        <v/>
      </c>
      <c r="Q69" s="305" t="str">
        <f>IFERROR(VLOOKUP(Q67,'P1'!$B:$AP,31,FALSE),"")</f>
        <v/>
      </c>
      <c r="R69" s="305" t="str">
        <f>IFERROR(VLOOKUP(R67,'P1'!$B:$AP,31,FALSE),"")</f>
        <v/>
      </c>
      <c r="S69" s="305" t="str">
        <f>IFERROR(VLOOKUP(S67,'P1'!$B:$AP,31,FALSE),"")</f>
        <v/>
      </c>
      <c r="T69" s="305" t="str">
        <f>IFERROR(VLOOKUP(T67,'P1'!$B:$AP,31,FALSE),"")</f>
        <v/>
      </c>
      <c r="U69" s="305" t="str">
        <f>IFERROR(VLOOKUP(U67,'P1'!$B:$AP,31,FALSE),"")</f>
        <v/>
      </c>
      <c r="V69" s="305" t="str">
        <f>IFERROR(VLOOKUP(V67,'P1'!$B:$AP,31,FALSE),"")</f>
        <v/>
      </c>
      <c r="W69" s="305" t="str">
        <f>IFERROR(VLOOKUP(W67,'P1'!$B:$AP,31,FALSE),"")</f>
        <v/>
      </c>
      <c r="X69" s="305" t="str">
        <f>IFERROR(VLOOKUP(X67,'P1'!$B:$AP,31,FALSE),"")</f>
        <v/>
      </c>
      <c r="Y69" s="305" t="str">
        <f>IFERROR(VLOOKUP(Y67,'P1'!$B:$AP,31,FALSE),"")</f>
        <v/>
      </c>
      <c r="Z69" s="305" t="str">
        <f>IFERROR(VLOOKUP(Z67,'P1'!$B:$AP,31,FALSE),"")</f>
        <v/>
      </c>
      <c r="AA69" s="305" t="str">
        <f>IFERROR(VLOOKUP(AA67,'P1'!$B:$AP,31,FALSE),"")</f>
        <v/>
      </c>
      <c r="AB69" s="305" t="str">
        <f>IFERROR(VLOOKUP(AB67,'P1'!$B:$AP,31,FALSE),"")</f>
        <v/>
      </c>
      <c r="AC69" s="305" t="str">
        <f>IFERROR(VLOOKUP(AC67,'P1'!$B:$AP,31,FALSE),"")</f>
        <v/>
      </c>
      <c r="AD69" s="305" t="str">
        <f>IFERROR(VLOOKUP(AD67,'P1'!$B:$AP,31,FALSE),"")</f>
        <v/>
      </c>
      <c r="AE69" s="305" t="str">
        <f>IFERROR(VLOOKUP(AE67,'P1'!$B:$AP,31,FALSE),"")</f>
        <v/>
      </c>
      <c r="AF69" s="305" t="str">
        <f>IFERROR(VLOOKUP(AF67,'P1'!$B:$AP,31,FALSE),"")</f>
        <v/>
      </c>
      <c r="AG69" s="305" t="str">
        <f>IFERROR(VLOOKUP(AG67,'P1'!$B:$AP,31,FALSE),"")</f>
        <v/>
      </c>
      <c r="AH69" s="305" t="str">
        <f>IFERROR(VLOOKUP(AH67,'P1'!$B:$AP,31,FALSE),"")</f>
        <v/>
      </c>
      <c r="AI69" s="305" t="str">
        <f>IFERROR(VLOOKUP(AI67,'P1'!$B:$AP,31,FALSE),"")</f>
        <v/>
      </c>
      <c r="AJ69" s="305" t="str">
        <f>IFERROR(VLOOKUP(AJ67,'P1'!$B:$AP,31,FALSE),"")</f>
        <v/>
      </c>
      <c r="AK69" s="305" t="str">
        <f>IFERROR(VLOOKUP(AK67,'P1'!$B:$AP,31,FALSE),"")</f>
        <v/>
      </c>
      <c r="AL69" s="305" t="str">
        <f>IFERROR(VLOOKUP(AL67,'P1'!$B:$AP,31,FALSE),"")</f>
        <v/>
      </c>
      <c r="AM69" s="305" t="str">
        <f>IFERROR(VLOOKUP(AM67,'P1'!$B:$AP,31,FALSE),"")</f>
        <v/>
      </c>
      <c r="AN69" s="401"/>
      <c r="AO69" s="404"/>
      <c r="AP69" s="657"/>
      <c r="AQ69" s="658"/>
      <c r="AR69" s="404"/>
      <c r="AU69" s="308"/>
      <c r="AV69" s="308"/>
    </row>
    <row r="70" spans="1:48" ht="12" customHeight="1" x14ac:dyDescent="0.15">
      <c r="A70" s="405">
        <v>17</v>
      </c>
      <c r="B70" s="634"/>
      <c r="C70" s="659"/>
      <c r="D70" s="636" t="s">
        <v>422</v>
      </c>
      <c r="E70" s="637"/>
      <c r="F70" s="638"/>
      <c r="G70" s="639"/>
      <c r="H70" s="302" t="s">
        <v>423</v>
      </c>
      <c r="I70" s="640"/>
      <c r="J70" s="640"/>
      <c r="K70" s="640"/>
      <c r="L70" s="640"/>
      <c r="M70" s="640"/>
      <c r="N70" s="640"/>
      <c r="O70" s="640"/>
      <c r="P70" s="640"/>
      <c r="Q70" s="640"/>
      <c r="R70" s="640"/>
      <c r="S70" s="640"/>
      <c r="T70" s="640"/>
      <c r="U70" s="640"/>
      <c r="V70" s="640"/>
      <c r="W70" s="640"/>
      <c r="X70" s="640"/>
      <c r="Y70" s="640"/>
      <c r="Z70" s="640"/>
      <c r="AA70" s="640"/>
      <c r="AB70" s="640"/>
      <c r="AC70" s="640"/>
      <c r="AD70" s="640"/>
      <c r="AE70" s="640"/>
      <c r="AF70" s="640"/>
      <c r="AG70" s="640"/>
      <c r="AH70" s="640"/>
      <c r="AI70" s="640"/>
      <c r="AJ70" s="640"/>
      <c r="AK70" s="640"/>
      <c r="AL70" s="640"/>
      <c r="AM70" s="640"/>
      <c r="AN70" s="399">
        <f>+SUM(I71:AM72)</f>
        <v>0</v>
      </c>
      <c r="AO70" s="402" t="e">
        <f>IF($AN$4="４週",AN70/4,AN70/(DAY(EOMONTH($I$20,0))/7))</f>
        <v>#VALUE!</v>
      </c>
      <c r="AP70" s="641"/>
      <c r="AQ70" s="642"/>
      <c r="AR70" s="402" t="str">
        <f>IF(AN59="４週",AU71,AV71)</f>
        <v/>
      </c>
      <c r="AU70" s="303" t="s">
        <v>565</v>
      </c>
      <c r="AV70" s="303" t="s">
        <v>566</v>
      </c>
    </row>
    <row r="71" spans="1:48" ht="12" customHeight="1" x14ac:dyDescent="0.15">
      <c r="A71" s="406"/>
      <c r="B71" s="643"/>
      <c r="C71" s="660"/>
      <c r="D71" s="645"/>
      <c r="E71" s="646"/>
      <c r="F71" s="647"/>
      <c r="G71" s="648"/>
      <c r="H71" s="304" t="s">
        <v>425</v>
      </c>
      <c r="I71" s="305" t="str">
        <f>IFERROR(VLOOKUP(I70,'P1'!$B:$AP,41,FALSE),"")</f>
        <v/>
      </c>
      <c r="J71" s="305" t="str">
        <f>IFERROR(VLOOKUP(J70,'P1'!$B:$AP,41,FALSE),"")</f>
        <v/>
      </c>
      <c r="K71" s="305" t="str">
        <f>IFERROR(VLOOKUP(K70,'P1'!$B:$AP,41,FALSE),"")</f>
        <v/>
      </c>
      <c r="L71" s="305" t="str">
        <f>IFERROR(VLOOKUP(L70,'P1'!$B:$AP,41,FALSE),"")</f>
        <v/>
      </c>
      <c r="M71" s="305" t="str">
        <f>IFERROR(VLOOKUP(M70,'P1'!$B:$AP,41,FALSE),"")</f>
        <v/>
      </c>
      <c r="N71" s="305" t="str">
        <f>IFERROR(VLOOKUP(N70,'P1'!$B:$AP,41,FALSE),"")</f>
        <v/>
      </c>
      <c r="O71" s="305" t="str">
        <f>IFERROR(VLOOKUP(O70,'P1'!$B:$AP,41,FALSE),"")</f>
        <v/>
      </c>
      <c r="P71" s="305" t="str">
        <f>IFERROR(VLOOKUP(P70,'P1'!$B:$AP,41,FALSE),"")</f>
        <v/>
      </c>
      <c r="Q71" s="305" t="str">
        <f>IFERROR(VLOOKUP(Q70,'P1'!$B:$AP,41,FALSE),"")</f>
        <v/>
      </c>
      <c r="R71" s="305" t="str">
        <f>IFERROR(VLOOKUP(R70,'P1'!$B:$AP,41,FALSE),"")</f>
        <v/>
      </c>
      <c r="S71" s="305" t="str">
        <f>IFERROR(VLOOKUP(S70,'P1'!$B:$AP,41,FALSE),"")</f>
        <v/>
      </c>
      <c r="T71" s="305" t="str">
        <f>IFERROR(VLOOKUP(T70,'P1'!$B:$AP,41,FALSE),"")</f>
        <v/>
      </c>
      <c r="U71" s="305" t="str">
        <f>IFERROR(VLOOKUP(U70,'P1'!$B:$AP,41,FALSE),"")</f>
        <v/>
      </c>
      <c r="V71" s="305" t="str">
        <f>IFERROR(VLOOKUP(V70,'P1'!$B:$AP,41,FALSE),"")</f>
        <v/>
      </c>
      <c r="W71" s="305" t="str">
        <f>IFERROR(VLOOKUP(W70,'P1'!$B:$AP,41,FALSE),"")</f>
        <v/>
      </c>
      <c r="X71" s="305" t="str">
        <f>IFERROR(VLOOKUP(X70,'P1'!$B:$AP,41,FALSE),"")</f>
        <v/>
      </c>
      <c r="Y71" s="305" t="str">
        <f>IFERROR(VLOOKUP(Y70,'P1'!$B:$AP,41,FALSE),"")</f>
        <v/>
      </c>
      <c r="Z71" s="305" t="str">
        <f>IFERROR(VLOOKUP(Z70,'P1'!$B:$AP,41,FALSE),"")</f>
        <v/>
      </c>
      <c r="AA71" s="305" t="str">
        <f>IFERROR(VLOOKUP(AA70,'P1'!$B:$AP,41,FALSE),"")</f>
        <v/>
      </c>
      <c r="AB71" s="305" t="str">
        <f>IFERROR(VLOOKUP(AB70,'P1'!$B:$AP,41,FALSE),"")</f>
        <v/>
      </c>
      <c r="AC71" s="305" t="str">
        <f>IFERROR(VLOOKUP(AC70,'P1'!$B:$AP,41,FALSE),"")</f>
        <v/>
      </c>
      <c r="AD71" s="305" t="str">
        <f>IFERROR(VLOOKUP(AD70,'P1'!$B:$AP,41,FALSE),"")</f>
        <v/>
      </c>
      <c r="AE71" s="305" t="str">
        <f>IFERROR(VLOOKUP(AE70,'P1'!$B:$AP,41,FALSE),"")</f>
        <v/>
      </c>
      <c r="AF71" s="305" t="str">
        <f>IFERROR(VLOOKUP(AF70,'P1'!$B:$AP,41,FALSE),"")</f>
        <v/>
      </c>
      <c r="AG71" s="305" t="str">
        <f>IFERROR(VLOOKUP(AG70,'P1'!$B:$AP,41,FALSE),"")</f>
        <v/>
      </c>
      <c r="AH71" s="305" t="str">
        <f>IFERROR(VLOOKUP(AH70,'P1'!$B:$AP,41,FALSE),"")</f>
        <v/>
      </c>
      <c r="AI71" s="305" t="str">
        <f>IFERROR(VLOOKUP(AI70,'P1'!$B:$AP,41,FALSE),"")</f>
        <v/>
      </c>
      <c r="AJ71" s="305" t="str">
        <f>IFERROR(VLOOKUP(AJ70,'P1'!$B:$AP,41,FALSE),"")</f>
        <v/>
      </c>
      <c r="AK71" s="305" t="str">
        <f>IFERROR(VLOOKUP(AK70,'P1'!$B:$AP,41,FALSE),"")</f>
        <v/>
      </c>
      <c r="AL71" s="305" t="str">
        <f>IFERROR(VLOOKUP(AL70,'P1'!$B:$AP,41,FALSE),"")</f>
        <v/>
      </c>
      <c r="AM71" s="305" t="str">
        <f>IFERROR(VLOOKUP(AM70,'P1'!$B:$AP,41,FALSE),"")</f>
        <v/>
      </c>
      <c r="AN71" s="400"/>
      <c r="AO71" s="403"/>
      <c r="AP71" s="649"/>
      <c r="AQ71" s="650"/>
      <c r="AR71" s="403"/>
      <c r="AU71" s="306" t="str">
        <f t="shared" ref="AU71" si="31">IFERROR(IF($D70="□",($AO70/$AK$7),($AO70/$AK$9)),"")</f>
        <v/>
      </c>
      <c r="AV71" s="306" t="str">
        <f t="shared" ref="AV71" si="32">IFERROR(IF($D70="□",($AN70/$AO$7),($AN70/$AO$9)),"")</f>
        <v/>
      </c>
    </row>
    <row r="72" spans="1:48" ht="12" customHeight="1" x14ac:dyDescent="0.15">
      <c r="A72" s="407"/>
      <c r="B72" s="651"/>
      <c r="C72" s="661"/>
      <c r="D72" s="653"/>
      <c r="E72" s="654"/>
      <c r="F72" s="655"/>
      <c r="G72" s="656"/>
      <c r="H72" s="307" t="s">
        <v>426</v>
      </c>
      <c r="I72" s="305" t="str">
        <f>IFERROR(VLOOKUP(I70,'P1'!$B:$AP,31,FALSE),"")</f>
        <v/>
      </c>
      <c r="J72" s="305" t="str">
        <f>IFERROR(VLOOKUP(J70,'P1'!$B:$AP,31,FALSE),"")</f>
        <v/>
      </c>
      <c r="K72" s="305" t="str">
        <f>IFERROR(VLOOKUP(K70,'P1'!$B:$AP,31,FALSE),"")</f>
        <v/>
      </c>
      <c r="L72" s="305" t="str">
        <f>IFERROR(VLOOKUP(L70,'P1'!$B:$AP,31,FALSE),"")</f>
        <v/>
      </c>
      <c r="M72" s="305" t="str">
        <f>IFERROR(VLOOKUP(M70,'P1'!$B:$AP,31,FALSE),"")</f>
        <v/>
      </c>
      <c r="N72" s="305" t="str">
        <f>IFERROR(VLOOKUP(N70,'P1'!$B:$AP,31,FALSE),"")</f>
        <v/>
      </c>
      <c r="O72" s="305" t="str">
        <f>IFERROR(VLOOKUP(O70,'P1'!$B:$AP,31,FALSE),"")</f>
        <v/>
      </c>
      <c r="P72" s="305" t="str">
        <f>IFERROR(VLOOKUP(P70,'P1'!$B:$AP,31,FALSE),"")</f>
        <v/>
      </c>
      <c r="Q72" s="305" t="str">
        <f>IFERROR(VLOOKUP(Q70,'P1'!$B:$AP,31,FALSE),"")</f>
        <v/>
      </c>
      <c r="R72" s="305" t="str">
        <f>IFERROR(VLOOKUP(R70,'P1'!$B:$AP,31,FALSE),"")</f>
        <v/>
      </c>
      <c r="S72" s="305" t="str">
        <f>IFERROR(VLOOKUP(S70,'P1'!$B:$AP,31,FALSE),"")</f>
        <v/>
      </c>
      <c r="T72" s="305" t="str">
        <f>IFERROR(VLOOKUP(T70,'P1'!$B:$AP,31,FALSE),"")</f>
        <v/>
      </c>
      <c r="U72" s="305" t="str">
        <f>IFERROR(VLOOKUP(U70,'P1'!$B:$AP,31,FALSE),"")</f>
        <v/>
      </c>
      <c r="V72" s="305" t="str">
        <f>IFERROR(VLOOKUP(V70,'P1'!$B:$AP,31,FALSE),"")</f>
        <v/>
      </c>
      <c r="W72" s="305" t="str">
        <f>IFERROR(VLOOKUP(W70,'P1'!$B:$AP,31,FALSE),"")</f>
        <v/>
      </c>
      <c r="X72" s="305" t="str">
        <f>IFERROR(VLOOKUP(X70,'P1'!$B:$AP,31,FALSE),"")</f>
        <v/>
      </c>
      <c r="Y72" s="305" t="str">
        <f>IFERROR(VLOOKUP(Y70,'P1'!$B:$AP,31,FALSE),"")</f>
        <v/>
      </c>
      <c r="Z72" s="305" t="str">
        <f>IFERROR(VLOOKUP(Z70,'P1'!$B:$AP,31,FALSE),"")</f>
        <v/>
      </c>
      <c r="AA72" s="305" t="str">
        <f>IFERROR(VLOOKUP(AA70,'P1'!$B:$AP,31,FALSE),"")</f>
        <v/>
      </c>
      <c r="AB72" s="305" t="str">
        <f>IFERROR(VLOOKUP(AB70,'P1'!$B:$AP,31,FALSE),"")</f>
        <v/>
      </c>
      <c r="AC72" s="305" t="str">
        <f>IFERROR(VLOOKUP(AC70,'P1'!$B:$AP,31,FALSE),"")</f>
        <v/>
      </c>
      <c r="AD72" s="305" t="str">
        <f>IFERROR(VLOOKUP(AD70,'P1'!$B:$AP,31,FALSE),"")</f>
        <v/>
      </c>
      <c r="AE72" s="305" t="str">
        <f>IFERROR(VLOOKUP(AE70,'P1'!$B:$AP,31,FALSE),"")</f>
        <v/>
      </c>
      <c r="AF72" s="305" t="str">
        <f>IFERROR(VLOOKUP(AF70,'P1'!$B:$AP,31,FALSE),"")</f>
        <v/>
      </c>
      <c r="AG72" s="305" t="str">
        <f>IFERROR(VLOOKUP(AG70,'P1'!$B:$AP,31,FALSE),"")</f>
        <v/>
      </c>
      <c r="AH72" s="305" t="str">
        <f>IFERROR(VLOOKUP(AH70,'P1'!$B:$AP,31,FALSE),"")</f>
        <v/>
      </c>
      <c r="AI72" s="305" t="str">
        <f>IFERROR(VLOOKUP(AI70,'P1'!$B:$AP,31,FALSE),"")</f>
        <v/>
      </c>
      <c r="AJ72" s="305" t="str">
        <f>IFERROR(VLOOKUP(AJ70,'P1'!$B:$AP,31,FALSE),"")</f>
        <v/>
      </c>
      <c r="AK72" s="305" t="str">
        <f>IFERROR(VLOOKUP(AK70,'P1'!$B:$AP,31,FALSE),"")</f>
        <v/>
      </c>
      <c r="AL72" s="305" t="str">
        <f>IFERROR(VLOOKUP(AL70,'P1'!$B:$AP,31,FALSE),"")</f>
        <v/>
      </c>
      <c r="AM72" s="305" t="str">
        <f>IFERROR(VLOOKUP(AM70,'P1'!$B:$AP,31,FALSE),"")</f>
        <v/>
      </c>
      <c r="AN72" s="401"/>
      <c r="AO72" s="404"/>
      <c r="AP72" s="657"/>
      <c r="AQ72" s="658"/>
      <c r="AR72" s="404"/>
      <c r="AU72" s="308"/>
      <c r="AV72" s="308"/>
    </row>
    <row r="73" spans="1:48" ht="12" customHeight="1" x14ac:dyDescent="0.15">
      <c r="A73" s="405">
        <v>18</v>
      </c>
      <c r="B73" s="634"/>
      <c r="C73" s="635"/>
      <c r="D73" s="636" t="s">
        <v>422</v>
      </c>
      <c r="E73" s="637"/>
      <c r="F73" s="638"/>
      <c r="G73" s="639"/>
      <c r="H73" s="302" t="s">
        <v>423</v>
      </c>
      <c r="I73" s="640"/>
      <c r="J73" s="640"/>
      <c r="K73" s="640"/>
      <c r="L73" s="640"/>
      <c r="M73" s="640"/>
      <c r="N73" s="640"/>
      <c r="O73" s="640"/>
      <c r="P73" s="640"/>
      <c r="Q73" s="640"/>
      <c r="R73" s="640"/>
      <c r="S73" s="640"/>
      <c r="T73" s="640"/>
      <c r="U73" s="640"/>
      <c r="V73" s="640"/>
      <c r="W73" s="640"/>
      <c r="X73" s="640"/>
      <c r="Y73" s="640"/>
      <c r="Z73" s="640"/>
      <c r="AA73" s="640"/>
      <c r="AB73" s="640"/>
      <c r="AC73" s="640"/>
      <c r="AD73" s="640"/>
      <c r="AE73" s="640"/>
      <c r="AF73" s="640"/>
      <c r="AG73" s="640"/>
      <c r="AH73" s="640"/>
      <c r="AI73" s="640"/>
      <c r="AJ73" s="640"/>
      <c r="AK73" s="640"/>
      <c r="AL73" s="640"/>
      <c r="AM73" s="640"/>
      <c r="AN73" s="399">
        <f>+SUM(I74:AM75)</f>
        <v>0</v>
      </c>
      <c r="AO73" s="402" t="e">
        <f>IF($AN$4="４週",AN73/4,AN73/(DAY(EOMONTH($I$20,0))/7))</f>
        <v>#VALUE!</v>
      </c>
      <c r="AP73" s="641"/>
      <c r="AQ73" s="642"/>
      <c r="AR73" s="402" t="str">
        <f>IF(AN62="４週",AU74,AV74)</f>
        <v/>
      </c>
      <c r="AU73" s="303" t="s">
        <v>565</v>
      </c>
      <c r="AV73" s="303" t="s">
        <v>566</v>
      </c>
    </row>
    <row r="74" spans="1:48" ht="12" customHeight="1" x14ac:dyDescent="0.15">
      <c r="A74" s="406"/>
      <c r="B74" s="643"/>
      <c r="C74" s="644"/>
      <c r="D74" s="645"/>
      <c r="E74" s="646"/>
      <c r="F74" s="647"/>
      <c r="G74" s="648"/>
      <c r="H74" s="304" t="s">
        <v>425</v>
      </c>
      <c r="I74" s="305" t="str">
        <f>IFERROR(VLOOKUP(I73,'P1'!$B:$AP,41,FALSE),"")</f>
        <v/>
      </c>
      <c r="J74" s="305" t="str">
        <f>IFERROR(VLOOKUP(J73,'P1'!$B:$AP,41,FALSE),"")</f>
        <v/>
      </c>
      <c r="K74" s="305" t="str">
        <f>IFERROR(VLOOKUP(K73,'P1'!$B:$AP,41,FALSE),"")</f>
        <v/>
      </c>
      <c r="L74" s="305" t="str">
        <f>IFERROR(VLOOKUP(L73,'P1'!$B:$AP,41,FALSE),"")</f>
        <v/>
      </c>
      <c r="M74" s="305" t="str">
        <f>IFERROR(VLOOKUP(M73,'P1'!$B:$AP,41,FALSE),"")</f>
        <v/>
      </c>
      <c r="N74" s="305" t="str">
        <f>IFERROR(VLOOKUP(N73,'P1'!$B:$AP,41,FALSE),"")</f>
        <v/>
      </c>
      <c r="O74" s="305" t="str">
        <f>IFERROR(VLOOKUP(O73,'P1'!$B:$AP,41,FALSE),"")</f>
        <v/>
      </c>
      <c r="P74" s="305" t="str">
        <f>IFERROR(VLOOKUP(P73,'P1'!$B:$AP,41,FALSE),"")</f>
        <v/>
      </c>
      <c r="Q74" s="305" t="str">
        <f>IFERROR(VLOOKUP(Q73,'P1'!$B:$AP,41,FALSE),"")</f>
        <v/>
      </c>
      <c r="R74" s="305" t="str">
        <f>IFERROR(VLOOKUP(R73,'P1'!$B:$AP,41,FALSE),"")</f>
        <v/>
      </c>
      <c r="S74" s="305" t="str">
        <f>IFERROR(VLOOKUP(S73,'P1'!$B:$AP,41,FALSE),"")</f>
        <v/>
      </c>
      <c r="T74" s="305" t="str">
        <f>IFERROR(VLOOKUP(T73,'P1'!$B:$AP,41,FALSE),"")</f>
        <v/>
      </c>
      <c r="U74" s="305" t="str">
        <f>IFERROR(VLOOKUP(U73,'P1'!$B:$AP,41,FALSE),"")</f>
        <v/>
      </c>
      <c r="V74" s="305" t="str">
        <f>IFERROR(VLOOKUP(V73,'P1'!$B:$AP,41,FALSE),"")</f>
        <v/>
      </c>
      <c r="W74" s="305" t="str">
        <f>IFERROR(VLOOKUP(W73,'P1'!$B:$AP,41,FALSE),"")</f>
        <v/>
      </c>
      <c r="X74" s="305" t="str">
        <f>IFERROR(VLOOKUP(X73,'P1'!$B:$AP,41,FALSE),"")</f>
        <v/>
      </c>
      <c r="Y74" s="305" t="str">
        <f>IFERROR(VLOOKUP(Y73,'P1'!$B:$AP,41,FALSE),"")</f>
        <v/>
      </c>
      <c r="Z74" s="305" t="str">
        <f>IFERROR(VLOOKUP(Z73,'P1'!$B:$AP,41,FALSE),"")</f>
        <v/>
      </c>
      <c r="AA74" s="305" t="str">
        <f>IFERROR(VLOOKUP(AA73,'P1'!$B:$AP,41,FALSE),"")</f>
        <v/>
      </c>
      <c r="AB74" s="305" t="str">
        <f>IFERROR(VLOOKUP(AB73,'P1'!$B:$AP,41,FALSE),"")</f>
        <v/>
      </c>
      <c r="AC74" s="305" t="str">
        <f>IFERROR(VLOOKUP(AC73,'P1'!$B:$AP,41,FALSE),"")</f>
        <v/>
      </c>
      <c r="AD74" s="305" t="str">
        <f>IFERROR(VLOOKUP(AD73,'P1'!$B:$AP,41,FALSE),"")</f>
        <v/>
      </c>
      <c r="AE74" s="305" t="str">
        <f>IFERROR(VLOOKUP(AE73,'P1'!$B:$AP,41,FALSE),"")</f>
        <v/>
      </c>
      <c r="AF74" s="305" t="str">
        <f>IFERROR(VLOOKUP(AF73,'P1'!$B:$AP,41,FALSE),"")</f>
        <v/>
      </c>
      <c r="AG74" s="305" t="str">
        <f>IFERROR(VLOOKUP(AG73,'P1'!$B:$AP,41,FALSE),"")</f>
        <v/>
      </c>
      <c r="AH74" s="305" t="str">
        <f>IFERROR(VLOOKUP(AH73,'P1'!$B:$AP,41,FALSE),"")</f>
        <v/>
      </c>
      <c r="AI74" s="305" t="str">
        <f>IFERROR(VLOOKUP(AI73,'P1'!$B:$AP,41,FALSE),"")</f>
        <v/>
      </c>
      <c r="AJ74" s="305" t="str">
        <f>IFERROR(VLOOKUP(AJ73,'P1'!$B:$AP,41,FALSE),"")</f>
        <v/>
      </c>
      <c r="AK74" s="305" t="str">
        <f>IFERROR(VLOOKUP(AK73,'P1'!$B:$AP,41,FALSE),"")</f>
        <v/>
      </c>
      <c r="AL74" s="305" t="str">
        <f>IFERROR(VLOOKUP(AL73,'P1'!$B:$AP,41,FALSE),"")</f>
        <v/>
      </c>
      <c r="AM74" s="305" t="str">
        <f>IFERROR(VLOOKUP(AM73,'P1'!$B:$AP,41,FALSE),"")</f>
        <v/>
      </c>
      <c r="AN74" s="400"/>
      <c r="AO74" s="403"/>
      <c r="AP74" s="649"/>
      <c r="AQ74" s="650"/>
      <c r="AR74" s="403"/>
      <c r="AU74" s="306" t="str">
        <f t="shared" ref="AU74" si="33">IFERROR(IF($D73="□",($AO73/$AK$7),($AO73/$AK$9)),"")</f>
        <v/>
      </c>
      <c r="AV74" s="306" t="str">
        <f t="shared" ref="AV74" si="34">IFERROR(IF($D73="□",($AN73/$AO$7),($AN73/$AO$9)),"")</f>
        <v/>
      </c>
    </row>
    <row r="75" spans="1:48" ht="12" customHeight="1" x14ac:dyDescent="0.15">
      <c r="A75" s="407"/>
      <c r="B75" s="651"/>
      <c r="C75" s="652"/>
      <c r="D75" s="653"/>
      <c r="E75" s="654"/>
      <c r="F75" s="655"/>
      <c r="G75" s="656"/>
      <c r="H75" s="307" t="s">
        <v>426</v>
      </c>
      <c r="I75" s="305" t="str">
        <f>IFERROR(VLOOKUP(I73,'P1'!$B:$AP,31,FALSE),"")</f>
        <v/>
      </c>
      <c r="J75" s="305" t="str">
        <f>IFERROR(VLOOKUP(J73,'P1'!$B:$AP,31,FALSE),"")</f>
        <v/>
      </c>
      <c r="K75" s="305" t="str">
        <f>IFERROR(VLOOKUP(K73,'P1'!$B:$AP,31,FALSE),"")</f>
        <v/>
      </c>
      <c r="L75" s="305" t="str">
        <f>IFERROR(VLOOKUP(L73,'P1'!$B:$AP,31,FALSE),"")</f>
        <v/>
      </c>
      <c r="M75" s="305" t="str">
        <f>IFERROR(VLOOKUP(M73,'P1'!$B:$AP,31,FALSE),"")</f>
        <v/>
      </c>
      <c r="N75" s="305" t="str">
        <f>IFERROR(VLOOKUP(N73,'P1'!$B:$AP,31,FALSE),"")</f>
        <v/>
      </c>
      <c r="O75" s="305" t="str">
        <f>IFERROR(VLOOKUP(O73,'P1'!$B:$AP,31,FALSE),"")</f>
        <v/>
      </c>
      <c r="P75" s="305" t="str">
        <f>IFERROR(VLOOKUP(P73,'P1'!$B:$AP,31,FALSE),"")</f>
        <v/>
      </c>
      <c r="Q75" s="305" t="str">
        <f>IFERROR(VLOOKUP(Q73,'P1'!$B:$AP,31,FALSE),"")</f>
        <v/>
      </c>
      <c r="R75" s="305" t="str">
        <f>IFERROR(VLOOKUP(R73,'P1'!$B:$AP,31,FALSE),"")</f>
        <v/>
      </c>
      <c r="S75" s="305" t="str">
        <f>IFERROR(VLOOKUP(S73,'P1'!$B:$AP,31,FALSE),"")</f>
        <v/>
      </c>
      <c r="T75" s="305" t="str">
        <f>IFERROR(VLOOKUP(T73,'P1'!$B:$AP,31,FALSE),"")</f>
        <v/>
      </c>
      <c r="U75" s="305" t="str">
        <f>IFERROR(VLOOKUP(U73,'P1'!$B:$AP,31,FALSE),"")</f>
        <v/>
      </c>
      <c r="V75" s="305" t="str">
        <f>IFERROR(VLOOKUP(V73,'P1'!$B:$AP,31,FALSE),"")</f>
        <v/>
      </c>
      <c r="W75" s="305" t="str">
        <f>IFERROR(VLOOKUP(W73,'P1'!$B:$AP,31,FALSE),"")</f>
        <v/>
      </c>
      <c r="X75" s="305" t="str">
        <f>IFERROR(VLOOKUP(X73,'P1'!$B:$AP,31,FALSE),"")</f>
        <v/>
      </c>
      <c r="Y75" s="305" t="str">
        <f>IFERROR(VLOOKUP(Y73,'P1'!$B:$AP,31,FALSE),"")</f>
        <v/>
      </c>
      <c r="Z75" s="305" t="str">
        <f>IFERROR(VLOOKUP(Z73,'P1'!$B:$AP,31,FALSE),"")</f>
        <v/>
      </c>
      <c r="AA75" s="305" t="str">
        <f>IFERROR(VLOOKUP(AA73,'P1'!$B:$AP,31,FALSE),"")</f>
        <v/>
      </c>
      <c r="AB75" s="305" t="str">
        <f>IFERROR(VLOOKUP(AB73,'P1'!$B:$AP,31,FALSE),"")</f>
        <v/>
      </c>
      <c r="AC75" s="305" t="str">
        <f>IFERROR(VLOOKUP(AC73,'P1'!$B:$AP,31,FALSE),"")</f>
        <v/>
      </c>
      <c r="AD75" s="305" t="str">
        <f>IFERROR(VLOOKUP(AD73,'P1'!$B:$AP,31,FALSE),"")</f>
        <v/>
      </c>
      <c r="AE75" s="305" t="str">
        <f>IFERROR(VLOOKUP(AE73,'P1'!$B:$AP,31,FALSE),"")</f>
        <v/>
      </c>
      <c r="AF75" s="305" t="str">
        <f>IFERROR(VLOOKUP(AF73,'P1'!$B:$AP,31,FALSE),"")</f>
        <v/>
      </c>
      <c r="AG75" s="305" t="str">
        <f>IFERROR(VLOOKUP(AG73,'P1'!$B:$AP,31,FALSE),"")</f>
        <v/>
      </c>
      <c r="AH75" s="305" t="str">
        <f>IFERROR(VLOOKUP(AH73,'P1'!$B:$AP,31,FALSE),"")</f>
        <v/>
      </c>
      <c r="AI75" s="305" t="str">
        <f>IFERROR(VLOOKUP(AI73,'P1'!$B:$AP,31,FALSE),"")</f>
        <v/>
      </c>
      <c r="AJ75" s="305" t="str">
        <f>IFERROR(VLOOKUP(AJ73,'P1'!$B:$AP,31,FALSE),"")</f>
        <v/>
      </c>
      <c r="AK75" s="305" t="str">
        <f>IFERROR(VLOOKUP(AK73,'P1'!$B:$AP,31,FALSE),"")</f>
        <v/>
      </c>
      <c r="AL75" s="305" t="str">
        <f>IFERROR(VLOOKUP(AL73,'P1'!$B:$AP,31,FALSE),"")</f>
        <v/>
      </c>
      <c r="AM75" s="305" t="str">
        <f>IFERROR(VLOOKUP(AM73,'P1'!$B:$AP,31,FALSE),"")</f>
        <v/>
      </c>
      <c r="AN75" s="401"/>
      <c r="AO75" s="404"/>
      <c r="AP75" s="657"/>
      <c r="AQ75" s="658"/>
      <c r="AR75" s="404"/>
      <c r="AU75" s="308"/>
      <c r="AV75" s="308"/>
    </row>
    <row r="76" spans="1:48" ht="12" customHeight="1" x14ac:dyDescent="0.15">
      <c r="A76" s="405">
        <v>19</v>
      </c>
      <c r="B76" s="634"/>
      <c r="C76" s="635"/>
      <c r="D76" s="636" t="s">
        <v>422</v>
      </c>
      <c r="E76" s="637"/>
      <c r="F76" s="638"/>
      <c r="G76" s="639"/>
      <c r="H76" s="302" t="s">
        <v>423</v>
      </c>
      <c r="I76" s="640"/>
      <c r="J76" s="640"/>
      <c r="K76" s="640"/>
      <c r="L76" s="640"/>
      <c r="M76" s="640"/>
      <c r="N76" s="640"/>
      <c r="O76" s="640"/>
      <c r="P76" s="640"/>
      <c r="Q76" s="640"/>
      <c r="R76" s="640"/>
      <c r="S76" s="640"/>
      <c r="T76" s="640"/>
      <c r="U76" s="640"/>
      <c r="V76" s="640"/>
      <c r="W76" s="640"/>
      <c r="X76" s="640"/>
      <c r="Y76" s="640"/>
      <c r="Z76" s="640"/>
      <c r="AA76" s="640"/>
      <c r="AB76" s="640"/>
      <c r="AC76" s="640"/>
      <c r="AD76" s="640"/>
      <c r="AE76" s="640"/>
      <c r="AF76" s="640"/>
      <c r="AG76" s="640"/>
      <c r="AH76" s="640"/>
      <c r="AI76" s="640"/>
      <c r="AJ76" s="640"/>
      <c r="AK76" s="640"/>
      <c r="AL76" s="640"/>
      <c r="AM76" s="640"/>
      <c r="AN76" s="399">
        <f>+SUM(I77:AM78)</f>
        <v>0</v>
      </c>
      <c r="AO76" s="402" t="e">
        <f>IF($AN$4="４週",AN76/4,AN76/(DAY(EOMONTH($I$20,0))/7))</f>
        <v>#VALUE!</v>
      </c>
      <c r="AP76" s="641"/>
      <c r="AQ76" s="642"/>
      <c r="AR76" s="402" t="str">
        <f>IF(AN65="４週",AU77,AV77)</f>
        <v/>
      </c>
      <c r="AU76" s="303" t="s">
        <v>565</v>
      </c>
      <c r="AV76" s="303" t="s">
        <v>566</v>
      </c>
    </row>
    <row r="77" spans="1:48" ht="12" customHeight="1" x14ac:dyDescent="0.15">
      <c r="A77" s="406"/>
      <c r="B77" s="643"/>
      <c r="C77" s="644"/>
      <c r="D77" s="645"/>
      <c r="E77" s="646"/>
      <c r="F77" s="647"/>
      <c r="G77" s="648"/>
      <c r="H77" s="304" t="s">
        <v>425</v>
      </c>
      <c r="I77" s="305" t="str">
        <f>IFERROR(VLOOKUP(I76,'P1'!$B:$AP,41,FALSE),"")</f>
        <v/>
      </c>
      <c r="J77" s="305" t="str">
        <f>IFERROR(VLOOKUP(J76,'P1'!$B:$AP,41,FALSE),"")</f>
        <v/>
      </c>
      <c r="K77" s="305" t="str">
        <f>IFERROR(VLOOKUP(K76,'P1'!$B:$AP,41,FALSE),"")</f>
        <v/>
      </c>
      <c r="L77" s="305" t="str">
        <f>IFERROR(VLOOKUP(L76,'P1'!$B:$AP,41,FALSE),"")</f>
        <v/>
      </c>
      <c r="M77" s="305" t="str">
        <f>IFERROR(VLOOKUP(M76,'P1'!$B:$AP,41,FALSE),"")</f>
        <v/>
      </c>
      <c r="N77" s="305" t="str">
        <f>IFERROR(VLOOKUP(N76,'P1'!$B:$AP,41,FALSE),"")</f>
        <v/>
      </c>
      <c r="O77" s="305" t="str">
        <f>IFERROR(VLOOKUP(O76,'P1'!$B:$AP,41,FALSE),"")</f>
        <v/>
      </c>
      <c r="P77" s="305" t="str">
        <f>IFERROR(VLOOKUP(P76,'P1'!$B:$AP,41,FALSE),"")</f>
        <v/>
      </c>
      <c r="Q77" s="305" t="str">
        <f>IFERROR(VLOOKUP(Q76,'P1'!$B:$AP,41,FALSE),"")</f>
        <v/>
      </c>
      <c r="R77" s="305" t="str">
        <f>IFERROR(VLOOKUP(R76,'P1'!$B:$AP,41,FALSE),"")</f>
        <v/>
      </c>
      <c r="S77" s="305" t="str">
        <f>IFERROR(VLOOKUP(S76,'P1'!$B:$AP,41,FALSE),"")</f>
        <v/>
      </c>
      <c r="T77" s="305" t="str">
        <f>IFERROR(VLOOKUP(T76,'P1'!$B:$AP,41,FALSE),"")</f>
        <v/>
      </c>
      <c r="U77" s="305" t="str">
        <f>IFERROR(VLOOKUP(U76,'P1'!$B:$AP,41,FALSE),"")</f>
        <v/>
      </c>
      <c r="V77" s="305" t="str">
        <f>IFERROR(VLOOKUP(V76,'P1'!$B:$AP,41,FALSE),"")</f>
        <v/>
      </c>
      <c r="W77" s="305" t="str">
        <f>IFERROR(VLOOKUP(W76,'P1'!$B:$AP,41,FALSE),"")</f>
        <v/>
      </c>
      <c r="X77" s="305" t="str">
        <f>IFERROR(VLOOKUP(X76,'P1'!$B:$AP,41,FALSE),"")</f>
        <v/>
      </c>
      <c r="Y77" s="305" t="str">
        <f>IFERROR(VLOOKUP(Y76,'P1'!$B:$AP,41,FALSE),"")</f>
        <v/>
      </c>
      <c r="Z77" s="305" t="str">
        <f>IFERROR(VLOOKUP(Z76,'P1'!$B:$AP,41,FALSE),"")</f>
        <v/>
      </c>
      <c r="AA77" s="305" t="str">
        <f>IFERROR(VLOOKUP(AA76,'P1'!$B:$AP,41,FALSE),"")</f>
        <v/>
      </c>
      <c r="AB77" s="305" t="str">
        <f>IFERROR(VLOOKUP(AB76,'P1'!$B:$AP,41,FALSE),"")</f>
        <v/>
      </c>
      <c r="AC77" s="305" t="str">
        <f>IFERROR(VLOOKUP(AC76,'P1'!$B:$AP,41,FALSE),"")</f>
        <v/>
      </c>
      <c r="AD77" s="305" t="str">
        <f>IFERROR(VLOOKUP(AD76,'P1'!$B:$AP,41,FALSE),"")</f>
        <v/>
      </c>
      <c r="AE77" s="305" t="str">
        <f>IFERROR(VLOOKUP(AE76,'P1'!$B:$AP,41,FALSE),"")</f>
        <v/>
      </c>
      <c r="AF77" s="305" t="str">
        <f>IFERROR(VLOOKUP(AF76,'P1'!$B:$AP,41,FALSE),"")</f>
        <v/>
      </c>
      <c r="AG77" s="305" t="str">
        <f>IFERROR(VLOOKUP(AG76,'P1'!$B:$AP,41,FALSE),"")</f>
        <v/>
      </c>
      <c r="AH77" s="305" t="str">
        <f>IFERROR(VLOOKUP(AH76,'P1'!$B:$AP,41,FALSE),"")</f>
        <v/>
      </c>
      <c r="AI77" s="305" t="str">
        <f>IFERROR(VLOOKUP(AI76,'P1'!$B:$AP,41,FALSE),"")</f>
        <v/>
      </c>
      <c r="AJ77" s="305" t="str">
        <f>IFERROR(VLOOKUP(AJ76,'P1'!$B:$AP,41,FALSE),"")</f>
        <v/>
      </c>
      <c r="AK77" s="305" t="str">
        <f>IFERROR(VLOOKUP(AK76,'P1'!$B:$AP,41,FALSE),"")</f>
        <v/>
      </c>
      <c r="AL77" s="305" t="str">
        <f>IFERROR(VLOOKUP(AL76,'P1'!$B:$AP,41,FALSE),"")</f>
        <v/>
      </c>
      <c r="AM77" s="305" t="str">
        <f>IFERROR(VLOOKUP(AM76,'P1'!$B:$AP,41,FALSE),"")</f>
        <v/>
      </c>
      <c r="AN77" s="400"/>
      <c r="AO77" s="403"/>
      <c r="AP77" s="649"/>
      <c r="AQ77" s="650"/>
      <c r="AR77" s="403"/>
      <c r="AU77" s="306" t="str">
        <f t="shared" ref="AU77" si="35">IFERROR(IF($D76="□",($AO76/$AK$7),($AO76/$AK$9)),"")</f>
        <v/>
      </c>
      <c r="AV77" s="306" t="str">
        <f t="shared" ref="AV77" si="36">IFERROR(IF($D76="□",($AN76/$AO$7),($AN76/$AO$9)),"")</f>
        <v/>
      </c>
    </row>
    <row r="78" spans="1:48" ht="12" customHeight="1" x14ac:dyDescent="0.15">
      <c r="A78" s="407"/>
      <c r="B78" s="651"/>
      <c r="C78" s="652"/>
      <c r="D78" s="653"/>
      <c r="E78" s="654"/>
      <c r="F78" s="655"/>
      <c r="G78" s="656"/>
      <c r="H78" s="307" t="s">
        <v>426</v>
      </c>
      <c r="I78" s="305" t="str">
        <f>IFERROR(VLOOKUP(I76,'P1'!$B:$AP,31,FALSE),"")</f>
        <v/>
      </c>
      <c r="J78" s="305" t="str">
        <f>IFERROR(VLOOKUP(J76,'P1'!$B:$AP,31,FALSE),"")</f>
        <v/>
      </c>
      <c r="K78" s="305" t="str">
        <f>IFERROR(VLOOKUP(K76,'P1'!$B:$AP,31,FALSE),"")</f>
        <v/>
      </c>
      <c r="L78" s="305" t="str">
        <f>IFERROR(VLOOKUP(L76,'P1'!$B:$AP,31,FALSE),"")</f>
        <v/>
      </c>
      <c r="M78" s="305" t="str">
        <f>IFERROR(VLOOKUP(M76,'P1'!$B:$AP,31,FALSE),"")</f>
        <v/>
      </c>
      <c r="N78" s="305" t="str">
        <f>IFERROR(VLOOKUP(N76,'P1'!$B:$AP,31,FALSE),"")</f>
        <v/>
      </c>
      <c r="O78" s="305" t="str">
        <f>IFERROR(VLOOKUP(O76,'P1'!$B:$AP,31,FALSE),"")</f>
        <v/>
      </c>
      <c r="P78" s="305" t="str">
        <f>IFERROR(VLOOKUP(P76,'P1'!$B:$AP,31,FALSE),"")</f>
        <v/>
      </c>
      <c r="Q78" s="305" t="str">
        <f>IFERROR(VLOOKUP(Q76,'P1'!$B:$AP,31,FALSE),"")</f>
        <v/>
      </c>
      <c r="R78" s="305" t="str">
        <f>IFERROR(VLOOKUP(R76,'P1'!$B:$AP,31,FALSE),"")</f>
        <v/>
      </c>
      <c r="S78" s="305" t="str">
        <f>IFERROR(VLOOKUP(S76,'P1'!$B:$AP,31,FALSE),"")</f>
        <v/>
      </c>
      <c r="T78" s="305" t="str">
        <f>IFERROR(VLOOKUP(T76,'P1'!$B:$AP,31,FALSE),"")</f>
        <v/>
      </c>
      <c r="U78" s="305" t="str">
        <f>IFERROR(VLOOKUP(U76,'P1'!$B:$AP,31,FALSE),"")</f>
        <v/>
      </c>
      <c r="V78" s="305" t="str">
        <f>IFERROR(VLOOKUP(V76,'P1'!$B:$AP,31,FALSE),"")</f>
        <v/>
      </c>
      <c r="W78" s="305" t="str">
        <f>IFERROR(VLOOKUP(W76,'P1'!$B:$AP,31,FALSE),"")</f>
        <v/>
      </c>
      <c r="X78" s="305" t="str">
        <f>IFERROR(VLOOKUP(X76,'P1'!$B:$AP,31,FALSE),"")</f>
        <v/>
      </c>
      <c r="Y78" s="305" t="str">
        <f>IFERROR(VLOOKUP(Y76,'P1'!$B:$AP,31,FALSE),"")</f>
        <v/>
      </c>
      <c r="Z78" s="305" t="str">
        <f>IFERROR(VLOOKUP(Z76,'P1'!$B:$AP,31,FALSE),"")</f>
        <v/>
      </c>
      <c r="AA78" s="305" t="str">
        <f>IFERROR(VLOOKUP(AA76,'P1'!$B:$AP,31,FALSE),"")</f>
        <v/>
      </c>
      <c r="AB78" s="305" t="str">
        <f>IFERROR(VLOOKUP(AB76,'P1'!$B:$AP,31,FALSE),"")</f>
        <v/>
      </c>
      <c r="AC78" s="305" t="str">
        <f>IFERROR(VLOOKUP(AC76,'P1'!$B:$AP,31,FALSE),"")</f>
        <v/>
      </c>
      <c r="AD78" s="305" t="str">
        <f>IFERROR(VLOOKUP(AD76,'P1'!$B:$AP,31,FALSE),"")</f>
        <v/>
      </c>
      <c r="AE78" s="305" t="str">
        <f>IFERROR(VLOOKUP(AE76,'P1'!$B:$AP,31,FALSE),"")</f>
        <v/>
      </c>
      <c r="AF78" s="305" t="str">
        <f>IFERROR(VLOOKUP(AF76,'P1'!$B:$AP,31,FALSE),"")</f>
        <v/>
      </c>
      <c r="AG78" s="305" t="str">
        <f>IFERROR(VLOOKUP(AG76,'P1'!$B:$AP,31,FALSE),"")</f>
        <v/>
      </c>
      <c r="AH78" s="305" t="str">
        <f>IFERROR(VLOOKUP(AH76,'P1'!$B:$AP,31,FALSE),"")</f>
        <v/>
      </c>
      <c r="AI78" s="305" t="str">
        <f>IFERROR(VLOOKUP(AI76,'P1'!$B:$AP,31,FALSE),"")</f>
        <v/>
      </c>
      <c r="AJ78" s="305" t="str">
        <f>IFERROR(VLOOKUP(AJ76,'P1'!$B:$AP,31,FALSE),"")</f>
        <v/>
      </c>
      <c r="AK78" s="305" t="str">
        <f>IFERROR(VLOOKUP(AK76,'P1'!$B:$AP,31,FALSE),"")</f>
        <v/>
      </c>
      <c r="AL78" s="305" t="str">
        <f>IFERROR(VLOOKUP(AL76,'P1'!$B:$AP,31,FALSE),"")</f>
        <v/>
      </c>
      <c r="AM78" s="305" t="str">
        <f>IFERROR(VLOOKUP(AM76,'P1'!$B:$AP,31,FALSE),"")</f>
        <v/>
      </c>
      <c r="AN78" s="401"/>
      <c r="AO78" s="404"/>
      <c r="AP78" s="657"/>
      <c r="AQ78" s="658"/>
      <c r="AR78" s="404"/>
      <c r="AU78" s="308"/>
      <c r="AV78" s="308"/>
    </row>
    <row r="79" spans="1:48" ht="12" customHeight="1" x14ac:dyDescent="0.15">
      <c r="A79" s="405">
        <v>20</v>
      </c>
      <c r="B79" s="634"/>
      <c r="C79" s="635"/>
      <c r="D79" s="636" t="s">
        <v>422</v>
      </c>
      <c r="E79" s="637"/>
      <c r="F79" s="638"/>
      <c r="G79" s="639"/>
      <c r="H79" s="302" t="s">
        <v>423</v>
      </c>
      <c r="I79" s="640"/>
      <c r="J79" s="640"/>
      <c r="K79" s="640"/>
      <c r="L79" s="640"/>
      <c r="M79" s="640"/>
      <c r="N79" s="640"/>
      <c r="O79" s="640"/>
      <c r="P79" s="640"/>
      <c r="Q79" s="640"/>
      <c r="R79" s="640"/>
      <c r="S79" s="640"/>
      <c r="T79" s="640"/>
      <c r="U79" s="640"/>
      <c r="V79" s="640"/>
      <c r="W79" s="640"/>
      <c r="X79" s="640"/>
      <c r="Y79" s="640"/>
      <c r="Z79" s="640"/>
      <c r="AA79" s="640"/>
      <c r="AB79" s="640"/>
      <c r="AC79" s="640"/>
      <c r="AD79" s="640"/>
      <c r="AE79" s="640"/>
      <c r="AF79" s="640"/>
      <c r="AG79" s="640"/>
      <c r="AH79" s="640"/>
      <c r="AI79" s="640"/>
      <c r="AJ79" s="640"/>
      <c r="AK79" s="640"/>
      <c r="AL79" s="640"/>
      <c r="AM79" s="640"/>
      <c r="AN79" s="399">
        <f>+SUM(I80:AM81)</f>
        <v>0</v>
      </c>
      <c r="AO79" s="402" t="e">
        <f>IF($AN$4="４週",AN79/4,AN79/(DAY(EOMONTH($I$20,0))/7))</f>
        <v>#VALUE!</v>
      </c>
      <c r="AP79" s="641"/>
      <c r="AQ79" s="642"/>
      <c r="AR79" s="402" t="str">
        <f>IF(AN68="４週",AU80,AV80)</f>
        <v/>
      </c>
      <c r="AU79" s="303" t="s">
        <v>565</v>
      </c>
      <c r="AV79" s="303" t="s">
        <v>566</v>
      </c>
    </row>
    <row r="80" spans="1:48" ht="12" customHeight="1" x14ac:dyDescent="0.15">
      <c r="A80" s="406"/>
      <c r="B80" s="643"/>
      <c r="C80" s="644"/>
      <c r="D80" s="645"/>
      <c r="E80" s="646"/>
      <c r="F80" s="647"/>
      <c r="G80" s="648"/>
      <c r="H80" s="304" t="s">
        <v>425</v>
      </c>
      <c r="I80" s="305" t="str">
        <f>IFERROR(VLOOKUP(I79,'P1'!$B:$AP,41,FALSE),"")</f>
        <v/>
      </c>
      <c r="J80" s="305" t="str">
        <f>IFERROR(VLOOKUP(J79,'P1'!$B:$AP,41,FALSE),"")</f>
        <v/>
      </c>
      <c r="K80" s="305" t="str">
        <f>IFERROR(VLOOKUP(K79,'P1'!$B:$AP,41,FALSE),"")</f>
        <v/>
      </c>
      <c r="L80" s="305" t="str">
        <f>IFERROR(VLOOKUP(L79,'P1'!$B:$AP,41,FALSE),"")</f>
        <v/>
      </c>
      <c r="M80" s="305" t="str">
        <f>IFERROR(VLOOKUP(M79,'P1'!$B:$AP,41,FALSE),"")</f>
        <v/>
      </c>
      <c r="N80" s="305" t="str">
        <f>IFERROR(VLOOKUP(N79,'P1'!$B:$AP,41,FALSE),"")</f>
        <v/>
      </c>
      <c r="O80" s="305" t="str">
        <f>IFERROR(VLOOKUP(O79,'P1'!$B:$AP,41,FALSE),"")</f>
        <v/>
      </c>
      <c r="P80" s="305" t="str">
        <f>IFERROR(VLOOKUP(P79,'P1'!$B:$AP,41,FALSE),"")</f>
        <v/>
      </c>
      <c r="Q80" s="305" t="str">
        <f>IFERROR(VLOOKUP(Q79,'P1'!$B:$AP,41,FALSE),"")</f>
        <v/>
      </c>
      <c r="R80" s="305" t="str">
        <f>IFERROR(VLOOKUP(R79,'P1'!$B:$AP,41,FALSE),"")</f>
        <v/>
      </c>
      <c r="S80" s="305" t="str">
        <f>IFERROR(VLOOKUP(S79,'P1'!$B:$AP,41,FALSE),"")</f>
        <v/>
      </c>
      <c r="T80" s="305" t="str">
        <f>IFERROR(VLOOKUP(T79,'P1'!$B:$AP,41,FALSE),"")</f>
        <v/>
      </c>
      <c r="U80" s="305" t="str">
        <f>IFERROR(VLOOKUP(U79,'P1'!$B:$AP,41,FALSE),"")</f>
        <v/>
      </c>
      <c r="V80" s="305" t="str">
        <f>IFERROR(VLOOKUP(V79,'P1'!$B:$AP,41,FALSE),"")</f>
        <v/>
      </c>
      <c r="W80" s="305" t="str">
        <f>IFERROR(VLOOKUP(W79,'P1'!$B:$AP,41,FALSE),"")</f>
        <v/>
      </c>
      <c r="X80" s="305" t="str">
        <f>IFERROR(VLOOKUP(X79,'P1'!$B:$AP,41,FALSE),"")</f>
        <v/>
      </c>
      <c r="Y80" s="305" t="str">
        <f>IFERROR(VLOOKUP(Y79,'P1'!$B:$AP,41,FALSE),"")</f>
        <v/>
      </c>
      <c r="Z80" s="305" t="str">
        <f>IFERROR(VLOOKUP(Z79,'P1'!$B:$AP,41,FALSE),"")</f>
        <v/>
      </c>
      <c r="AA80" s="305" t="str">
        <f>IFERROR(VLOOKUP(AA79,'P1'!$B:$AP,41,FALSE),"")</f>
        <v/>
      </c>
      <c r="AB80" s="305" t="str">
        <f>IFERROR(VLOOKUP(AB79,'P1'!$B:$AP,41,FALSE),"")</f>
        <v/>
      </c>
      <c r="AC80" s="305" t="str">
        <f>IFERROR(VLOOKUP(AC79,'P1'!$B:$AP,41,FALSE),"")</f>
        <v/>
      </c>
      <c r="AD80" s="305" t="str">
        <f>IFERROR(VLOOKUP(AD79,'P1'!$B:$AP,41,FALSE),"")</f>
        <v/>
      </c>
      <c r="AE80" s="305" t="str">
        <f>IFERROR(VLOOKUP(AE79,'P1'!$B:$AP,41,FALSE),"")</f>
        <v/>
      </c>
      <c r="AF80" s="305" t="str">
        <f>IFERROR(VLOOKUP(AF79,'P1'!$B:$AP,41,FALSE),"")</f>
        <v/>
      </c>
      <c r="AG80" s="305" t="str">
        <f>IFERROR(VLOOKUP(AG79,'P1'!$B:$AP,41,FALSE),"")</f>
        <v/>
      </c>
      <c r="AH80" s="305" t="str">
        <f>IFERROR(VLOOKUP(AH79,'P1'!$B:$AP,41,FALSE),"")</f>
        <v/>
      </c>
      <c r="AI80" s="305" t="str">
        <f>IFERROR(VLOOKUP(AI79,'P1'!$B:$AP,41,FALSE),"")</f>
        <v/>
      </c>
      <c r="AJ80" s="305" t="str">
        <f>IFERROR(VLOOKUP(AJ79,'P1'!$B:$AP,41,FALSE),"")</f>
        <v/>
      </c>
      <c r="AK80" s="305" t="str">
        <f>IFERROR(VLOOKUP(AK79,'P1'!$B:$AP,41,FALSE),"")</f>
        <v/>
      </c>
      <c r="AL80" s="305" t="str">
        <f>IFERROR(VLOOKUP(AL79,'P1'!$B:$AP,41,FALSE),"")</f>
        <v/>
      </c>
      <c r="AM80" s="305" t="str">
        <f>IFERROR(VLOOKUP(AM79,'P1'!$B:$AP,41,FALSE),"")</f>
        <v/>
      </c>
      <c r="AN80" s="400"/>
      <c r="AO80" s="403"/>
      <c r="AP80" s="649"/>
      <c r="AQ80" s="650"/>
      <c r="AR80" s="403"/>
      <c r="AU80" s="306" t="str">
        <f t="shared" ref="AU80" si="37">IFERROR(IF($D79="□",($AO79/$AK$7),($AO79/$AK$9)),"")</f>
        <v/>
      </c>
      <c r="AV80" s="306" t="str">
        <f t="shared" ref="AV80" si="38">IFERROR(IF($D79="□",($AN79/$AO$7),($AN79/$AO$9)),"")</f>
        <v/>
      </c>
    </row>
    <row r="81" spans="1:48" ht="12" customHeight="1" x14ac:dyDescent="0.15">
      <c r="A81" s="407"/>
      <c r="B81" s="651"/>
      <c r="C81" s="652"/>
      <c r="D81" s="653"/>
      <c r="E81" s="654"/>
      <c r="F81" s="655"/>
      <c r="G81" s="656"/>
      <c r="H81" s="307" t="s">
        <v>426</v>
      </c>
      <c r="I81" s="305" t="str">
        <f>IFERROR(VLOOKUP(I79,'P1'!$B:$AP,31,FALSE),"")</f>
        <v/>
      </c>
      <c r="J81" s="305" t="str">
        <f>IFERROR(VLOOKUP(J79,'P1'!$B:$AP,31,FALSE),"")</f>
        <v/>
      </c>
      <c r="K81" s="305" t="str">
        <f>IFERROR(VLOOKUP(K79,'P1'!$B:$AP,31,FALSE),"")</f>
        <v/>
      </c>
      <c r="L81" s="305" t="str">
        <f>IFERROR(VLOOKUP(L79,'P1'!$B:$AP,31,FALSE),"")</f>
        <v/>
      </c>
      <c r="M81" s="305" t="str">
        <f>IFERROR(VLOOKUP(M79,'P1'!$B:$AP,31,FALSE),"")</f>
        <v/>
      </c>
      <c r="N81" s="305" t="str">
        <f>IFERROR(VLOOKUP(N79,'P1'!$B:$AP,31,FALSE),"")</f>
        <v/>
      </c>
      <c r="O81" s="305" t="str">
        <f>IFERROR(VLOOKUP(O79,'P1'!$B:$AP,31,FALSE),"")</f>
        <v/>
      </c>
      <c r="P81" s="305" t="str">
        <f>IFERROR(VLOOKUP(P79,'P1'!$B:$AP,31,FALSE),"")</f>
        <v/>
      </c>
      <c r="Q81" s="305" t="str">
        <f>IFERROR(VLOOKUP(Q79,'P1'!$B:$AP,31,FALSE),"")</f>
        <v/>
      </c>
      <c r="R81" s="305" t="str">
        <f>IFERROR(VLOOKUP(R79,'P1'!$B:$AP,31,FALSE),"")</f>
        <v/>
      </c>
      <c r="S81" s="305" t="str">
        <f>IFERROR(VLOOKUP(S79,'P1'!$B:$AP,31,FALSE),"")</f>
        <v/>
      </c>
      <c r="T81" s="305" t="str">
        <f>IFERROR(VLOOKUP(T79,'P1'!$B:$AP,31,FALSE),"")</f>
        <v/>
      </c>
      <c r="U81" s="305" t="str">
        <f>IFERROR(VLOOKUP(U79,'P1'!$B:$AP,31,FALSE),"")</f>
        <v/>
      </c>
      <c r="V81" s="305" t="str">
        <f>IFERROR(VLOOKUP(V79,'P1'!$B:$AP,31,FALSE),"")</f>
        <v/>
      </c>
      <c r="W81" s="305" t="str">
        <f>IFERROR(VLOOKUP(W79,'P1'!$B:$AP,31,FALSE),"")</f>
        <v/>
      </c>
      <c r="X81" s="305" t="str">
        <f>IFERROR(VLOOKUP(X79,'P1'!$B:$AP,31,FALSE),"")</f>
        <v/>
      </c>
      <c r="Y81" s="305" t="str">
        <f>IFERROR(VLOOKUP(Y79,'P1'!$B:$AP,31,FALSE),"")</f>
        <v/>
      </c>
      <c r="Z81" s="305" t="str">
        <f>IFERROR(VLOOKUP(Z79,'P1'!$B:$AP,31,FALSE),"")</f>
        <v/>
      </c>
      <c r="AA81" s="305" t="str">
        <f>IFERROR(VLOOKUP(AA79,'P1'!$B:$AP,31,FALSE),"")</f>
        <v/>
      </c>
      <c r="AB81" s="305" t="str">
        <f>IFERROR(VLOOKUP(AB79,'P1'!$B:$AP,31,FALSE),"")</f>
        <v/>
      </c>
      <c r="AC81" s="305" t="str">
        <f>IFERROR(VLOOKUP(AC79,'P1'!$B:$AP,31,FALSE),"")</f>
        <v/>
      </c>
      <c r="AD81" s="305" t="str">
        <f>IFERROR(VLOOKUP(AD79,'P1'!$B:$AP,31,FALSE),"")</f>
        <v/>
      </c>
      <c r="AE81" s="305" t="str">
        <f>IFERROR(VLOOKUP(AE79,'P1'!$B:$AP,31,FALSE),"")</f>
        <v/>
      </c>
      <c r="AF81" s="305" t="str">
        <f>IFERROR(VLOOKUP(AF79,'P1'!$B:$AP,31,FALSE),"")</f>
        <v/>
      </c>
      <c r="AG81" s="305" t="str">
        <f>IFERROR(VLOOKUP(AG79,'P1'!$B:$AP,31,FALSE),"")</f>
        <v/>
      </c>
      <c r="AH81" s="305" t="str">
        <f>IFERROR(VLOOKUP(AH79,'P1'!$B:$AP,31,FALSE),"")</f>
        <v/>
      </c>
      <c r="AI81" s="305" t="str">
        <f>IFERROR(VLOOKUP(AI79,'P1'!$B:$AP,31,FALSE),"")</f>
        <v/>
      </c>
      <c r="AJ81" s="305" t="str">
        <f>IFERROR(VLOOKUP(AJ79,'P1'!$B:$AP,31,FALSE),"")</f>
        <v/>
      </c>
      <c r="AK81" s="305" t="str">
        <f>IFERROR(VLOOKUP(AK79,'P1'!$B:$AP,31,FALSE),"")</f>
        <v/>
      </c>
      <c r="AL81" s="305" t="str">
        <f>IFERROR(VLOOKUP(AL79,'P1'!$B:$AP,31,FALSE),"")</f>
        <v/>
      </c>
      <c r="AM81" s="305" t="str">
        <f>IFERROR(VLOOKUP(AM79,'P1'!$B:$AP,31,FALSE),"")</f>
        <v/>
      </c>
      <c r="AN81" s="401"/>
      <c r="AO81" s="404"/>
      <c r="AP81" s="657"/>
      <c r="AQ81" s="658"/>
      <c r="AR81" s="404"/>
      <c r="AU81" s="308"/>
      <c r="AV81" s="308"/>
    </row>
    <row r="82" spans="1:48" s="291" customFormat="1" ht="15" customHeight="1" x14ac:dyDescent="0.15">
      <c r="A82" s="311"/>
      <c r="B82" s="311"/>
      <c r="C82" s="311"/>
      <c r="D82" s="311"/>
      <c r="E82" s="311"/>
      <c r="F82" s="311"/>
      <c r="G82" s="311"/>
      <c r="H82" s="311"/>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1"/>
      <c r="AO82" s="311"/>
      <c r="AP82" s="311"/>
      <c r="AQ82" s="313"/>
      <c r="AR82" s="283"/>
      <c r="AS82" s="294"/>
      <c r="AT82" s="310"/>
    </row>
    <row r="83" spans="1:48" ht="15" customHeight="1" x14ac:dyDescent="0.15">
      <c r="A83" s="314" t="s">
        <v>427</v>
      </c>
      <c r="B83" s="315"/>
      <c r="C83" s="316"/>
      <c r="D83" s="316"/>
      <c r="E83" s="316"/>
      <c r="F83" s="316"/>
      <c r="G83" s="316"/>
      <c r="H83" s="316"/>
      <c r="I83" s="317"/>
      <c r="J83" s="316"/>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9"/>
      <c r="AK83" s="319"/>
      <c r="AL83" s="319"/>
      <c r="AM83" s="319"/>
      <c r="AN83" s="320"/>
      <c r="AO83" s="320"/>
      <c r="AP83" s="320"/>
      <c r="AQ83" s="273"/>
      <c r="AR83" s="276"/>
    </row>
    <row r="84" spans="1:48" ht="15" customHeight="1" x14ac:dyDescent="0.15">
      <c r="A84" s="314" t="s">
        <v>428</v>
      </c>
      <c r="B84" s="321"/>
      <c r="C84" s="321"/>
      <c r="D84" s="321"/>
      <c r="E84" s="321"/>
      <c r="F84" s="321"/>
      <c r="G84" s="321"/>
      <c r="H84" s="321"/>
      <c r="I84" s="321"/>
      <c r="J84" s="321"/>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Q84" s="266"/>
      <c r="AR84" s="270"/>
    </row>
    <row r="85" spans="1:48" ht="15" customHeight="1" x14ac:dyDescent="0.15">
      <c r="A85" s="314" t="s">
        <v>429</v>
      </c>
      <c r="B85" s="321"/>
      <c r="C85" s="321"/>
      <c r="D85" s="321"/>
      <c r="E85" s="321"/>
      <c r="F85" s="321"/>
      <c r="G85" s="321"/>
      <c r="H85" s="321"/>
      <c r="I85" s="321"/>
      <c r="J85" s="321"/>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Q85" s="266"/>
      <c r="AR85" s="270"/>
    </row>
    <row r="86" spans="1:48" ht="15" customHeight="1" x14ac:dyDescent="0.15">
      <c r="A86" s="314" t="s">
        <v>430</v>
      </c>
      <c r="B86" s="321"/>
      <c r="C86" s="321"/>
      <c r="D86" s="321"/>
      <c r="E86" s="321"/>
      <c r="F86" s="321"/>
      <c r="G86" s="321"/>
      <c r="H86" s="321"/>
      <c r="I86" s="321"/>
      <c r="J86" s="321"/>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66"/>
      <c r="AP86" s="266"/>
      <c r="AQ86" s="266"/>
      <c r="AR86" s="270"/>
    </row>
    <row r="87" spans="1:48" ht="15" customHeight="1" x14ac:dyDescent="0.15">
      <c r="A87" s="314" t="s">
        <v>431</v>
      </c>
      <c r="B87" s="321"/>
      <c r="C87" s="321"/>
      <c r="D87" s="321"/>
      <c r="E87" s="321"/>
      <c r="F87" s="321"/>
      <c r="G87" s="321"/>
      <c r="H87" s="321"/>
      <c r="I87" s="321"/>
      <c r="J87" s="321"/>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Q87" s="266"/>
      <c r="AR87" s="270"/>
    </row>
    <row r="88" spans="1:48" ht="15" customHeight="1" x14ac:dyDescent="0.15">
      <c r="A88" s="270" t="s">
        <v>432</v>
      </c>
      <c r="B88" s="322"/>
      <c r="C88" s="270"/>
      <c r="D88" s="270"/>
      <c r="E88" s="270"/>
      <c r="F88" s="270"/>
      <c r="G88" s="270"/>
      <c r="H88" s="270"/>
      <c r="I88" s="270"/>
      <c r="J88" s="270"/>
      <c r="K88" s="276"/>
      <c r="L88" s="276"/>
      <c r="M88" s="276"/>
      <c r="N88" s="276"/>
      <c r="O88" s="276"/>
      <c r="P88" s="276"/>
      <c r="Q88" s="276"/>
      <c r="R88" s="276"/>
      <c r="S88" s="276"/>
      <c r="T88" s="276"/>
      <c r="U88" s="276"/>
      <c r="V88" s="276"/>
      <c r="W88" s="276"/>
      <c r="X88" s="276"/>
      <c r="Y88" s="276"/>
      <c r="Z88" s="276"/>
      <c r="AA88" s="276"/>
      <c r="AB88" s="276"/>
      <c r="AC88" s="276"/>
      <c r="AD88" s="276"/>
      <c r="AE88" s="276"/>
      <c r="AF88" s="276"/>
      <c r="AG88" s="276"/>
      <c r="AH88" s="276"/>
      <c r="AI88" s="276"/>
      <c r="AJ88" s="276"/>
      <c r="AK88" s="276"/>
      <c r="AL88" s="276"/>
      <c r="AM88" s="276"/>
      <c r="AN88" s="276"/>
      <c r="AO88" s="276"/>
      <c r="AP88" s="276"/>
      <c r="AQ88" s="276"/>
      <c r="AR88" s="276"/>
    </row>
    <row r="89" spans="1:48" ht="15" customHeight="1" x14ac:dyDescent="0.15">
      <c r="A89" s="270" t="s">
        <v>433</v>
      </c>
      <c r="B89" s="322"/>
      <c r="C89" s="270"/>
      <c r="D89" s="270"/>
      <c r="E89" s="270"/>
      <c r="F89" s="270"/>
      <c r="G89" s="270"/>
      <c r="H89" s="270"/>
      <c r="I89" s="270"/>
      <c r="J89" s="270"/>
      <c r="K89" s="276"/>
      <c r="L89" s="276"/>
      <c r="M89" s="276"/>
      <c r="N89" s="276"/>
      <c r="O89" s="276"/>
      <c r="P89" s="276"/>
      <c r="Q89" s="276"/>
      <c r="R89" s="276"/>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row>
    <row r="90" spans="1:48" ht="15" customHeight="1" x14ac:dyDescent="0.15">
      <c r="A90" s="270"/>
      <c r="B90" s="323" t="s">
        <v>434</v>
      </c>
      <c r="C90" s="396" t="s">
        <v>435</v>
      </c>
      <c r="D90" s="397"/>
      <c r="E90" s="398"/>
      <c r="F90" s="298"/>
      <c r="G90" s="298"/>
      <c r="H90" s="270"/>
      <c r="I90" s="270"/>
      <c r="J90" s="276"/>
      <c r="K90" s="276"/>
      <c r="L90" s="276"/>
      <c r="M90" s="276"/>
      <c r="N90" s="276"/>
      <c r="O90" s="276"/>
      <c r="P90" s="276"/>
      <c r="Q90" s="276"/>
      <c r="R90" s="276"/>
      <c r="S90" s="276"/>
      <c r="T90" s="276"/>
      <c r="U90" s="276"/>
      <c r="V90" s="276"/>
      <c r="W90" s="276"/>
      <c r="X90" s="276"/>
      <c r="Y90" s="276"/>
      <c r="Z90" s="276"/>
      <c r="AA90" s="276"/>
      <c r="AB90" s="276"/>
      <c r="AC90" s="276"/>
      <c r="AD90" s="276"/>
      <c r="AE90" s="276"/>
      <c r="AF90" s="276"/>
      <c r="AG90" s="276"/>
      <c r="AH90" s="276"/>
      <c r="AI90" s="276"/>
      <c r="AJ90" s="276"/>
      <c r="AK90" s="276"/>
      <c r="AL90" s="276"/>
      <c r="AM90" s="276"/>
      <c r="AN90" s="276"/>
      <c r="AO90" s="276"/>
      <c r="AP90" s="276"/>
      <c r="AQ90" s="276"/>
      <c r="AR90" s="276"/>
    </row>
    <row r="91" spans="1:48" ht="15" customHeight="1" x14ac:dyDescent="0.15">
      <c r="A91" s="270"/>
      <c r="B91" s="324" t="s">
        <v>436</v>
      </c>
      <c r="C91" s="396" t="s">
        <v>437</v>
      </c>
      <c r="D91" s="397"/>
      <c r="E91" s="398"/>
      <c r="F91" s="325"/>
      <c r="G91" s="325"/>
      <c r="H91" s="270"/>
      <c r="I91" s="270"/>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6"/>
      <c r="AL91" s="276"/>
      <c r="AM91" s="276"/>
      <c r="AN91" s="276"/>
      <c r="AO91" s="276"/>
      <c r="AP91" s="276"/>
      <c r="AQ91" s="276"/>
      <c r="AR91" s="276"/>
    </row>
    <row r="92" spans="1:48" ht="15" customHeight="1" x14ac:dyDescent="0.15">
      <c r="A92" s="270"/>
      <c r="B92" s="324" t="s">
        <v>438</v>
      </c>
      <c r="C92" s="396" t="s">
        <v>439</v>
      </c>
      <c r="D92" s="397"/>
      <c r="E92" s="398"/>
      <c r="F92" s="325"/>
      <c r="G92" s="325"/>
      <c r="H92" s="270"/>
      <c r="I92" s="270"/>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276"/>
      <c r="AI92" s="276"/>
      <c r="AJ92" s="276"/>
      <c r="AK92" s="276"/>
      <c r="AL92" s="276"/>
      <c r="AM92" s="276"/>
      <c r="AN92" s="276"/>
      <c r="AO92" s="276"/>
      <c r="AP92" s="276"/>
      <c r="AQ92" s="276"/>
      <c r="AR92" s="276"/>
    </row>
    <row r="93" spans="1:48" ht="15" customHeight="1" x14ac:dyDescent="0.15">
      <c r="A93" s="270"/>
      <c r="B93" s="324" t="s">
        <v>440</v>
      </c>
      <c r="C93" s="396" t="s">
        <v>441</v>
      </c>
      <c r="D93" s="397"/>
      <c r="E93" s="398"/>
      <c r="F93" s="325"/>
      <c r="G93" s="325"/>
      <c r="H93" s="270"/>
      <c r="I93" s="270"/>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row>
    <row r="94" spans="1:48" ht="15" customHeight="1" x14ac:dyDescent="0.15">
      <c r="A94" s="270"/>
      <c r="B94" s="324" t="s">
        <v>442</v>
      </c>
      <c r="C94" s="396" t="s">
        <v>443</v>
      </c>
      <c r="D94" s="397"/>
      <c r="E94" s="398"/>
      <c r="F94" s="325"/>
      <c r="G94" s="325"/>
      <c r="H94" s="270"/>
      <c r="I94" s="270"/>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6"/>
      <c r="AJ94" s="276"/>
      <c r="AK94" s="276"/>
      <c r="AL94" s="276"/>
      <c r="AM94" s="276"/>
      <c r="AN94" s="276"/>
      <c r="AO94" s="276"/>
      <c r="AP94" s="276"/>
      <c r="AQ94" s="276"/>
      <c r="AR94" s="276"/>
    </row>
    <row r="95" spans="1:48" ht="15" customHeight="1" x14ac:dyDescent="0.15">
      <c r="A95" s="270"/>
      <c r="B95" s="314" t="s">
        <v>444</v>
      </c>
      <c r="C95" s="270"/>
      <c r="D95" s="270"/>
      <c r="E95" s="270"/>
      <c r="F95" s="270"/>
      <c r="G95" s="270"/>
      <c r="H95" s="270"/>
      <c r="I95" s="270"/>
      <c r="J95" s="270"/>
      <c r="K95" s="276"/>
      <c r="L95" s="276"/>
      <c r="M95" s="276"/>
      <c r="N95" s="276"/>
      <c r="O95" s="276"/>
      <c r="P95" s="276"/>
      <c r="Q95" s="276"/>
      <c r="R95" s="276"/>
      <c r="S95" s="276"/>
      <c r="T95" s="276"/>
      <c r="U95" s="276"/>
      <c r="V95" s="276"/>
      <c r="W95" s="276"/>
      <c r="X95" s="276"/>
      <c r="Y95" s="276"/>
      <c r="Z95" s="276"/>
      <c r="AA95" s="276"/>
      <c r="AB95" s="276"/>
      <c r="AC95" s="276"/>
      <c r="AD95" s="276"/>
      <c r="AE95" s="276"/>
      <c r="AF95" s="276"/>
      <c r="AG95" s="276"/>
      <c r="AH95" s="276"/>
      <c r="AI95" s="276"/>
      <c r="AJ95" s="276"/>
      <c r="AK95" s="276"/>
      <c r="AL95" s="276"/>
      <c r="AM95" s="276"/>
      <c r="AN95" s="276"/>
      <c r="AO95" s="276"/>
      <c r="AP95" s="276"/>
      <c r="AQ95" s="276"/>
      <c r="AR95" s="276"/>
    </row>
    <row r="96" spans="1:48" ht="15" customHeight="1" x14ac:dyDescent="0.15">
      <c r="A96" s="270"/>
      <c r="B96" s="314" t="s">
        <v>445</v>
      </c>
      <c r="C96" s="270"/>
      <c r="D96" s="270"/>
      <c r="E96" s="270"/>
      <c r="F96" s="270"/>
      <c r="G96" s="270"/>
      <c r="H96" s="270"/>
      <c r="I96" s="270"/>
      <c r="J96" s="270"/>
      <c r="K96" s="276"/>
      <c r="L96" s="276"/>
      <c r="M96" s="276"/>
      <c r="N96" s="276"/>
      <c r="O96" s="276"/>
      <c r="P96" s="276"/>
      <c r="Q96" s="276"/>
      <c r="R96" s="276"/>
      <c r="S96" s="276"/>
      <c r="T96" s="276"/>
      <c r="U96" s="276"/>
      <c r="V96" s="276"/>
      <c r="W96" s="276"/>
      <c r="X96" s="276"/>
      <c r="Y96" s="276"/>
      <c r="Z96" s="276"/>
      <c r="AA96" s="276"/>
      <c r="AB96" s="276"/>
      <c r="AC96" s="276"/>
      <c r="AD96" s="276"/>
      <c r="AE96" s="276"/>
      <c r="AF96" s="276"/>
      <c r="AG96" s="276"/>
      <c r="AH96" s="276"/>
      <c r="AI96" s="276"/>
      <c r="AJ96" s="276"/>
      <c r="AK96" s="276"/>
      <c r="AL96" s="276"/>
      <c r="AM96" s="276"/>
      <c r="AN96" s="276"/>
      <c r="AO96" s="276"/>
      <c r="AP96" s="276"/>
      <c r="AQ96" s="276"/>
      <c r="AR96" s="276"/>
    </row>
    <row r="97" spans="1:44" ht="15" customHeight="1" x14ac:dyDescent="0.15">
      <c r="A97" s="270"/>
      <c r="B97" s="314" t="s">
        <v>446</v>
      </c>
      <c r="C97" s="270"/>
      <c r="D97" s="270"/>
      <c r="E97" s="270"/>
      <c r="F97" s="270"/>
      <c r="G97" s="270"/>
      <c r="H97" s="270"/>
      <c r="I97" s="270"/>
      <c r="J97" s="270"/>
      <c r="K97" s="276"/>
      <c r="L97" s="276"/>
      <c r="M97" s="276"/>
      <c r="N97" s="276"/>
      <c r="O97" s="276"/>
      <c r="P97" s="276"/>
      <c r="Q97" s="276"/>
      <c r="R97" s="276"/>
      <c r="S97" s="276"/>
      <c r="T97" s="276"/>
      <c r="U97" s="276"/>
      <c r="V97" s="276"/>
      <c r="W97" s="276"/>
      <c r="X97" s="276"/>
      <c r="Y97" s="276"/>
      <c r="Z97" s="276"/>
      <c r="AA97" s="276"/>
      <c r="AB97" s="276"/>
      <c r="AC97" s="276"/>
      <c r="AD97" s="276"/>
      <c r="AE97" s="276"/>
      <c r="AF97" s="276"/>
      <c r="AG97" s="276"/>
      <c r="AH97" s="276"/>
      <c r="AI97" s="276"/>
      <c r="AJ97" s="276"/>
      <c r="AK97" s="276"/>
      <c r="AL97" s="276"/>
      <c r="AM97" s="276"/>
      <c r="AN97" s="276"/>
      <c r="AO97" s="276"/>
      <c r="AP97" s="276"/>
      <c r="AQ97" s="276"/>
      <c r="AR97" s="276"/>
    </row>
    <row r="98" spans="1:44" ht="15" customHeight="1" x14ac:dyDescent="0.15">
      <c r="A98" s="270" t="s">
        <v>447</v>
      </c>
      <c r="B98" s="322"/>
      <c r="C98" s="270"/>
      <c r="D98" s="270"/>
      <c r="E98" s="270"/>
      <c r="F98" s="270"/>
      <c r="G98" s="270"/>
      <c r="H98" s="270"/>
      <c r="I98" s="270"/>
      <c r="J98" s="270"/>
      <c r="K98" s="276"/>
      <c r="L98" s="276"/>
      <c r="M98" s="276"/>
      <c r="N98" s="276"/>
      <c r="O98" s="276"/>
      <c r="P98" s="276"/>
      <c r="Q98" s="276"/>
      <c r="R98" s="276"/>
      <c r="S98" s="276"/>
      <c r="T98" s="276"/>
      <c r="U98" s="276"/>
      <c r="V98" s="276"/>
      <c r="W98" s="276"/>
      <c r="X98" s="276"/>
      <c r="Y98" s="276"/>
      <c r="Z98" s="276"/>
      <c r="AA98" s="276"/>
      <c r="AB98" s="276"/>
      <c r="AC98" s="276"/>
      <c r="AD98" s="276"/>
      <c r="AE98" s="276"/>
      <c r="AF98" s="276"/>
      <c r="AG98" s="276"/>
      <c r="AH98" s="276"/>
      <c r="AI98" s="276"/>
      <c r="AJ98" s="276"/>
      <c r="AK98" s="276"/>
      <c r="AL98" s="276"/>
      <c r="AM98" s="276"/>
      <c r="AN98" s="276"/>
      <c r="AO98" s="276"/>
      <c r="AP98" s="276"/>
      <c r="AQ98" s="276"/>
      <c r="AR98" s="276"/>
    </row>
    <row r="99" spans="1:44" ht="15" customHeight="1" x14ac:dyDescent="0.15">
      <c r="A99" s="270" t="s">
        <v>448</v>
      </c>
      <c r="B99" s="322"/>
      <c r="C99" s="270"/>
      <c r="D99" s="270"/>
      <c r="E99" s="270"/>
      <c r="F99" s="270"/>
      <c r="G99" s="270"/>
      <c r="H99" s="270"/>
      <c r="I99" s="270"/>
      <c r="J99" s="270"/>
      <c r="K99" s="276"/>
      <c r="L99" s="276"/>
      <c r="M99" s="276"/>
      <c r="N99" s="276"/>
      <c r="O99" s="276"/>
      <c r="P99" s="276"/>
      <c r="Q99" s="276"/>
      <c r="R99" s="276"/>
      <c r="S99" s="276"/>
      <c r="T99" s="276"/>
      <c r="U99" s="276"/>
      <c r="V99" s="276"/>
      <c r="W99" s="276"/>
      <c r="X99" s="276"/>
      <c r="Y99" s="276"/>
      <c r="Z99" s="276"/>
      <c r="AA99" s="276"/>
      <c r="AB99" s="276"/>
      <c r="AC99" s="276"/>
      <c r="AD99" s="276"/>
      <c r="AE99" s="276"/>
      <c r="AF99" s="276"/>
      <c r="AG99" s="276"/>
      <c r="AH99" s="276"/>
      <c r="AI99" s="276"/>
      <c r="AJ99" s="276"/>
      <c r="AK99" s="276"/>
      <c r="AL99" s="276"/>
      <c r="AM99" s="276"/>
      <c r="AN99" s="276"/>
      <c r="AO99" s="276"/>
      <c r="AP99" s="276"/>
      <c r="AQ99" s="276"/>
      <c r="AR99" s="276"/>
    </row>
    <row r="100" spans="1:44" ht="15" customHeight="1" x14ac:dyDescent="0.15">
      <c r="A100" s="270" t="s">
        <v>449</v>
      </c>
      <c r="B100" s="322"/>
      <c r="C100" s="270"/>
      <c r="D100" s="270"/>
      <c r="E100" s="270"/>
      <c r="F100" s="270"/>
      <c r="G100" s="270"/>
      <c r="H100" s="270"/>
      <c r="I100" s="270"/>
      <c r="J100" s="270"/>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row>
    <row r="101" spans="1:44" ht="15" customHeight="1" x14ac:dyDescent="0.15">
      <c r="A101" s="270" t="s">
        <v>450</v>
      </c>
      <c r="B101" s="322"/>
      <c r="C101" s="270"/>
      <c r="D101" s="270"/>
      <c r="E101" s="270"/>
      <c r="F101" s="270"/>
      <c r="G101" s="270"/>
      <c r="H101" s="270"/>
      <c r="I101" s="270"/>
      <c r="J101" s="270"/>
      <c r="K101" s="276"/>
      <c r="L101" s="276"/>
      <c r="M101" s="276"/>
      <c r="N101" s="276"/>
      <c r="O101" s="276"/>
      <c r="P101" s="276"/>
      <c r="Q101" s="276"/>
      <c r="R101" s="276"/>
      <c r="S101" s="276"/>
      <c r="T101" s="276"/>
      <c r="U101" s="276"/>
      <c r="V101" s="276"/>
      <c r="W101" s="276"/>
      <c r="X101" s="276"/>
      <c r="Y101" s="276"/>
      <c r="Z101" s="276"/>
      <c r="AA101" s="276"/>
      <c r="AB101" s="276"/>
      <c r="AC101" s="276"/>
      <c r="AD101" s="276"/>
      <c r="AE101" s="276"/>
      <c r="AF101" s="276"/>
      <c r="AG101" s="276"/>
      <c r="AH101" s="276"/>
      <c r="AI101" s="276"/>
      <c r="AJ101" s="276"/>
      <c r="AK101" s="276"/>
      <c r="AL101" s="276"/>
      <c r="AM101" s="276"/>
      <c r="AN101" s="276"/>
      <c r="AO101" s="276"/>
      <c r="AP101" s="276"/>
      <c r="AQ101" s="276"/>
      <c r="AR101" s="276"/>
    </row>
    <row r="102" spans="1:44" ht="15" customHeight="1" x14ac:dyDescent="0.15">
      <c r="A102" s="270" t="s">
        <v>451</v>
      </c>
      <c r="B102" s="322"/>
      <c r="C102" s="270"/>
      <c r="D102" s="270"/>
      <c r="E102" s="270"/>
      <c r="F102" s="270"/>
      <c r="G102" s="270"/>
      <c r="H102" s="270"/>
      <c r="I102" s="270"/>
      <c r="J102" s="270"/>
      <c r="K102" s="276"/>
      <c r="L102" s="276"/>
      <c r="M102" s="276"/>
      <c r="N102" s="276"/>
      <c r="O102" s="276"/>
      <c r="P102" s="276"/>
      <c r="Q102" s="276"/>
      <c r="R102" s="276"/>
      <c r="S102" s="276"/>
      <c r="T102" s="276"/>
      <c r="U102" s="276"/>
      <c r="V102" s="276"/>
      <c r="W102" s="276"/>
      <c r="X102" s="276"/>
      <c r="Y102" s="276"/>
      <c r="Z102" s="276"/>
      <c r="AA102" s="276"/>
      <c r="AB102" s="276"/>
      <c r="AC102" s="276"/>
      <c r="AD102" s="276"/>
      <c r="AE102" s="276"/>
      <c r="AF102" s="276"/>
      <c r="AG102" s="276"/>
      <c r="AH102" s="276"/>
      <c r="AI102" s="276"/>
      <c r="AJ102" s="276"/>
      <c r="AK102" s="276"/>
      <c r="AL102" s="276"/>
      <c r="AM102" s="276"/>
      <c r="AN102" s="276"/>
      <c r="AO102" s="276"/>
      <c r="AP102" s="276"/>
      <c r="AQ102" s="276"/>
      <c r="AR102" s="276"/>
    </row>
    <row r="103" spans="1:44" ht="15" customHeight="1" x14ac:dyDescent="0.15">
      <c r="A103" s="270" t="s">
        <v>452</v>
      </c>
      <c r="B103" s="322"/>
      <c r="C103" s="270"/>
      <c r="D103" s="270"/>
      <c r="E103" s="270"/>
      <c r="F103" s="270"/>
      <c r="G103" s="270"/>
      <c r="H103" s="270"/>
      <c r="I103" s="270"/>
      <c r="J103" s="270"/>
      <c r="K103" s="276"/>
      <c r="L103" s="276"/>
      <c r="M103" s="276"/>
      <c r="N103" s="276"/>
      <c r="O103" s="276"/>
      <c r="P103" s="276"/>
      <c r="Q103" s="276"/>
      <c r="R103" s="276"/>
      <c r="S103" s="276"/>
      <c r="T103" s="276"/>
      <c r="U103" s="276"/>
      <c r="V103" s="276"/>
      <c r="W103" s="276"/>
      <c r="X103" s="276"/>
      <c r="Y103" s="276"/>
      <c r="Z103" s="276"/>
      <c r="AA103" s="276"/>
      <c r="AB103" s="276"/>
      <c r="AC103" s="276"/>
      <c r="AD103" s="276"/>
      <c r="AE103" s="276"/>
      <c r="AF103" s="276"/>
      <c r="AG103" s="276"/>
      <c r="AH103" s="276"/>
      <c r="AI103" s="276"/>
      <c r="AJ103" s="276"/>
      <c r="AK103" s="276"/>
      <c r="AL103" s="276"/>
      <c r="AM103" s="276"/>
      <c r="AN103" s="276"/>
      <c r="AO103" s="276"/>
      <c r="AP103" s="276"/>
      <c r="AQ103" s="276"/>
      <c r="AR103" s="276"/>
    </row>
    <row r="104" spans="1:44" ht="15" customHeight="1" x14ac:dyDescent="0.15">
      <c r="A104" s="270" t="s">
        <v>453</v>
      </c>
      <c r="B104" s="322"/>
      <c r="C104" s="270"/>
      <c r="D104" s="270"/>
      <c r="E104" s="270"/>
      <c r="F104" s="270"/>
      <c r="G104" s="270"/>
      <c r="H104" s="270"/>
      <c r="I104" s="270"/>
      <c r="J104" s="270"/>
      <c r="K104" s="276"/>
      <c r="L104" s="276"/>
      <c r="M104" s="276"/>
      <c r="N104" s="276"/>
      <c r="O104" s="276"/>
      <c r="P104" s="276"/>
      <c r="Q104" s="276"/>
      <c r="R104" s="276"/>
      <c r="S104" s="276"/>
      <c r="T104" s="276"/>
      <c r="U104" s="276"/>
      <c r="V104" s="276"/>
      <c r="W104" s="276"/>
      <c r="X104" s="276"/>
      <c r="Y104" s="276"/>
      <c r="Z104" s="276"/>
      <c r="AA104" s="276"/>
      <c r="AB104" s="276"/>
      <c r="AC104" s="276"/>
      <c r="AD104" s="276"/>
      <c r="AE104" s="276"/>
      <c r="AF104" s="276"/>
      <c r="AG104" s="276"/>
      <c r="AH104" s="276"/>
      <c r="AI104" s="276"/>
      <c r="AJ104" s="276"/>
      <c r="AK104" s="276"/>
      <c r="AL104" s="276"/>
      <c r="AM104" s="276"/>
      <c r="AN104" s="276"/>
      <c r="AO104" s="276"/>
      <c r="AP104" s="276"/>
      <c r="AQ104" s="276"/>
      <c r="AR104" s="276"/>
    </row>
    <row r="105" spans="1:44" ht="15" customHeight="1" x14ac:dyDescent="0.15">
      <c r="A105" s="270" t="s">
        <v>454</v>
      </c>
      <c r="B105" s="322"/>
      <c r="C105" s="270"/>
      <c r="D105" s="270"/>
      <c r="E105" s="270"/>
      <c r="F105" s="270"/>
      <c r="G105" s="270"/>
      <c r="H105" s="270"/>
      <c r="I105" s="270"/>
      <c r="J105" s="270"/>
      <c r="K105" s="276"/>
      <c r="L105" s="276"/>
      <c r="M105" s="276"/>
      <c r="N105" s="276"/>
      <c r="O105" s="276"/>
      <c r="P105" s="276"/>
      <c r="Q105" s="276"/>
      <c r="R105" s="276"/>
      <c r="S105" s="276"/>
      <c r="T105" s="276"/>
      <c r="U105" s="276"/>
      <c r="V105" s="276"/>
      <c r="W105" s="276"/>
      <c r="X105" s="276"/>
      <c r="Y105" s="276"/>
      <c r="Z105" s="276"/>
      <c r="AA105" s="276"/>
      <c r="AB105" s="276"/>
      <c r="AC105" s="276"/>
      <c r="AD105" s="276"/>
      <c r="AE105" s="276"/>
      <c r="AF105" s="276"/>
      <c r="AG105" s="276"/>
      <c r="AH105" s="276"/>
      <c r="AI105" s="276"/>
      <c r="AJ105" s="276"/>
      <c r="AK105" s="276"/>
      <c r="AL105" s="276"/>
      <c r="AM105" s="276"/>
      <c r="AN105" s="276"/>
      <c r="AO105" s="276"/>
      <c r="AP105" s="276"/>
      <c r="AQ105" s="276"/>
      <c r="AR105" s="276"/>
    </row>
    <row r="106" spans="1:44" ht="15" customHeight="1" x14ac:dyDescent="0.15">
      <c r="A106" s="270" t="s">
        <v>455</v>
      </c>
      <c r="B106" s="322"/>
      <c r="C106" s="270"/>
      <c r="D106" s="270"/>
      <c r="E106" s="270"/>
      <c r="F106" s="270"/>
      <c r="G106" s="270"/>
      <c r="H106" s="270"/>
      <c r="I106" s="270"/>
      <c r="J106" s="270"/>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6"/>
      <c r="AP106" s="276"/>
      <c r="AQ106" s="276"/>
      <c r="AR106" s="276"/>
    </row>
    <row r="107" spans="1:44" ht="15" customHeight="1" x14ac:dyDescent="0.15">
      <c r="A107" s="270" t="s">
        <v>456</v>
      </c>
      <c r="B107" s="322"/>
      <c r="C107" s="270"/>
      <c r="D107" s="270"/>
      <c r="E107" s="270"/>
      <c r="F107" s="270"/>
      <c r="G107" s="270"/>
      <c r="H107" s="270"/>
      <c r="I107" s="270"/>
      <c r="J107" s="270"/>
      <c r="K107" s="276"/>
      <c r="L107" s="276"/>
      <c r="M107" s="276"/>
      <c r="N107" s="276"/>
      <c r="O107" s="276"/>
      <c r="P107" s="276"/>
      <c r="Q107" s="276"/>
      <c r="R107" s="276"/>
      <c r="S107" s="276"/>
      <c r="T107" s="276"/>
      <c r="U107" s="276"/>
      <c r="V107" s="276"/>
      <c r="W107" s="276"/>
      <c r="X107" s="276"/>
      <c r="Y107" s="276"/>
      <c r="Z107" s="276"/>
      <c r="AA107" s="276"/>
      <c r="AB107" s="276"/>
      <c r="AC107" s="276"/>
      <c r="AD107" s="276"/>
      <c r="AE107" s="276"/>
      <c r="AF107" s="276"/>
      <c r="AG107" s="276"/>
      <c r="AH107" s="276"/>
      <c r="AI107" s="276"/>
      <c r="AJ107" s="276"/>
      <c r="AK107" s="276"/>
      <c r="AL107" s="276"/>
      <c r="AM107" s="276"/>
      <c r="AN107" s="276"/>
      <c r="AO107" s="276"/>
      <c r="AP107" s="276"/>
      <c r="AQ107" s="276"/>
      <c r="AR107" s="276"/>
    </row>
    <row r="108" spans="1:44" ht="15" customHeight="1" x14ac:dyDescent="0.15">
      <c r="A108" s="270" t="s">
        <v>457</v>
      </c>
      <c r="B108" s="322"/>
      <c r="C108" s="270"/>
      <c r="D108" s="270"/>
      <c r="E108" s="270"/>
      <c r="F108" s="270"/>
      <c r="G108" s="270"/>
      <c r="H108" s="270"/>
      <c r="I108" s="270"/>
      <c r="J108" s="270"/>
      <c r="K108" s="276"/>
      <c r="L108" s="276"/>
      <c r="M108" s="276"/>
      <c r="N108" s="276"/>
      <c r="O108" s="276"/>
      <c r="P108" s="276"/>
      <c r="Q108" s="276"/>
      <c r="R108" s="276"/>
      <c r="S108" s="276"/>
      <c r="T108" s="276"/>
      <c r="U108" s="276"/>
      <c r="V108" s="276"/>
      <c r="W108" s="276"/>
      <c r="X108" s="276"/>
      <c r="Y108" s="276"/>
      <c r="Z108" s="276"/>
      <c r="AA108" s="276"/>
      <c r="AB108" s="276"/>
      <c r="AC108" s="276"/>
      <c r="AD108" s="276"/>
      <c r="AE108" s="276"/>
      <c r="AF108" s="276"/>
      <c r="AG108" s="276"/>
      <c r="AH108" s="276"/>
      <c r="AI108" s="276"/>
      <c r="AJ108" s="276"/>
      <c r="AK108" s="276"/>
      <c r="AL108" s="276"/>
      <c r="AM108" s="276"/>
      <c r="AN108" s="276"/>
      <c r="AO108" s="276"/>
      <c r="AP108" s="276"/>
      <c r="AQ108" s="276"/>
      <c r="AR108" s="276"/>
    </row>
    <row r="109" spans="1:44" ht="15" customHeight="1" x14ac:dyDescent="0.15">
      <c r="A109" s="270" t="s">
        <v>458</v>
      </c>
      <c r="B109" s="322"/>
      <c r="C109" s="270"/>
      <c r="D109" s="270"/>
      <c r="E109" s="270"/>
      <c r="F109" s="270"/>
      <c r="G109" s="270"/>
      <c r="H109" s="270"/>
      <c r="I109" s="270"/>
      <c r="J109" s="270"/>
      <c r="K109" s="276"/>
      <c r="L109" s="276"/>
      <c r="M109" s="276"/>
      <c r="N109" s="276"/>
      <c r="O109" s="276"/>
      <c r="P109" s="276"/>
      <c r="Q109" s="276"/>
      <c r="R109" s="276"/>
      <c r="S109" s="276"/>
      <c r="T109" s="276"/>
      <c r="U109" s="276"/>
      <c r="V109" s="276"/>
      <c r="W109" s="276"/>
      <c r="X109" s="276"/>
      <c r="Y109" s="276"/>
      <c r="Z109" s="276"/>
      <c r="AA109" s="276"/>
      <c r="AB109" s="276"/>
      <c r="AC109" s="276"/>
      <c r="AD109" s="276"/>
      <c r="AE109" s="276"/>
      <c r="AF109" s="276"/>
      <c r="AG109" s="276"/>
      <c r="AH109" s="276"/>
      <c r="AI109" s="276"/>
      <c r="AJ109" s="276"/>
      <c r="AK109" s="276"/>
      <c r="AL109" s="276"/>
      <c r="AM109" s="276"/>
      <c r="AN109" s="276"/>
      <c r="AO109" s="276"/>
      <c r="AP109" s="276"/>
      <c r="AQ109" s="276"/>
      <c r="AR109" s="276"/>
    </row>
    <row r="110" spans="1:44" ht="15" customHeight="1" x14ac:dyDescent="0.15">
      <c r="A110" s="270" t="s">
        <v>459</v>
      </c>
      <c r="B110" s="322"/>
      <c r="C110" s="270"/>
      <c r="D110" s="270"/>
      <c r="E110" s="270"/>
      <c r="F110" s="270"/>
      <c r="G110" s="270"/>
      <c r="H110" s="270"/>
      <c r="I110" s="270"/>
      <c r="J110" s="270"/>
      <c r="K110" s="276"/>
      <c r="L110" s="276"/>
      <c r="M110" s="276"/>
      <c r="N110" s="276"/>
      <c r="O110" s="276"/>
      <c r="P110" s="276"/>
      <c r="Q110" s="276"/>
      <c r="R110" s="276"/>
      <c r="S110" s="276"/>
      <c r="T110" s="276"/>
      <c r="U110" s="276"/>
      <c r="V110" s="276"/>
      <c r="W110" s="276"/>
      <c r="X110" s="276"/>
      <c r="Y110" s="276"/>
      <c r="Z110" s="276"/>
      <c r="AA110" s="276"/>
      <c r="AB110" s="276"/>
      <c r="AC110" s="276"/>
      <c r="AD110" s="276"/>
      <c r="AE110" s="276"/>
      <c r="AF110" s="276"/>
      <c r="AG110" s="276"/>
      <c r="AH110" s="276"/>
      <c r="AI110" s="276"/>
      <c r="AJ110" s="276"/>
      <c r="AK110" s="276"/>
      <c r="AL110" s="276"/>
      <c r="AM110" s="276"/>
      <c r="AN110" s="276"/>
      <c r="AO110" s="276"/>
      <c r="AP110" s="276"/>
      <c r="AQ110" s="276"/>
      <c r="AR110" s="276"/>
    </row>
    <row r="111" spans="1:44" ht="21" customHeight="1" x14ac:dyDescent="0.15">
      <c r="A111" s="276"/>
      <c r="B111" s="264"/>
      <c r="C111" s="276"/>
      <c r="D111" s="276"/>
      <c r="E111" s="276"/>
      <c r="F111" s="276"/>
      <c r="G111" s="276"/>
      <c r="H111" s="276"/>
      <c r="I111" s="276"/>
      <c r="J111" s="276"/>
      <c r="K111" s="276"/>
      <c r="L111" s="276"/>
      <c r="M111" s="276"/>
      <c r="N111" s="276"/>
      <c r="O111" s="276"/>
      <c r="P111" s="276"/>
      <c r="Q111" s="276"/>
      <c r="R111" s="276"/>
      <c r="S111" s="276"/>
      <c r="T111" s="276"/>
      <c r="U111" s="276"/>
      <c r="V111" s="276"/>
      <c r="W111" s="276"/>
      <c r="X111" s="276"/>
      <c r="Y111" s="276"/>
      <c r="Z111" s="276"/>
      <c r="AA111" s="276"/>
      <c r="AB111" s="276"/>
      <c r="AC111" s="276"/>
      <c r="AD111" s="276"/>
      <c r="AE111" s="276"/>
      <c r="AF111" s="276"/>
      <c r="AG111" s="276"/>
      <c r="AH111" s="276"/>
      <c r="AI111" s="276"/>
      <c r="AJ111" s="276"/>
      <c r="AK111" s="276"/>
      <c r="AL111" s="276"/>
      <c r="AM111" s="276"/>
      <c r="AN111" s="276"/>
      <c r="AO111" s="276"/>
      <c r="AP111" s="276"/>
      <c r="AQ111" s="276"/>
      <c r="AR111" s="276"/>
    </row>
  </sheetData>
  <sheetProtection password="C714" sheet="1" objects="1" scenarios="1" formatRows="0" insertRows="0" deleteRows="0" selectLockedCells="1"/>
  <mergeCells count="290">
    <mergeCell ref="AR79:AR81"/>
    <mergeCell ref="C90:E90"/>
    <mergeCell ref="C91:E91"/>
    <mergeCell ref="C92:E92"/>
    <mergeCell ref="C93:E93"/>
    <mergeCell ref="C94:E94"/>
    <mergeCell ref="AR76:AR78"/>
    <mergeCell ref="A79:A81"/>
    <mergeCell ref="B79:B81"/>
    <mergeCell ref="C79:C81"/>
    <mergeCell ref="D79:D81"/>
    <mergeCell ref="E79:E81"/>
    <mergeCell ref="F79:G81"/>
    <mergeCell ref="AN79:AN81"/>
    <mergeCell ref="AO79:AO81"/>
    <mergeCell ref="AP79:AQ81"/>
    <mergeCell ref="AR73:AR75"/>
    <mergeCell ref="A76:A78"/>
    <mergeCell ref="B76:B78"/>
    <mergeCell ref="C76:C78"/>
    <mergeCell ref="D76:D78"/>
    <mergeCell ref="E76:E78"/>
    <mergeCell ref="F76:G78"/>
    <mergeCell ref="AN76:AN78"/>
    <mergeCell ref="AO76:AO78"/>
    <mergeCell ref="AP76:AQ78"/>
    <mergeCell ref="AR70:AR72"/>
    <mergeCell ref="A73:A75"/>
    <mergeCell ref="B73:B75"/>
    <mergeCell ref="C73:C75"/>
    <mergeCell ref="D73:D75"/>
    <mergeCell ref="E73:E75"/>
    <mergeCell ref="F73:G75"/>
    <mergeCell ref="AN73:AN75"/>
    <mergeCell ref="AO73:AO75"/>
    <mergeCell ref="AP73:AQ75"/>
    <mergeCell ref="AR67:AR69"/>
    <mergeCell ref="A70:A72"/>
    <mergeCell ref="B70:B72"/>
    <mergeCell ref="C70:C72"/>
    <mergeCell ref="D70:D72"/>
    <mergeCell ref="E70:E72"/>
    <mergeCell ref="F70:G72"/>
    <mergeCell ref="AN70:AN72"/>
    <mergeCell ref="AO70:AO72"/>
    <mergeCell ref="AP70:AQ72"/>
    <mergeCell ref="AR64:AR66"/>
    <mergeCell ref="A67:A69"/>
    <mergeCell ref="B67:B69"/>
    <mergeCell ref="C67:C69"/>
    <mergeCell ref="D67:D69"/>
    <mergeCell ref="E67:E69"/>
    <mergeCell ref="F67:G69"/>
    <mergeCell ref="AN67:AN69"/>
    <mergeCell ref="AO67:AO69"/>
    <mergeCell ref="AP67:AQ69"/>
    <mergeCell ref="AR61:AR63"/>
    <mergeCell ref="A64:A66"/>
    <mergeCell ref="B64:B66"/>
    <mergeCell ref="C64:C66"/>
    <mergeCell ref="D64:D66"/>
    <mergeCell ref="E64:E66"/>
    <mergeCell ref="F64:G66"/>
    <mergeCell ref="AN64:AN66"/>
    <mergeCell ref="AO64:AO66"/>
    <mergeCell ref="AP64:AQ66"/>
    <mergeCell ref="AR58:AR60"/>
    <mergeCell ref="A61:A63"/>
    <mergeCell ref="B61:B63"/>
    <mergeCell ref="C61:C63"/>
    <mergeCell ref="D61:D63"/>
    <mergeCell ref="E61:E63"/>
    <mergeCell ref="F61:G63"/>
    <mergeCell ref="AN61:AN63"/>
    <mergeCell ref="AO61:AO63"/>
    <mergeCell ref="AP61:AQ63"/>
    <mergeCell ref="AR55:AR57"/>
    <mergeCell ref="A58:A60"/>
    <mergeCell ref="B58:B60"/>
    <mergeCell ref="C58:C60"/>
    <mergeCell ref="D58:D60"/>
    <mergeCell ref="E58:E60"/>
    <mergeCell ref="F58:G60"/>
    <mergeCell ref="AN58:AN60"/>
    <mergeCell ref="AO58:AO60"/>
    <mergeCell ref="AP58:AQ60"/>
    <mergeCell ref="AR52:AR54"/>
    <mergeCell ref="A55:A57"/>
    <mergeCell ref="B55:B57"/>
    <mergeCell ref="C55:C57"/>
    <mergeCell ref="D55:D57"/>
    <mergeCell ref="E55:E57"/>
    <mergeCell ref="F55:G57"/>
    <mergeCell ref="AN55:AN57"/>
    <mergeCell ref="AO55:AO57"/>
    <mergeCell ref="AP55:AQ57"/>
    <mergeCell ref="AR49:AR51"/>
    <mergeCell ref="A52:A54"/>
    <mergeCell ref="B52:B54"/>
    <mergeCell ref="C52:C54"/>
    <mergeCell ref="D52:D54"/>
    <mergeCell ref="E52:E54"/>
    <mergeCell ref="F52:G54"/>
    <mergeCell ref="AN52:AN54"/>
    <mergeCell ref="AO52:AO54"/>
    <mergeCell ref="AP52:AQ54"/>
    <mergeCell ref="AR46:AR48"/>
    <mergeCell ref="A49:A51"/>
    <mergeCell ref="B49:B51"/>
    <mergeCell ref="C49:C51"/>
    <mergeCell ref="D49:D51"/>
    <mergeCell ref="E49:E51"/>
    <mergeCell ref="F49:G51"/>
    <mergeCell ref="AN49:AN51"/>
    <mergeCell ref="AO49:AO51"/>
    <mergeCell ref="AP49:AQ51"/>
    <mergeCell ref="AR43:AR45"/>
    <mergeCell ref="A46:A48"/>
    <mergeCell ref="B46:B48"/>
    <mergeCell ref="C46:C48"/>
    <mergeCell ref="D46:D48"/>
    <mergeCell ref="E46:E48"/>
    <mergeCell ref="F46:G48"/>
    <mergeCell ref="AN46:AN48"/>
    <mergeCell ref="AO46:AO48"/>
    <mergeCell ref="AP46:AQ48"/>
    <mergeCell ref="AR40:AR42"/>
    <mergeCell ref="A43:A45"/>
    <mergeCell ref="B43:B45"/>
    <mergeCell ref="C43:C45"/>
    <mergeCell ref="D43:D45"/>
    <mergeCell ref="E43:E45"/>
    <mergeCell ref="F43:G45"/>
    <mergeCell ref="AN43:AN45"/>
    <mergeCell ref="AO43:AO45"/>
    <mergeCell ref="AP43:AQ45"/>
    <mergeCell ref="AR37:AR39"/>
    <mergeCell ref="A40:A42"/>
    <mergeCell ref="B40:B42"/>
    <mergeCell ref="C40:C42"/>
    <mergeCell ref="D40:D42"/>
    <mergeCell ref="E40:E42"/>
    <mergeCell ref="F40:G42"/>
    <mergeCell ref="AN40:AN42"/>
    <mergeCell ref="AO40:AO42"/>
    <mergeCell ref="AP40:AQ42"/>
    <mergeCell ref="AR34:AR36"/>
    <mergeCell ref="A37:A39"/>
    <mergeCell ref="B37:B39"/>
    <mergeCell ref="C37:C39"/>
    <mergeCell ref="D37:D39"/>
    <mergeCell ref="E37:E39"/>
    <mergeCell ref="F37:G39"/>
    <mergeCell ref="AN37:AN39"/>
    <mergeCell ref="AO37:AO39"/>
    <mergeCell ref="AP37:AQ39"/>
    <mergeCell ref="AR31:AR33"/>
    <mergeCell ref="A34:A36"/>
    <mergeCell ref="B34:B36"/>
    <mergeCell ref="C34:C36"/>
    <mergeCell ref="D34:D36"/>
    <mergeCell ref="E34:E36"/>
    <mergeCell ref="F34:G36"/>
    <mergeCell ref="AN34:AN36"/>
    <mergeCell ref="AO34:AO36"/>
    <mergeCell ref="AP34:AQ36"/>
    <mergeCell ref="AR28:AR30"/>
    <mergeCell ref="A31:A33"/>
    <mergeCell ref="B31:B33"/>
    <mergeCell ref="C31:C33"/>
    <mergeCell ref="D31:D33"/>
    <mergeCell ref="E31:E33"/>
    <mergeCell ref="F31:G33"/>
    <mergeCell ref="AN31:AN33"/>
    <mergeCell ref="AO31:AO33"/>
    <mergeCell ref="AP31:AQ33"/>
    <mergeCell ref="AR25:AR27"/>
    <mergeCell ref="A28:A30"/>
    <mergeCell ref="B28:B30"/>
    <mergeCell ref="C28:C30"/>
    <mergeCell ref="D28:D30"/>
    <mergeCell ref="E28:E30"/>
    <mergeCell ref="F28:G30"/>
    <mergeCell ref="AN28:AN30"/>
    <mergeCell ref="AO28:AO30"/>
    <mergeCell ref="AP28:AQ30"/>
    <mergeCell ref="AR22:AR24"/>
    <mergeCell ref="A25:A27"/>
    <mergeCell ref="B25:B27"/>
    <mergeCell ref="C25:C27"/>
    <mergeCell ref="D25:D27"/>
    <mergeCell ref="E25:E27"/>
    <mergeCell ref="F25:G27"/>
    <mergeCell ref="AN25:AN27"/>
    <mergeCell ref="AO25:AO27"/>
    <mergeCell ref="AP25:AQ27"/>
    <mergeCell ref="AU21:AV21"/>
    <mergeCell ref="A22:A24"/>
    <mergeCell ref="B22:B24"/>
    <mergeCell ref="C22:C24"/>
    <mergeCell ref="D22:D24"/>
    <mergeCell ref="E22:E24"/>
    <mergeCell ref="F22:G24"/>
    <mergeCell ref="AN22:AN24"/>
    <mergeCell ref="AO22:AO24"/>
    <mergeCell ref="AP22:AQ24"/>
    <mergeCell ref="I18:AM18"/>
    <mergeCell ref="AN18:AN21"/>
    <mergeCell ref="AO18:AO21"/>
    <mergeCell ref="AP18:AQ21"/>
    <mergeCell ref="AR18:AR21"/>
    <mergeCell ref="I19:O19"/>
    <mergeCell ref="P19:V19"/>
    <mergeCell ref="W19:AC19"/>
    <mergeCell ref="AD19:AJ19"/>
    <mergeCell ref="AK19:AM19"/>
    <mergeCell ref="AH15:AM15"/>
    <mergeCell ref="AN15:AO15"/>
    <mergeCell ref="AP15:AQ15"/>
    <mergeCell ref="AR15:AS15"/>
    <mergeCell ref="B16:H17"/>
    <mergeCell ref="A18:A21"/>
    <mergeCell ref="B18:B21"/>
    <mergeCell ref="C18:D21"/>
    <mergeCell ref="E18:E21"/>
    <mergeCell ref="F18:H21"/>
    <mergeCell ref="AE14:AG14"/>
    <mergeCell ref="AH14:AJ14"/>
    <mergeCell ref="AK14:AM14"/>
    <mergeCell ref="C15:D15"/>
    <mergeCell ref="E15:F15"/>
    <mergeCell ref="G15:I15"/>
    <mergeCell ref="J15:O15"/>
    <mergeCell ref="P15:U15"/>
    <mergeCell ref="V15:AA15"/>
    <mergeCell ref="AB15:AG15"/>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Y12:AA12"/>
    <mergeCell ref="AB12:AD12"/>
    <mergeCell ref="AE12:AG12"/>
    <mergeCell ref="AH12:AJ12"/>
    <mergeCell ref="AK12:AM12"/>
    <mergeCell ref="C13:D13"/>
    <mergeCell ref="H13:I13"/>
    <mergeCell ref="J13:L13"/>
    <mergeCell ref="M13:O13"/>
    <mergeCell ref="P13:R13"/>
    <mergeCell ref="H12:I12"/>
    <mergeCell ref="J12:L12"/>
    <mergeCell ref="M12:O12"/>
    <mergeCell ref="P12:R12"/>
    <mergeCell ref="S12:U12"/>
    <mergeCell ref="V12:X12"/>
    <mergeCell ref="V11:AA11"/>
    <mergeCell ref="AB11:AG11"/>
    <mergeCell ref="AH11:AM11"/>
    <mergeCell ref="AN11:AO11"/>
    <mergeCell ref="AP11:AQ11"/>
    <mergeCell ref="AR11:AS11"/>
    <mergeCell ref="AN4:AQ4"/>
    <mergeCell ref="AN5:AQ5"/>
    <mergeCell ref="AK7:AM7"/>
    <mergeCell ref="AK9:AM9"/>
    <mergeCell ref="B11:B12"/>
    <mergeCell ref="C11:D12"/>
    <mergeCell ref="E11:F11"/>
    <mergeCell ref="G11:I11"/>
    <mergeCell ref="J11:O11"/>
    <mergeCell ref="P11:U11"/>
    <mergeCell ref="AN2:AQ2"/>
    <mergeCell ref="P3:S3"/>
    <mergeCell ref="T3:U3"/>
    <mergeCell ref="V3:W3"/>
    <mergeCell ref="X3:Y3"/>
    <mergeCell ref="AN3:AQ3"/>
  </mergeCells>
  <phoneticPr fontId="4"/>
  <dataValidations count="4">
    <dataValidation type="list" allowBlank="1" showInputMessage="1" showErrorMessage="1" sqref="AN5:AN6 AO6:AQ6">
      <formula1>"予定,実績"</formula1>
    </dataValidation>
    <dataValidation type="list" allowBlank="1" showInputMessage="1" showErrorMessage="1" sqref="B22:B23 B25:B26 B28:B29 B31:B32 B34:B35 B37:B38 B40:B41 B43:B44 B46:B47 B49:B50 B52:B53 B55:B56 B58:B59 B61:B62 B64:B65 B67:B68 B70:B71 B73:B74 B76:B77 B79:B80">
      <formula1>INDIRECT($AN$2)</formula1>
    </dataValidation>
    <dataValidation type="list" allowBlank="1" showInputMessage="1" showErrorMessage="1" sqref="C22:C23 C79:C80 C73:C74 C55:C56 C58:C59 C61:C62 C64:C65 C67:C68 C70:C71 C76:C77 C52:C53 C49:C50 C43:C44 C25:C26 C28:C29 C31:C32 C34:C35 C37:C38 C40:C41 C46:C47">
      <formula1>$B$91:$B$94</formula1>
    </dataValidation>
    <dataValidation type="list" allowBlank="1" showInputMessage="1" showErrorMessage="1" sqref="D22:D23 D25:D26 D28:D29 D31:D32 D34:D35 D37:D38 D40:D41 D43:D44 D46:D47 D49:D50 D52:D53 D55:D56 D58:D59 D61:D62 D64:D65 D67:D68 D70:D71 D73:D74 D76:D77 D79:D80">
      <formula1>"□,☑"</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 (2)'!$A$1:$A$31</xm:f>
          </x14:formula1>
          <xm:sqref>AN2</xm:sqref>
        </x14:dataValidation>
        <x14:dataValidation type="list" allowBlank="1" showInputMessage="1" showErrorMessage="1">
          <x14:formula1>
            <xm:f>OFFSET('P1'!$B$12,,,COUNTA('P1'!$B$12:$B$56))</xm:f>
          </x14:formula1>
          <xm:sqref>I22:AM22 I25:AM25 I28:AM28 I31:AM31 I34:AM34 I37:AM37 I40:AM40 I43:AM43 I46:AM46 I49:AM49 I52:AM52 I55:AM55 I58:AM58 I61:AM61 I64:AM64 I67:AM67 I70:AM70 I73:AM73 I76:AM76 I79:AM79</xm:sqref>
        </x14:dataValidation>
        <x14:dataValidation type="list" allowBlank="1" showInputMessage="1" showErrorMessage="1">
          <x14:formula1>
            <xm:f>'選択肢 (2)'!$B$32:$L$32</xm:f>
          </x14:formula1>
          <xm:sqref>E22:E23 E25:E26 E28:E29 E31:E32 E34:E35 E37:E38 E40:E41 E43:E44 E46:E47 E49:E50 E52:E53 E55:E56 E58:E59 E61:E62 E64:E65 E67:E68 E70:E71 E73:E74 E76:E77 E79:E80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D7" sqref="D7"/>
    </sheetView>
  </sheetViews>
  <sheetFormatPr defaultRowHeight="13.5" x14ac:dyDescent="0.15"/>
  <cols>
    <col min="1" max="1" width="26.375" style="542" customWidth="1"/>
    <col min="2" max="2" width="9" style="542"/>
    <col min="3" max="3" width="23.5" style="542" bestFit="1" customWidth="1"/>
    <col min="4" max="4" width="15.125" style="542" bestFit="1" customWidth="1"/>
    <col min="5" max="5" width="11" style="542" bestFit="1" customWidth="1"/>
    <col min="6" max="6" width="17.25" style="542" bestFit="1" customWidth="1"/>
    <col min="7" max="7" width="13" style="542" bestFit="1" customWidth="1"/>
    <col min="8" max="9" width="17.25" style="542" bestFit="1" customWidth="1"/>
    <col min="10" max="10" width="13" style="542" bestFit="1" customWidth="1"/>
    <col min="11" max="11" width="11" style="542" bestFit="1" customWidth="1"/>
    <col min="12" max="12" width="11.125" style="542" bestFit="1" customWidth="1"/>
    <col min="13" max="16384" width="9" style="542"/>
  </cols>
  <sheetData>
    <row r="1" spans="1:12" x14ac:dyDescent="0.15">
      <c r="A1" s="539" t="s">
        <v>474</v>
      </c>
      <c r="B1" s="540" t="s">
        <v>475</v>
      </c>
      <c r="C1" s="540" t="s">
        <v>476</v>
      </c>
      <c r="D1" s="540" t="s">
        <v>477</v>
      </c>
      <c r="E1" s="540" t="s">
        <v>478</v>
      </c>
      <c r="F1" s="540" t="s">
        <v>479</v>
      </c>
      <c r="G1" s="540" t="s">
        <v>480</v>
      </c>
      <c r="H1" s="540" t="s">
        <v>481</v>
      </c>
      <c r="I1" s="540" t="s">
        <v>482</v>
      </c>
      <c r="J1" s="540" t="s">
        <v>483</v>
      </c>
      <c r="K1" s="540" t="s">
        <v>484</v>
      </c>
      <c r="L1" s="541"/>
    </row>
    <row r="2" spans="1:12" x14ac:dyDescent="0.15">
      <c r="A2" s="543" t="s">
        <v>485</v>
      </c>
      <c r="B2" s="544" t="s">
        <v>486</v>
      </c>
      <c r="C2" s="544" t="s">
        <v>487</v>
      </c>
      <c r="D2" s="544" t="s">
        <v>488</v>
      </c>
      <c r="E2" s="545"/>
      <c r="F2" s="545"/>
      <c r="G2" s="545"/>
      <c r="H2" s="545"/>
      <c r="I2" s="545"/>
      <c r="J2" s="545"/>
      <c r="K2" s="545"/>
      <c r="L2" s="545"/>
    </row>
    <row r="3" spans="1:12" x14ac:dyDescent="0.15">
      <c r="A3" s="543" t="s">
        <v>489</v>
      </c>
      <c r="B3" s="544" t="s">
        <v>486</v>
      </c>
      <c r="C3" s="544" t="s">
        <v>487</v>
      </c>
      <c r="D3" s="544" t="s">
        <v>488</v>
      </c>
      <c r="E3" s="544"/>
      <c r="F3" s="544"/>
      <c r="G3" s="544"/>
      <c r="H3" s="544"/>
      <c r="I3" s="544"/>
      <c r="J3" s="544"/>
      <c r="K3" s="544"/>
      <c r="L3" s="546"/>
    </row>
    <row r="4" spans="1:12" x14ac:dyDescent="0.15">
      <c r="A4" s="543" t="s">
        <v>490</v>
      </c>
      <c r="B4" s="544" t="s">
        <v>486</v>
      </c>
      <c r="C4" s="544" t="s">
        <v>487</v>
      </c>
      <c r="D4" s="544" t="s">
        <v>488</v>
      </c>
      <c r="E4" s="544"/>
      <c r="F4" s="544"/>
      <c r="G4" s="544"/>
      <c r="H4" s="544"/>
      <c r="I4" s="544"/>
      <c r="J4" s="544"/>
      <c r="K4" s="544"/>
      <c r="L4" s="546"/>
    </row>
    <row r="5" spans="1:12" x14ac:dyDescent="0.15">
      <c r="A5" s="543" t="s">
        <v>491</v>
      </c>
      <c r="B5" s="544" t="s">
        <v>486</v>
      </c>
      <c r="C5" s="544" t="s">
        <v>487</v>
      </c>
      <c r="D5" s="544" t="s">
        <v>488</v>
      </c>
      <c r="E5" s="544"/>
      <c r="F5" s="544"/>
      <c r="G5" s="544"/>
      <c r="H5" s="544"/>
      <c r="I5" s="544"/>
      <c r="J5" s="544"/>
      <c r="K5" s="544"/>
      <c r="L5" s="546"/>
    </row>
    <row r="6" spans="1:12" x14ac:dyDescent="0.15">
      <c r="A6" s="547" t="s">
        <v>91</v>
      </c>
      <c r="B6" s="548" t="s">
        <v>486</v>
      </c>
      <c r="C6" s="548" t="s">
        <v>492</v>
      </c>
      <c r="D6" s="548" t="s">
        <v>493</v>
      </c>
      <c r="E6" s="548" t="s">
        <v>494</v>
      </c>
      <c r="F6" s="548" t="s">
        <v>495</v>
      </c>
      <c r="G6" s="548"/>
      <c r="H6" s="548"/>
      <c r="I6" s="548"/>
      <c r="J6" s="548"/>
      <c r="K6" s="544"/>
      <c r="L6" s="546"/>
    </row>
    <row r="7" spans="1:12" x14ac:dyDescent="0.15">
      <c r="A7" s="547" t="s">
        <v>92</v>
      </c>
      <c r="B7" s="548" t="s">
        <v>486</v>
      </c>
      <c r="C7" s="548" t="s">
        <v>492</v>
      </c>
      <c r="D7" s="548" t="s">
        <v>493</v>
      </c>
      <c r="E7" s="548" t="s">
        <v>494</v>
      </c>
      <c r="F7" s="548" t="s">
        <v>496</v>
      </c>
      <c r="G7" s="548" t="s">
        <v>497</v>
      </c>
      <c r="H7" s="548" t="s">
        <v>498</v>
      </c>
      <c r="I7" s="548" t="s">
        <v>495</v>
      </c>
      <c r="J7" s="548" t="s">
        <v>499</v>
      </c>
      <c r="K7" s="544"/>
      <c r="L7" s="546"/>
    </row>
    <row r="8" spans="1:12" x14ac:dyDescent="0.15">
      <c r="A8" s="547" t="s">
        <v>500</v>
      </c>
      <c r="B8" s="548" t="s">
        <v>486</v>
      </c>
      <c r="C8" s="548" t="s">
        <v>495</v>
      </c>
      <c r="D8" s="548"/>
      <c r="E8" s="548"/>
      <c r="F8" s="548"/>
      <c r="G8" s="548"/>
      <c r="H8" s="548"/>
      <c r="I8" s="548"/>
      <c r="J8" s="548"/>
      <c r="K8" s="544"/>
      <c r="L8" s="546"/>
    </row>
    <row r="9" spans="1:12" x14ac:dyDescent="0.15">
      <c r="A9" s="547" t="s">
        <v>501</v>
      </c>
      <c r="B9" s="548" t="s">
        <v>486</v>
      </c>
      <c r="C9" s="548" t="s">
        <v>495</v>
      </c>
      <c r="D9" s="548"/>
      <c r="E9" s="548"/>
      <c r="F9" s="548"/>
      <c r="G9" s="548"/>
      <c r="H9" s="548"/>
      <c r="I9" s="548"/>
      <c r="J9" s="548"/>
      <c r="K9" s="544"/>
      <c r="L9" s="546"/>
    </row>
    <row r="10" spans="1:12" x14ac:dyDescent="0.15">
      <c r="A10" s="547" t="s">
        <v>502</v>
      </c>
      <c r="B10" s="548" t="s">
        <v>486</v>
      </c>
      <c r="C10" s="548" t="s">
        <v>495</v>
      </c>
      <c r="D10" s="548"/>
      <c r="E10" s="548"/>
      <c r="F10" s="548"/>
      <c r="G10" s="548"/>
      <c r="H10" s="548"/>
      <c r="I10" s="548"/>
      <c r="J10" s="548"/>
      <c r="K10" s="544"/>
      <c r="L10" s="546"/>
    </row>
    <row r="11" spans="1:12" x14ac:dyDescent="0.15">
      <c r="A11" s="547" t="s">
        <v>503</v>
      </c>
      <c r="B11" s="548" t="s">
        <v>486</v>
      </c>
      <c r="C11" s="548" t="s">
        <v>487</v>
      </c>
      <c r="D11" s="548"/>
      <c r="E11" s="548"/>
      <c r="F11" s="548"/>
      <c r="G11" s="548"/>
      <c r="H11" s="548"/>
      <c r="I11" s="548"/>
      <c r="J11" s="548"/>
      <c r="K11" s="544"/>
      <c r="L11" s="546"/>
    </row>
    <row r="12" spans="1:12" x14ac:dyDescent="0.15">
      <c r="A12" s="547" t="s">
        <v>504</v>
      </c>
      <c r="B12" s="548" t="s">
        <v>486</v>
      </c>
      <c r="C12" s="548" t="s">
        <v>492</v>
      </c>
      <c r="D12" s="548" t="s">
        <v>505</v>
      </c>
      <c r="E12" s="548" t="s">
        <v>495</v>
      </c>
      <c r="F12" s="548" t="s">
        <v>499</v>
      </c>
      <c r="G12" s="548"/>
      <c r="H12" s="548"/>
      <c r="I12" s="548"/>
      <c r="J12" s="548"/>
      <c r="K12" s="544"/>
      <c r="L12" s="546"/>
    </row>
    <row r="13" spans="1:12" x14ac:dyDescent="0.15">
      <c r="A13" s="547" t="s">
        <v>506</v>
      </c>
      <c r="B13" s="548" t="s">
        <v>486</v>
      </c>
      <c r="C13" s="548" t="s">
        <v>492</v>
      </c>
      <c r="D13" s="548" t="s">
        <v>505</v>
      </c>
      <c r="E13" s="548" t="s">
        <v>499</v>
      </c>
      <c r="F13" s="548"/>
      <c r="G13" s="548"/>
      <c r="H13" s="548"/>
      <c r="I13" s="548"/>
      <c r="J13" s="548"/>
      <c r="K13" s="544"/>
      <c r="L13" s="546"/>
    </row>
    <row r="14" spans="1:12" x14ac:dyDescent="0.15">
      <c r="A14" s="547" t="s">
        <v>507</v>
      </c>
      <c r="B14" s="548" t="s">
        <v>486</v>
      </c>
      <c r="C14" s="548" t="s">
        <v>492</v>
      </c>
      <c r="D14" s="548" t="s">
        <v>505</v>
      </c>
      <c r="E14" s="548" t="s">
        <v>495</v>
      </c>
      <c r="F14" s="548" t="s">
        <v>508</v>
      </c>
      <c r="G14" s="548" t="s">
        <v>499</v>
      </c>
      <c r="H14" s="548"/>
      <c r="I14" s="548"/>
      <c r="J14" s="548"/>
      <c r="K14" s="544"/>
      <c r="L14" s="546"/>
    </row>
    <row r="15" spans="1:12" x14ac:dyDescent="0.15">
      <c r="A15" s="547" t="s">
        <v>509</v>
      </c>
      <c r="B15" s="548" t="s">
        <v>486</v>
      </c>
      <c r="C15" s="548" t="s">
        <v>492</v>
      </c>
      <c r="D15" s="548" t="s">
        <v>493</v>
      </c>
      <c r="E15" s="548" t="s">
        <v>494</v>
      </c>
      <c r="F15" s="548" t="s">
        <v>496</v>
      </c>
      <c r="G15" s="548" t="s">
        <v>497</v>
      </c>
      <c r="H15" s="548" t="s">
        <v>498</v>
      </c>
      <c r="I15" s="548" t="s">
        <v>510</v>
      </c>
      <c r="J15" s="548" t="s">
        <v>511</v>
      </c>
      <c r="K15" s="544" t="s">
        <v>495</v>
      </c>
      <c r="L15" s="549" t="s">
        <v>499</v>
      </c>
    </row>
    <row r="16" spans="1:12" x14ac:dyDescent="0.15">
      <c r="A16" s="547" t="s">
        <v>512</v>
      </c>
      <c r="B16" s="548" t="s">
        <v>486</v>
      </c>
      <c r="C16" s="548" t="s">
        <v>492</v>
      </c>
      <c r="D16" s="548" t="s">
        <v>494</v>
      </c>
      <c r="E16" s="548" t="s">
        <v>496</v>
      </c>
      <c r="F16" s="548" t="s">
        <v>497</v>
      </c>
      <c r="G16" s="548" t="s">
        <v>498</v>
      </c>
      <c r="H16" s="548" t="s">
        <v>495</v>
      </c>
      <c r="I16" s="548"/>
      <c r="J16" s="548"/>
      <c r="K16" s="544"/>
      <c r="L16" s="546"/>
    </row>
    <row r="17" spans="1:12" x14ac:dyDescent="0.15">
      <c r="A17" s="547" t="s">
        <v>513</v>
      </c>
      <c r="B17" s="548" t="s">
        <v>486</v>
      </c>
      <c r="C17" s="548" t="s">
        <v>492</v>
      </c>
      <c r="D17" s="548" t="s">
        <v>514</v>
      </c>
      <c r="E17" s="548" t="s">
        <v>495</v>
      </c>
      <c r="F17" s="548" t="s">
        <v>499</v>
      </c>
      <c r="G17" s="548"/>
      <c r="H17" s="548"/>
      <c r="I17" s="548"/>
      <c r="J17" s="548"/>
      <c r="K17" s="544"/>
      <c r="L17" s="546"/>
    </row>
    <row r="18" spans="1:12" x14ac:dyDescent="0.15">
      <c r="A18" s="547" t="s">
        <v>96</v>
      </c>
      <c r="B18" s="548" t="s">
        <v>486</v>
      </c>
      <c r="C18" s="548" t="s">
        <v>492</v>
      </c>
      <c r="D18" s="548" t="s">
        <v>515</v>
      </c>
      <c r="E18" s="548" t="s">
        <v>516</v>
      </c>
      <c r="F18" s="548" t="s">
        <v>517</v>
      </c>
      <c r="G18" s="548"/>
      <c r="H18" s="548"/>
      <c r="I18" s="548"/>
      <c r="J18" s="548"/>
      <c r="K18" s="544"/>
      <c r="L18" s="546"/>
    </row>
    <row r="19" spans="1:12" x14ac:dyDescent="0.15">
      <c r="A19" s="547" t="s">
        <v>518</v>
      </c>
      <c r="B19" s="548" t="s">
        <v>486</v>
      </c>
      <c r="C19" s="548" t="s">
        <v>492</v>
      </c>
      <c r="D19" s="548" t="s">
        <v>516</v>
      </c>
      <c r="E19" s="548" t="s">
        <v>517</v>
      </c>
      <c r="F19" s="548"/>
      <c r="G19" s="548"/>
      <c r="H19" s="548"/>
      <c r="I19" s="548"/>
      <c r="J19" s="548"/>
      <c r="K19" s="544"/>
      <c r="L19" s="546"/>
    </row>
    <row r="20" spans="1:12" x14ac:dyDescent="0.15">
      <c r="A20" s="547" t="s">
        <v>519</v>
      </c>
      <c r="B20" s="548" t="s">
        <v>486</v>
      </c>
      <c r="C20" s="548" t="s">
        <v>492</v>
      </c>
      <c r="D20" s="548" t="s">
        <v>516</v>
      </c>
      <c r="E20" s="548" t="s">
        <v>517</v>
      </c>
      <c r="F20" s="548" t="s">
        <v>499</v>
      </c>
      <c r="G20" s="548"/>
      <c r="H20" s="548"/>
      <c r="I20" s="548"/>
      <c r="J20" s="548"/>
      <c r="K20" s="544"/>
      <c r="L20" s="546"/>
    </row>
    <row r="21" spans="1:12" x14ac:dyDescent="0.15">
      <c r="A21" s="547" t="s">
        <v>520</v>
      </c>
      <c r="B21" s="548" t="s">
        <v>486</v>
      </c>
      <c r="C21" s="548" t="s">
        <v>488</v>
      </c>
      <c r="D21" s="548"/>
      <c r="E21" s="548"/>
      <c r="F21" s="548"/>
      <c r="G21" s="548"/>
      <c r="H21" s="548"/>
      <c r="I21" s="548"/>
      <c r="J21" s="548"/>
      <c r="K21" s="544"/>
      <c r="L21" s="546"/>
    </row>
    <row r="22" spans="1:12" x14ac:dyDescent="0.15">
      <c r="A22" s="547" t="s">
        <v>521</v>
      </c>
      <c r="B22" s="548" t="s">
        <v>486</v>
      </c>
      <c r="C22" s="548" t="s">
        <v>492</v>
      </c>
      <c r="D22" s="548" t="s">
        <v>522</v>
      </c>
      <c r="E22" s="548"/>
      <c r="F22" s="548"/>
      <c r="G22" s="548"/>
      <c r="H22" s="548"/>
      <c r="I22" s="548"/>
      <c r="J22" s="548"/>
      <c r="K22" s="544"/>
      <c r="L22" s="546"/>
    </row>
    <row r="23" spans="1:12" x14ac:dyDescent="0.15">
      <c r="A23" s="547" t="s">
        <v>523</v>
      </c>
      <c r="B23" s="548" t="s">
        <v>486</v>
      </c>
      <c r="C23" s="548" t="s">
        <v>492</v>
      </c>
      <c r="D23" s="548" t="s">
        <v>524</v>
      </c>
      <c r="E23" s="548"/>
      <c r="F23" s="548"/>
      <c r="G23" s="548"/>
      <c r="H23" s="548"/>
      <c r="I23" s="548"/>
      <c r="J23" s="548"/>
      <c r="K23" s="544"/>
      <c r="L23" s="546"/>
    </row>
    <row r="24" spans="1:12" x14ac:dyDescent="0.15">
      <c r="A24" s="547" t="s">
        <v>525</v>
      </c>
      <c r="B24" s="548" t="s">
        <v>486</v>
      </c>
      <c r="C24" s="548" t="s">
        <v>526</v>
      </c>
      <c r="D24" s="548" t="s">
        <v>527</v>
      </c>
      <c r="E24" s="548"/>
      <c r="F24" s="548"/>
      <c r="G24" s="548"/>
      <c r="H24" s="548"/>
      <c r="I24" s="548"/>
      <c r="J24" s="548"/>
      <c r="K24" s="544"/>
      <c r="L24" s="546"/>
    </row>
    <row r="25" spans="1:12" x14ac:dyDescent="0.15">
      <c r="A25" s="547" t="s">
        <v>528</v>
      </c>
      <c r="B25" s="548" t="s">
        <v>486</v>
      </c>
      <c r="C25" s="548" t="s">
        <v>529</v>
      </c>
      <c r="D25" s="548" t="s">
        <v>530</v>
      </c>
      <c r="E25" s="548" t="s">
        <v>531</v>
      </c>
      <c r="F25" s="548" t="s">
        <v>532</v>
      </c>
      <c r="G25" s="548" t="s">
        <v>494</v>
      </c>
      <c r="H25" s="548" t="s">
        <v>499</v>
      </c>
      <c r="I25" s="548"/>
      <c r="J25" s="548"/>
      <c r="K25" s="544"/>
      <c r="L25" s="546"/>
    </row>
    <row r="26" spans="1:12" x14ac:dyDescent="0.15">
      <c r="A26" s="547" t="s">
        <v>533</v>
      </c>
      <c r="B26" s="548" t="s">
        <v>486</v>
      </c>
      <c r="C26" s="548" t="s">
        <v>529</v>
      </c>
      <c r="D26" s="548" t="s">
        <v>534</v>
      </c>
      <c r="E26" s="548" t="s">
        <v>494</v>
      </c>
      <c r="F26" s="548" t="s">
        <v>530</v>
      </c>
      <c r="G26" s="548" t="s">
        <v>531</v>
      </c>
      <c r="H26" s="548" t="s">
        <v>532</v>
      </c>
      <c r="I26" s="548" t="s">
        <v>499</v>
      </c>
      <c r="J26" s="548"/>
      <c r="K26" s="544"/>
      <c r="L26" s="546"/>
    </row>
    <row r="27" spans="1:12" x14ac:dyDescent="0.15">
      <c r="A27" s="547" t="s">
        <v>535</v>
      </c>
      <c r="B27" s="548" t="s">
        <v>486</v>
      </c>
      <c r="C27" s="548" t="s">
        <v>529</v>
      </c>
      <c r="D27" s="548" t="s">
        <v>534</v>
      </c>
      <c r="E27" s="548" t="s">
        <v>530</v>
      </c>
      <c r="F27" s="548" t="s">
        <v>531</v>
      </c>
      <c r="G27" s="548" t="s">
        <v>536</v>
      </c>
      <c r="H27" s="548" t="s">
        <v>537</v>
      </c>
      <c r="I27" s="548" t="s">
        <v>532</v>
      </c>
      <c r="J27" s="548" t="s">
        <v>494</v>
      </c>
      <c r="K27" s="548" t="s">
        <v>499</v>
      </c>
      <c r="L27" s="546"/>
    </row>
    <row r="28" spans="1:12" x14ac:dyDescent="0.15">
      <c r="A28" s="547" t="s">
        <v>538</v>
      </c>
      <c r="B28" s="548" t="s">
        <v>486</v>
      </c>
      <c r="C28" s="548" t="s">
        <v>529</v>
      </c>
      <c r="D28" s="548" t="s">
        <v>539</v>
      </c>
      <c r="E28" s="548"/>
      <c r="F28" s="548"/>
      <c r="G28" s="548"/>
      <c r="H28" s="548"/>
      <c r="I28" s="548"/>
      <c r="J28" s="548"/>
      <c r="K28" s="548"/>
      <c r="L28" s="546"/>
    </row>
    <row r="29" spans="1:12" x14ac:dyDescent="0.15">
      <c r="A29" s="547" t="s">
        <v>540</v>
      </c>
      <c r="B29" s="548" t="s">
        <v>486</v>
      </c>
      <c r="C29" s="548" t="s">
        <v>529</v>
      </c>
      <c r="D29" s="548" t="s">
        <v>539</v>
      </c>
      <c r="E29" s="548"/>
      <c r="F29" s="548"/>
      <c r="G29" s="548"/>
      <c r="H29" s="548"/>
      <c r="I29" s="548"/>
      <c r="J29" s="548"/>
      <c r="K29" s="548"/>
      <c r="L29" s="546"/>
    </row>
    <row r="30" spans="1:12" x14ac:dyDescent="0.15">
      <c r="A30" s="547" t="s">
        <v>541</v>
      </c>
      <c r="B30" s="548" t="s">
        <v>486</v>
      </c>
      <c r="C30" s="548" t="s">
        <v>529</v>
      </c>
      <c r="D30" s="548" t="s">
        <v>493</v>
      </c>
      <c r="E30" s="548" t="s">
        <v>494</v>
      </c>
      <c r="F30" s="548" t="s">
        <v>530</v>
      </c>
      <c r="G30" s="548" t="s">
        <v>531</v>
      </c>
      <c r="H30" s="548" t="s">
        <v>536</v>
      </c>
      <c r="I30" s="548" t="s">
        <v>537</v>
      </c>
      <c r="J30" s="548" t="s">
        <v>542</v>
      </c>
      <c r="K30" s="548" t="s">
        <v>499</v>
      </c>
      <c r="L30" s="546"/>
    </row>
    <row r="31" spans="1:12" ht="27" x14ac:dyDescent="0.15">
      <c r="A31" s="550" t="s">
        <v>543</v>
      </c>
      <c r="B31" s="551" t="s">
        <v>529</v>
      </c>
      <c r="C31" s="551" t="s">
        <v>493</v>
      </c>
      <c r="D31" s="551" t="s">
        <v>494</v>
      </c>
      <c r="E31" s="551" t="s">
        <v>530</v>
      </c>
      <c r="F31" s="551" t="s">
        <v>531</v>
      </c>
      <c r="G31" s="551" t="s">
        <v>542</v>
      </c>
      <c r="H31" s="552" t="s">
        <v>544</v>
      </c>
      <c r="I31" s="551" t="s">
        <v>545</v>
      </c>
      <c r="J31" s="551" t="s">
        <v>499</v>
      </c>
      <c r="K31" s="553"/>
      <c r="L31" s="554"/>
    </row>
    <row r="32" spans="1:12" x14ac:dyDescent="0.15">
      <c r="A32" s="555" t="s">
        <v>546</v>
      </c>
      <c r="B32" s="556" t="s">
        <v>547</v>
      </c>
      <c r="C32" s="556" t="s">
        <v>548</v>
      </c>
      <c r="D32" s="556" t="s">
        <v>549</v>
      </c>
      <c r="E32" s="556" t="s">
        <v>550</v>
      </c>
      <c r="F32" s="556" t="s">
        <v>551</v>
      </c>
      <c r="G32" s="556" t="s">
        <v>552</v>
      </c>
      <c r="H32" s="556" t="s">
        <v>553</v>
      </c>
      <c r="I32" s="556" t="s">
        <v>554</v>
      </c>
      <c r="J32" s="556" t="s">
        <v>555</v>
      </c>
      <c r="K32" s="557" t="s">
        <v>556</v>
      </c>
      <c r="L32" s="558" t="s">
        <v>557</v>
      </c>
    </row>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view="pageBreakPreview" zoomScaleNormal="100" zoomScaleSheetLayoutView="100" workbookViewId="0">
      <selection activeCell="A21" sqref="A21:D21"/>
    </sheetView>
  </sheetViews>
  <sheetFormatPr defaultRowHeight="13.5" x14ac:dyDescent="0.15"/>
  <cols>
    <col min="1" max="1" width="3.125" style="143" customWidth="1"/>
    <col min="2" max="2" width="36.125" style="143" bestFit="1" customWidth="1"/>
    <col min="3" max="3" width="15.25" style="143" customWidth="1"/>
    <col min="4" max="5" width="12.625" style="143" customWidth="1"/>
    <col min="6" max="6" width="29.5" style="143" customWidth="1"/>
    <col min="7" max="7" width="16.75" style="143" customWidth="1"/>
    <col min="8" max="9" width="12.625" style="143" customWidth="1"/>
    <col min="10" max="16384" width="9" style="143"/>
  </cols>
  <sheetData>
    <row r="1" spans="1:12" ht="21" customHeight="1" x14ac:dyDescent="0.15">
      <c r="A1" s="142" t="s">
        <v>224</v>
      </c>
    </row>
    <row r="2" spans="1:12" s="145" customFormat="1" ht="16.350000000000001" customHeight="1" x14ac:dyDescent="0.15">
      <c r="A2" s="144"/>
      <c r="D2" s="146" t="s">
        <v>225</v>
      </c>
      <c r="E2" s="147" t="s">
        <v>226</v>
      </c>
      <c r="F2" s="148" t="s">
        <v>227</v>
      </c>
      <c r="K2" s="149"/>
      <c r="L2" s="149"/>
    </row>
    <row r="3" spans="1:12" s="145" customFormat="1" ht="16.350000000000001" customHeight="1" x14ac:dyDescent="0.15">
      <c r="A3" s="144"/>
      <c r="D3" s="146"/>
      <c r="E3" s="150" t="s">
        <v>228</v>
      </c>
      <c r="F3" s="148"/>
      <c r="K3" s="427" t="s">
        <v>229</v>
      </c>
      <c r="L3" s="427"/>
    </row>
    <row r="4" spans="1:12" ht="11.25" customHeight="1" x14ac:dyDescent="0.15">
      <c r="H4" s="428" t="s">
        <v>230</v>
      </c>
      <c r="I4" s="428"/>
    </row>
    <row r="5" spans="1:12" ht="12.95" customHeight="1" x14ac:dyDescent="0.15">
      <c r="B5" s="429"/>
      <c r="C5" s="430"/>
      <c r="D5" s="433" t="s">
        <v>231</v>
      </c>
      <c r="E5" s="151" t="s">
        <v>203</v>
      </c>
      <c r="F5" s="435"/>
      <c r="G5" s="436"/>
      <c r="H5" s="151" t="s">
        <v>232</v>
      </c>
      <c r="I5" s="151" t="s">
        <v>203</v>
      </c>
    </row>
    <row r="6" spans="1:12" x14ac:dyDescent="0.15">
      <c r="B6" s="431"/>
      <c r="C6" s="432"/>
      <c r="D6" s="434"/>
      <c r="E6" s="152" t="s">
        <v>233</v>
      </c>
      <c r="F6" s="437"/>
      <c r="G6" s="438"/>
      <c r="H6" s="153" t="s">
        <v>234</v>
      </c>
      <c r="I6" s="152" t="s">
        <v>233</v>
      </c>
    </row>
    <row r="7" spans="1:12" x14ac:dyDescent="0.15">
      <c r="B7" s="441" t="s">
        <v>235</v>
      </c>
      <c r="C7" s="442"/>
      <c r="D7" s="154"/>
      <c r="E7" s="155"/>
      <c r="F7" s="441" t="s">
        <v>236</v>
      </c>
      <c r="G7" s="442"/>
      <c r="H7" s="156"/>
      <c r="I7" s="155"/>
    </row>
    <row r="8" spans="1:12" x14ac:dyDescent="0.15">
      <c r="B8" s="441" t="s">
        <v>237</v>
      </c>
      <c r="C8" s="442"/>
      <c r="D8" s="154"/>
      <c r="E8" s="155"/>
      <c r="F8" s="441" t="s">
        <v>238</v>
      </c>
      <c r="G8" s="442"/>
      <c r="H8" s="157"/>
      <c r="I8" s="155"/>
    </row>
    <row r="9" spans="1:12" x14ac:dyDescent="0.15">
      <c r="B9" s="441" t="s">
        <v>239</v>
      </c>
      <c r="C9" s="442"/>
      <c r="D9" s="154"/>
      <c r="E9" s="155"/>
      <c r="F9" s="441" t="s">
        <v>240</v>
      </c>
      <c r="G9" s="442"/>
      <c r="H9" s="155"/>
      <c r="I9" s="155"/>
    </row>
    <row r="10" spans="1:12" x14ac:dyDescent="0.15">
      <c r="B10" s="441" t="s">
        <v>241</v>
      </c>
      <c r="C10" s="442"/>
      <c r="D10" s="154"/>
      <c r="E10" s="155"/>
      <c r="F10" s="158" t="s">
        <v>242</v>
      </c>
      <c r="G10" s="159" t="s">
        <v>243</v>
      </c>
      <c r="H10" s="155"/>
      <c r="I10" s="155"/>
    </row>
    <row r="11" spans="1:12" x14ac:dyDescent="0.15">
      <c r="B11" s="441" t="s">
        <v>244</v>
      </c>
      <c r="C11" s="442"/>
      <c r="D11" s="154"/>
      <c r="E11" s="155"/>
      <c r="F11" s="158" t="s">
        <v>242</v>
      </c>
      <c r="G11" s="159" t="s">
        <v>245</v>
      </c>
      <c r="H11" s="155"/>
      <c r="I11" s="155"/>
    </row>
    <row r="12" spans="1:12" x14ac:dyDescent="0.15">
      <c r="B12" s="441" t="s">
        <v>246</v>
      </c>
      <c r="C12" s="442"/>
      <c r="D12" s="154"/>
      <c r="E12" s="155"/>
      <c r="F12" s="158" t="s">
        <v>242</v>
      </c>
      <c r="G12" s="160" t="s">
        <v>247</v>
      </c>
      <c r="H12" s="155"/>
      <c r="I12" s="155"/>
    </row>
    <row r="13" spans="1:12" x14ac:dyDescent="0.15">
      <c r="B13" s="441" t="s">
        <v>248</v>
      </c>
      <c r="C13" s="442"/>
      <c r="D13" s="154"/>
      <c r="E13" s="155"/>
      <c r="F13" s="158" t="s">
        <v>205</v>
      </c>
      <c r="G13" s="159" t="s">
        <v>243</v>
      </c>
      <c r="H13" s="161"/>
      <c r="I13" s="155"/>
    </row>
    <row r="14" spans="1:12" x14ac:dyDescent="0.15">
      <c r="B14" s="441" t="s">
        <v>249</v>
      </c>
      <c r="C14" s="442"/>
      <c r="D14" s="154"/>
      <c r="E14" s="155"/>
      <c r="F14" s="158" t="s">
        <v>205</v>
      </c>
      <c r="G14" s="159" t="s">
        <v>245</v>
      </c>
      <c r="H14" s="161"/>
      <c r="I14" s="162"/>
    </row>
    <row r="15" spans="1:12" x14ac:dyDescent="0.15">
      <c r="B15" s="443" t="s">
        <v>250</v>
      </c>
      <c r="C15" s="444"/>
      <c r="D15" s="154"/>
      <c r="E15" s="155"/>
      <c r="F15" s="158" t="s">
        <v>205</v>
      </c>
      <c r="G15" s="160" t="s">
        <v>247</v>
      </c>
      <c r="H15" s="161"/>
      <c r="I15" s="162"/>
    </row>
    <row r="16" spans="1:12" x14ac:dyDescent="0.15">
      <c r="B16" s="443" t="s">
        <v>251</v>
      </c>
      <c r="C16" s="444"/>
      <c r="D16" s="154"/>
      <c r="E16" s="155"/>
      <c r="F16" s="158" t="s">
        <v>209</v>
      </c>
      <c r="G16" s="159" t="s">
        <v>243</v>
      </c>
      <c r="H16" s="161"/>
      <c r="I16" s="162"/>
    </row>
    <row r="17" spans="2:9" x14ac:dyDescent="0.15">
      <c r="B17" s="439" t="s">
        <v>252</v>
      </c>
      <c r="C17" s="440"/>
      <c r="D17" s="154"/>
      <c r="E17" s="155"/>
      <c r="F17" s="158" t="s">
        <v>209</v>
      </c>
      <c r="G17" s="159" t="s">
        <v>245</v>
      </c>
      <c r="H17" s="161"/>
      <c r="I17" s="162"/>
    </row>
    <row r="18" spans="2:9" x14ac:dyDescent="0.15">
      <c r="B18" s="439" t="s">
        <v>253</v>
      </c>
      <c r="C18" s="440"/>
      <c r="D18" s="154"/>
      <c r="E18" s="155"/>
      <c r="F18" s="158" t="s">
        <v>209</v>
      </c>
      <c r="G18" s="160" t="s">
        <v>254</v>
      </c>
      <c r="H18" s="161"/>
      <c r="I18" s="162"/>
    </row>
    <row r="19" spans="2:9" x14ac:dyDescent="0.15">
      <c r="B19" s="441" t="s">
        <v>255</v>
      </c>
      <c r="C19" s="442"/>
      <c r="D19" s="154"/>
      <c r="E19" s="155"/>
      <c r="F19" s="441" t="s">
        <v>212</v>
      </c>
      <c r="G19" s="442"/>
      <c r="H19" s="161"/>
      <c r="I19" s="162"/>
    </row>
    <row r="20" spans="2:9" x14ac:dyDescent="0.15">
      <c r="B20" s="441" t="s">
        <v>256</v>
      </c>
      <c r="C20" s="442"/>
      <c r="D20" s="154"/>
      <c r="E20" s="155"/>
      <c r="F20" s="441" t="s">
        <v>213</v>
      </c>
      <c r="G20" s="442"/>
      <c r="H20" s="161"/>
      <c r="I20" s="162"/>
    </row>
    <row r="21" spans="2:9" x14ac:dyDescent="0.15">
      <c r="B21" s="441" t="s">
        <v>257</v>
      </c>
      <c r="C21" s="442"/>
      <c r="D21" s="154"/>
      <c r="E21" s="155"/>
      <c r="F21" s="441" t="s">
        <v>258</v>
      </c>
      <c r="G21" s="442"/>
      <c r="H21" s="161"/>
      <c r="I21" s="162"/>
    </row>
    <row r="22" spans="2:9" x14ac:dyDescent="0.15">
      <c r="B22" s="441" t="s">
        <v>259</v>
      </c>
      <c r="C22" s="442"/>
      <c r="D22" s="154"/>
      <c r="E22" s="155"/>
      <c r="F22" s="163" t="s">
        <v>214</v>
      </c>
      <c r="G22" s="164"/>
      <c r="H22" s="161"/>
      <c r="I22" s="162"/>
    </row>
    <row r="23" spans="2:9" x14ac:dyDescent="0.15">
      <c r="B23" s="441" t="s">
        <v>260</v>
      </c>
      <c r="C23" s="442"/>
      <c r="D23" s="154"/>
      <c r="E23" s="155"/>
      <c r="F23" s="441" t="s">
        <v>215</v>
      </c>
      <c r="G23" s="442"/>
      <c r="H23" s="161"/>
      <c r="I23" s="162"/>
    </row>
    <row r="24" spans="2:9" x14ac:dyDescent="0.15">
      <c r="B24" s="441" t="s">
        <v>261</v>
      </c>
      <c r="C24" s="442"/>
      <c r="D24" s="154"/>
      <c r="E24" s="155"/>
      <c r="F24" s="441" t="s">
        <v>216</v>
      </c>
      <c r="G24" s="442"/>
      <c r="H24" s="161"/>
      <c r="I24" s="162"/>
    </row>
    <row r="25" spans="2:9" x14ac:dyDescent="0.15">
      <c r="B25" s="441" t="s">
        <v>262</v>
      </c>
      <c r="C25" s="442"/>
      <c r="D25" s="154"/>
      <c r="E25" s="155"/>
      <c r="F25" s="165" t="s">
        <v>217</v>
      </c>
      <c r="G25" s="164"/>
      <c r="H25" s="161"/>
      <c r="I25" s="162"/>
    </row>
    <row r="26" spans="2:9" x14ac:dyDescent="0.15">
      <c r="B26" s="441" t="s">
        <v>263</v>
      </c>
      <c r="C26" s="442"/>
      <c r="D26" s="154"/>
      <c r="E26" s="155"/>
      <c r="F26" s="441" t="s">
        <v>218</v>
      </c>
      <c r="G26" s="442"/>
      <c r="H26" s="161"/>
      <c r="I26" s="162"/>
    </row>
    <row r="27" spans="2:9" x14ac:dyDescent="0.15">
      <c r="B27" s="441" t="s">
        <v>264</v>
      </c>
      <c r="C27" s="442"/>
      <c r="D27" s="154"/>
      <c r="E27" s="155"/>
      <c r="F27" s="441" t="s">
        <v>219</v>
      </c>
      <c r="G27" s="442"/>
      <c r="H27" s="161"/>
      <c r="I27" s="162"/>
    </row>
    <row r="28" spans="2:9" x14ac:dyDescent="0.15">
      <c r="B28" s="441" t="s">
        <v>265</v>
      </c>
      <c r="C28" s="442"/>
      <c r="D28" s="154"/>
      <c r="E28" s="155"/>
      <c r="F28" s="441" t="s">
        <v>220</v>
      </c>
      <c r="G28" s="442"/>
      <c r="H28" s="161"/>
      <c r="I28" s="162"/>
    </row>
    <row r="29" spans="2:9" x14ac:dyDescent="0.15">
      <c r="B29" s="441" t="s">
        <v>266</v>
      </c>
      <c r="C29" s="442"/>
      <c r="D29" s="154"/>
      <c r="E29" s="155"/>
      <c r="F29" s="441" t="s">
        <v>221</v>
      </c>
      <c r="G29" s="442"/>
      <c r="H29" s="155"/>
      <c r="I29" s="162"/>
    </row>
    <row r="30" spans="2:9" x14ac:dyDescent="0.15">
      <c r="B30" s="441" t="s">
        <v>204</v>
      </c>
      <c r="C30" s="442"/>
      <c r="D30" s="154"/>
      <c r="E30" s="155"/>
      <c r="F30" s="441" t="s">
        <v>267</v>
      </c>
      <c r="G30" s="442"/>
      <c r="H30" s="166"/>
      <c r="I30" s="155"/>
    </row>
    <row r="31" spans="2:9" x14ac:dyDescent="0.15">
      <c r="B31" s="441" t="s">
        <v>206</v>
      </c>
      <c r="C31" s="442"/>
      <c r="D31" s="154"/>
      <c r="E31" s="155"/>
      <c r="F31" s="167" t="s">
        <v>268</v>
      </c>
      <c r="G31" s="164"/>
      <c r="H31" s="161"/>
      <c r="I31" s="155"/>
    </row>
    <row r="32" spans="2:9" x14ac:dyDescent="0.15">
      <c r="B32" s="441" t="s">
        <v>207</v>
      </c>
      <c r="C32" s="442"/>
      <c r="D32" s="154"/>
      <c r="E32" s="155"/>
      <c r="F32" s="167" t="s">
        <v>269</v>
      </c>
      <c r="G32" s="164"/>
      <c r="H32" s="161"/>
      <c r="I32" s="155"/>
    </row>
    <row r="33" spans="2:9" x14ac:dyDescent="0.15">
      <c r="B33" s="441" t="s">
        <v>208</v>
      </c>
      <c r="C33" s="442"/>
      <c r="D33" s="154"/>
      <c r="E33" s="155"/>
      <c r="F33" s="441" t="s">
        <v>270</v>
      </c>
      <c r="G33" s="442"/>
      <c r="H33" s="155"/>
      <c r="I33" s="155"/>
    </row>
    <row r="34" spans="2:9" x14ac:dyDescent="0.15">
      <c r="B34" s="441" t="s">
        <v>210</v>
      </c>
      <c r="C34" s="442"/>
      <c r="D34" s="154"/>
      <c r="E34" s="155"/>
      <c r="F34" s="165" t="s">
        <v>271</v>
      </c>
      <c r="G34" s="164"/>
      <c r="H34" s="161"/>
      <c r="I34" s="162"/>
    </row>
    <row r="35" spans="2:9" x14ac:dyDescent="0.15">
      <c r="B35" s="441" t="s">
        <v>211</v>
      </c>
      <c r="C35" s="442"/>
      <c r="D35" s="154"/>
      <c r="E35" s="155"/>
      <c r="F35" s="158" t="s">
        <v>272</v>
      </c>
      <c r="G35" s="168"/>
      <c r="H35" s="161"/>
      <c r="I35" s="162"/>
    </row>
    <row r="36" spans="2:9" ht="14.25" thickBot="1" x14ac:dyDescent="0.2">
      <c r="B36" s="441"/>
      <c r="C36" s="442"/>
      <c r="D36" s="154"/>
      <c r="E36" s="155"/>
      <c r="F36" s="439" t="s">
        <v>273</v>
      </c>
      <c r="G36" s="440"/>
      <c r="H36" s="155"/>
      <c r="I36" s="155"/>
    </row>
    <row r="37" spans="2:9" ht="14.25" thickBot="1" x14ac:dyDescent="0.2">
      <c r="B37" s="445" t="s">
        <v>274</v>
      </c>
      <c r="C37" s="446"/>
      <c r="D37" s="169"/>
      <c r="E37" s="169"/>
      <c r="F37" s="447"/>
      <c r="G37" s="448"/>
      <c r="H37" s="449" t="s">
        <v>275</v>
      </c>
      <c r="I37" s="450"/>
    </row>
    <row r="38" spans="2:9" ht="12.95" customHeight="1" x14ac:dyDescent="0.15">
      <c r="B38" s="170" t="s">
        <v>276</v>
      </c>
      <c r="C38" s="171"/>
      <c r="D38" s="171"/>
      <c r="E38" s="171"/>
      <c r="F38" s="171"/>
      <c r="G38" s="171"/>
    </row>
    <row r="39" spans="2:9" ht="24.75" customHeight="1" x14ac:dyDescent="0.15">
      <c r="B39" s="172"/>
      <c r="C39" s="171"/>
      <c r="D39" s="171"/>
      <c r="E39" s="171"/>
      <c r="F39" s="171"/>
      <c r="G39" s="171"/>
    </row>
    <row r="40" spans="2:9" ht="24.75" customHeight="1" x14ac:dyDescent="0.15">
      <c r="B40" s="172"/>
      <c r="C40" s="171"/>
      <c r="D40" s="171"/>
      <c r="E40" s="171"/>
      <c r="F40" s="171"/>
      <c r="G40" s="171"/>
    </row>
    <row r="41" spans="2:9" ht="24.75" customHeight="1" x14ac:dyDescent="0.15">
      <c r="B41" s="172"/>
      <c r="C41" s="171"/>
      <c r="D41" s="171"/>
      <c r="E41" s="171"/>
      <c r="F41" s="171"/>
      <c r="G41" s="171"/>
    </row>
    <row r="42" spans="2:9" ht="24.75" customHeight="1" x14ac:dyDescent="0.15">
      <c r="B42" s="172"/>
      <c r="C42" s="171"/>
      <c r="D42" s="171"/>
      <c r="E42" s="171"/>
      <c r="F42" s="171"/>
      <c r="G42" s="171"/>
    </row>
    <row r="43" spans="2:9" ht="24.75" customHeight="1" x14ac:dyDescent="0.15">
      <c r="B43" s="172"/>
      <c r="C43" s="171"/>
      <c r="D43" s="171"/>
      <c r="E43" s="171"/>
      <c r="F43" s="171"/>
      <c r="G43" s="171"/>
    </row>
    <row r="44" spans="2:9" ht="24.75" customHeight="1" x14ac:dyDescent="0.15">
      <c r="B44" s="172"/>
      <c r="C44" s="171"/>
      <c r="D44" s="171"/>
      <c r="E44" s="171"/>
      <c r="F44" s="171"/>
      <c r="G44" s="171"/>
    </row>
    <row r="45" spans="2:9" ht="24.75" customHeight="1" x14ac:dyDescent="0.15">
      <c r="B45" s="172"/>
      <c r="C45" s="171"/>
      <c r="D45" s="171"/>
      <c r="E45" s="171"/>
      <c r="F45" s="171"/>
      <c r="G45" s="171"/>
    </row>
    <row r="46" spans="2:9" ht="24.75" customHeight="1" x14ac:dyDescent="0.15">
      <c r="B46" s="172"/>
      <c r="C46" s="171"/>
      <c r="D46" s="171"/>
      <c r="E46" s="171"/>
      <c r="F46" s="171"/>
      <c r="G46" s="171"/>
    </row>
    <row r="47" spans="2:9" ht="24.75" customHeight="1" x14ac:dyDescent="0.15">
      <c r="B47" s="172"/>
      <c r="C47" s="171"/>
      <c r="D47" s="171"/>
      <c r="E47" s="171"/>
      <c r="F47" s="171"/>
      <c r="G47" s="171"/>
    </row>
    <row r="48" spans="2:9" ht="24.75" customHeight="1" x14ac:dyDescent="0.15">
      <c r="B48" s="172"/>
      <c r="C48" s="171"/>
      <c r="D48" s="171"/>
      <c r="E48" s="171"/>
      <c r="F48" s="171"/>
      <c r="G48" s="171"/>
    </row>
    <row r="49" spans="2:7" ht="24.75" customHeight="1" x14ac:dyDescent="0.15">
      <c r="B49" s="172"/>
      <c r="C49" s="171"/>
      <c r="D49" s="171"/>
      <c r="E49" s="171"/>
      <c r="F49" s="171"/>
      <c r="G49" s="171"/>
    </row>
    <row r="50" spans="2:7" ht="24.75" customHeight="1" x14ac:dyDescent="0.15">
      <c r="B50" s="172"/>
      <c r="C50" s="171"/>
      <c r="D50" s="171"/>
      <c r="E50" s="171"/>
      <c r="F50" s="171"/>
      <c r="G50" s="171"/>
    </row>
    <row r="51" spans="2:7" ht="24.75" customHeight="1" x14ac:dyDescent="0.15">
      <c r="B51" s="172"/>
      <c r="C51" s="171"/>
      <c r="D51" s="171"/>
      <c r="E51" s="171"/>
      <c r="F51" s="171"/>
      <c r="G51" s="171"/>
    </row>
    <row r="52" spans="2:7" ht="24.75" customHeight="1" x14ac:dyDescent="0.15">
      <c r="B52" s="172"/>
      <c r="C52" s="171"/>
      <c r="D52" s="171"/>
      <c r="E52" s="171"/>
      <c r="F52" s="171"/>
      <c r="G52" s="171"/>
    </row>
    <row r="53" spans="2:7" ht="24.75" customHeight="1" x14ac:dyDescent="0.15">
      <c r="B53" s="172"/>
      <c r="C53" s="171"/>
      <c r="D53" s="171"/>
      <c r="E53" s="171"/>
      <c r="F53" s="171"/>
      <c r="G53" s="171"/>
    </row>
    <row r="54" spans="2:7" ht="24.75" customHeight="1" x14ac:dyDescent="0.15">
      <c r="B54" s="172"/>
      <c r="C54" s="171"/>
      <c r="D54" s="171"/>
      <c r="E54" s="171"/>
      <c r="F54" s="171"/>
      <c r="G54" s="171"/>
    </row>
    <row r="55" spans="2:7" x14ac:dyDescent="0.15">
      <c r="C55" s="145" t="s">
        <v>277</v>
      </c>
      <c r="D55" s="145" t="s">
        <v>278</v>
      </c>
    </row>
    <row r="56" spans="2:7" x14ac:dyDescent="0.15">
      <c r="C56" s="145" t="s">
        <v>278</v>
      </c>
      <c r="D56" s="145" t="s">
        <v>279</v>
      </c>
    </row>
    <row r="57" spans="2:7" x14ac:dyDescent="0.15">
      <c r="C57" s="145"/>
      <c r="D57" s="145" t="s">
        <v>280</v>
      </c>
    </row>
    <row r="58" spans="2:7" x14ac:dyDescent="0.15">
      <c r="C58" s="145"/>
      <c r="D58" s="145" t="s">
        <v>281</v>
      </c>
    </row>
    <row r="59" spans="2:7" x14ac:dyDescent="0.15">
      <c r="C59" s="145" t="s">
        <v>278</v>
      </c>
      <c r="D59" s="145" t="s">
        <v>282</v>
      </c>
    </row>
    <row r="60" spans="2:7" x14ac:dyDescent="0.15">
      <c r="C60" s="145" t="s">
        <v>279</v>
      </c>
      <c r="D60" s="145"/>
    </row>
    <row r="61" spans="2:7" x14ac:dyDescent="0.15">
      <c r="C61" s="145" t="s">
        <v>280</v>
      </c>
      <c r="D61" s="145"/>
    </row>
    <row r="62" spans="2:7" x14ac:dyDescent="0.15">
      <c r="C62" s="145" t="s">
        <v>281</v>
      </c>
      <c r="D62" s="145"/>
    </row>
    <row r="63" spans="2:7" x14ac:dyDescent="0.15">
      <c r="C63" s="145" t="s">
        <v>282</v>
      </c>
      <c r="D63" s="145"/>
    </row>
    <row r="64" spans="2:7" x14ac:dyDescent="0.15">
      <c r="C64" s="145" t="s">
        <v>283</v>
      </c>
      <c r="D64" s="145"/>
    </row>
    <row r="65" spans="3:4" x14ac:dyDescent="0.15">
      <c r="C65" s="145"/>
      <c r="D65" s="145"/>
    </row>
    <row r="66" spans="3:4" x14ac:dyDescent="0.15">
      <c r="C66" s="145"/>
    </row>
  </sheetData>
  <sheetProtection selectLockedCells="1"/>
  <dataConsolidate/>
  <mergeCells count="53">
    <mergeCell ref="B36:C36"/>
    <mergeCell ref="F36:G36"/>
    <mergeCell ref="B37:C37"/>
    <mergeCell ref="F37:G37"/>
    <mergeCell ref="H37:I37"/>
    <mergeCell ref="B32:C32"/>
    <mergeCell ref="B33:C33"/>
    <mergeCell ref="F33:G33"/>
    <mergeCell ref="B34:C34"/>
    <mergeCell ref="B35:C35"/>
    <mergeCell ref="B29:C29"/>
    <mergeCell ref="F29:G29"/>
    <mergeCell ref="B30:C30"/>
    <mergeCell ref="F30:G30"/>
    <mergeCell ref="B31:C31"/>
    <mergeCell ref="B26:C26"/>
    <mergeCell ref="F26:G26"/>
    <mergeCell ref="B27:C27"/>
    <mergeCell ref="F27:G27"/>
    <mergeCell ref="B28:C28"/>
    <mergeCell ref="F28:G28"/>
    <mergeCell ref="B23:C23"/>
    <mergeCell ref="F23:G23"/>
    <mergeCell ref="B24:C24"/>
    <mergeCell ref="F24:G24"/>
    <mergeCell ref="B25:C25"/>
    <mergeCell ref="B10:C10"/>
    <mergeCell ref="B11:C11"/>
    <mergeCell ref="B12:C12"/>
    <mergeCell ref="B13:C13"/>
    <mergeCell ref="B14:C14"/>
    <mergeCell ref="F7:G7"/>
    <mergeCell ref="B8:C8"/>
    <mergeCell ref="F8:G8"/>
    <mergeCell ref="B9:C9"/>
    <mergeCell ref="F9:G9"/>
    <mergeCell ref="B7:C7"/>
    <mergeCell ref="B20:C20"/>
    <mergeCell ref="F20:G20"/>
    <mergeCell ref="B21:C21"/>
    <mergeCell ref="F21:G21"/>
    <mergeCell ref="B22:C22"/>
    <mergeCell ref="B17:C17"/>
    <mergeCell ref="B18:C18"/>
    <mergeCell ref="B19:C19"/>
    <mergeCell ref="F19:G19"/>
    <mergeCell ref="B15:C15"/>
    <mergeCell ref="B16:C16"/>
    <mergeCell ref="K3:L3"/>
    <mergeCell ref="H4:I4"/>
    <mergeCell ref="B5:C6"/>
    <mergeCell ref="D5:D6"/>
    <mergeCell ref="F5:G6"/>
  </mergeCells>
  <phoneticPr fontId="46"/>
  <dataValidations count="3">
    <dataValidation type="list" allowBlank="1" showInputMessage="1" showErrorMessage="1" sqref="G35">
      <formula1>"算定なし,Ⅰ型,Ⅱ型,区分なし"</formula1>
    </dataValidation>
    <dataValidation type="list" allowBlank="1" showInputMessage="1" showErrorMessage="1" sqref="G34">
      <formula1>$C$59:$C$65</formula1>
    </dataValidation>
    <dataValidation type="list" allowBlank="1" showInputMessage="1" showErrorMessage="1" sqref="G22 G25 G31:G32">
      <formula1>$D$55:$D$57</formula1>
    </dataValidation>
  </dataValidations>
  <printOptions horizontalCentered="1"/>
  <pageMargins left="0.39370078740157483" right="0.39370078740157483" top="0.59055118110236227" bottom="0.39370078740157483" header="0.31496062992125984" footer="0.31496062992125984"/>
  <pageSetup paperSize="9" scale="79" orientation="landscape" r:id="rId1"/>
  <headerFooter alignWithMargins="0">
    <oddFooter>&amp;CP3</oddFooter>
  </headerFooter>
  <rowBreaks count="2" manualBreakCount="2">
    <brk id="18" max="16383" man="1"/>
    <brk id="1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7"/>
  <sheetViews>
    <sheetView view="pageBreakPreview" zoomScaleNormal="100" zoomScaleSheetLayoutView="100" workbookViewId="0">
      <selection activeCell="A21" sqref="A21:D21"/>
    </sheetView>
  </sheetViews>
  <sheetFormatPr defaultRowHeight="13.5" x14ac:dyDescent="0.15"/>
  <cols>
    <col min="1" max="1" width="3.125" style="145" customWidth="1"/>
    <col min="2" max="2" width="15.625" style="145" customWidth="1"/>
    <col min="3" max="4" width="14.125" style="145" customWidth="1"/>
    <col min="5" max="5" width="16.875" style="145" customWidth="1"/>
    <col min="6" max="6" width="5" style="145" customWidth="1"/>
    <col min="7" max="7" width="12.5" style="145" customWidth="1"/>
    <col min="8" max="8" width="14.625" style="145" customWidth="1"/>
    <col min="9" max="11" width="13.125" style="145" customWidth="1"/>
    <col min="12" max="12" width="5.875" style="145" customWidth="1"/>
    <col min="13" max="16384" width="9" style="145"/>
  </cols>
  <sheetData>
    <row r="1" spans="1:8" ht="18" customHeight="1" x14ac:dyDescent="0.15">
      <c r="A1" s="144" t="s">
        <v>285</v>
      </c>
      <c r="B1" s="2"/>
      <c r="C1" s="173"/>
      <c r="D1" s="173"/>
      <c r="E1" s="182"/>
      <c r="F1" s="173"/>
      <c r="G1" s="173"/>
      <c r="H1" s="173"/>
    </row>
    <row r="2" spans="1:8" ht="18" customHeight="1" x14ac:dyDescent="0.15">
      <c r="B2" s="136" t="s">
        <v>286</v>
      </c>
      <c r="C2" s="136" t="s">
        <v>287</v>
      </c>
      <c r="D2" s="136" t="s">
        <v>288</v>
      </c>
      <c r="E2" s="136" t="s">
        <v>289</v>
      </c>
      <c r="F2" s="173"/>
      <c r="G2" s="173"/>
      <c r="H2" s="173"/>
    </row>
    <row r="3" spans="1:8" ht="18" customHeight="1" x14ac:dyDescent="0.15">
      <c r="B3" s="174" t="s">
        <v>290</v>
      </c>
      <c r="C3" s="179"/>
      <c r="D3" s="179"/>
      <c r="E3" s="179"/>
      <c r="F3" s="173"/>
      <c r="G3" s="173"/>
      <c r="H3" s="173"/>
    </row>
    <row r="4" spans="1:8" ht="18" customHeight="1" x14ac:dyDescent="0.15">
      <c r="B4" s="175"/>
      <c r="C4" s="180"/>
      <c r="D4" s="180"/>
      <c r="E4" s="180"/>
      <c r="F4" s="173"/>
      <c r="G4" s="173"/>
      <c r="H4" s="173"/>
    </row>
    <row r="5" spans="1:8" ht="18" customHeight="1" x14ac:dyDescent="0.15">
      <c r="B5" s="176" t="s">
        <v>291</v>
      </c>
      <c r="C5" s="180"/>
      <c r="D5" s="180"/>
      <c r="E5" s="180"/>
      <c r="F5" s="173"/>
      <c r="G5" s="173"/>
      <c r="H5" s="173"/>
    </row>
    <row r="6" spans="1:8" ht="18" customHeight="1" x14ac:dyDescent="0.15">
      <c r="B6" s="175"/>
      <c r="C6" s="180"/>
      <c r="D6" s="180"/>
      <c r="E6" s="180"/>
      <c r="F6" s="173"/>
      <c r="G6" s="173"/>
      <c r="H6" s="173"/>
    </row>
    <row r="7" spans="1:8" ht="18" customHeight="1" x14ac:dyDescent="0.15">
      <c r="B7" s="175" t="s">
        <v>292</v>
      </c>
      <c r="C7" s="180"/>
      <c r="D7" s="180"/>
      <c r="E7" s="180"/>
      <c r="F7" s="173"/>
      <c r="G7" s="173"/>
      <c r="H7" s="173"/>
    </row>
    <row r="8" spans="1:8" ht="18" customHeight="1" x14ac:dyDescent="0.15">
      <c r="B8" s="175"/>
      <c r="C8" s="180"/>
      <c r="D8" s="180"/>
      <c r="E8" s="180"/>
      <c r="F8" s="173"/>
      <c r="G8" s="173"/>
      <c r="H8" s="173"/>
    </row>
    <row r="9" spans="1:8" ht="18" customHeight="1" x14ac:dyDescent="0.15">
      <c r="B9" s="175" t="s">
        <v>222</v>
      </c>
      <c r="C9" s="180"/>
      <c r="D9" s="180"/>
      <c r="E9" s="180"/>
      <c r="F9" s="173"/>
      <c r="G9" s="173"/>
      <c r="H9" s="173"/>
    </row>
    <row r="10" spans="1:8" ht="18" customHeight="1" x14ac:dyDescent="0.15">
      <c r="B10" s="175"/>
      <c r="C10" s="180"/>
      <c r="D10" s="180"/>
      <c r="E10" s="180"/>
      <c r="F10" s="173"/>
      <c r="G10" s="173"/>
      <c r="H10" s="173"/>
    </row>
    <row r="11" spans="1:8" ht="18" customHeight="1" x14ac:dyDescent="0.15">
      <c r="B11" s="175" t="s">
        <v>293</v>
      </c>
      <c r="C11" s="180"/>
      <c r="D11" s="180"/>
      <c r="E11" s="180"/>
      <c r="F11" s="173"/>
      <c r="G11" s="173"/>
      <c r="H11" s="173"/>
    </row>
    <row r="12" spans="1:8" ht="18" customHeight="1" x14ac:dyDescent="0.15">
      <c r="B12" s="177"/>
      <c r="C12" s="181"/>
      <c r="D12" s="181"/>
      <c r="E12" s="181"/>
      <c r="F12" s="173"/>
      <c r="G12" s="173"/>
      <c r="H12" s="173"/>
    </row>
    <row r="13" spans="1:8" ht="18" customHeight="1" x14ac:dyDescent="0.15">
      <c r="B13" s="145" t="s">
        <v>223</v>
      </c>
      <c r="C13" s="178"/>
      <c r="D13" s="178"/>
      <c r="E13" s="178"/>
      <c r="F13" s="173"/>
      <c r="G13" s="173"/>
      <c r="H13" s="173"/>
    </row>
    <row r="14" spans="1:8" ht="15.75" customHeight="1" x14ac:dyDescent="0.15">
      <c r="B14" s="2"/>
      <c r="C14" s="173"/>
      <c r="D14" s="173"/>
      <c r="E14" s="173"/>
      <c r="F14" s="173"/>
      <c r="G14" s="173"/>
      <c r="H14" s="173"/>
    </row>
    <row r="15" spans="1:8" ht="18" customHeight="1" x14ac:dyDescent="0.15">
      <c r="A15" s="144" t="s">
        <v>294</v>
      </c>
      <c r="B15" s="2"/>
      <c r="C15" s="173"/>
      <c r="D15" s="173"/>
      <c r="E15" s="173"/>
      <c r="F15" s="173"/>
      <c r="G15" s="173"/>
      <c r="H15" s="173"/>
    </row>
    <row r="16" spans="1:8" ht="18" customHeight="1" x14ac:dyDescent="0.15">
      <c r="B16" s="4" t="s">
        <v>284</v>
      </c>
      <c r="E16" s="173"/>
      <c r="F16" s="173"/>
      <c r="G16" s="173"/>
      <c r="H16" s="173"/>
    </row>
    <row r="17" spans="2:11" ht="18" customHeight="1" x14ac:dyDescent="0.15">
      <c r="B17" s="136" t="s">
        <v>295</v>
      </c>
      <c r="C17" s="451" t="s">
        <v>296</v>
      </c>
      <c r="D17" s="452"/>
      <c r="E17" s="452"/>
      <c r="F17" s="453"/>
      <c r="G17" s="451" t="s">
        <v>297</v>
      </c>
      <c r="H17" s="452"/>
      <c r="I17" s="452"/>
      <c r="J17" s="452"/>
      <c r="K17" s="453"/>
    </row>
    <row r="18" spans="2:11" ht="40.5" customHeight="1" x14ac:dyDescent="0.15">
      <c r="B18" s="89" t="s">
        <v>298</v>
      </c>
      <c r="C18" s="454"/>
      <c r="D18" s="455"/>
      <c r="E18" s="455"/>
      <c r="F18" s="456"/>
      <c r="G18" s="457"/>
      <c r="H18" s="458"/>
      <c r="I18" s="458"/>
      <c r="J18" s="458"/>
      <c r="K18" s="459"/>
    </row>
    <row r="19" spans="2:11" ht="40.5" customHeight="1" x14ac:dyDescent="0.15">
      <c r="B19" s="89" t="s">
        <v>298</v>
      </c>
      <c r="C19" s="454"/>
      <c r="D19" s="455"/>
      <c r="E19" s="455"/>
      <c r="F19" s="456"/>
      <c r="G19" s="457"/>
      <c r="H19" s="458"/>
      <c r="I19" s="458"/>
      <c r="J19" s="458"/>
      <c r="K19" s="459"/>
    </row>
    <row r="20" spans="2:11" ht="40.5" customHeight="1" x14ac:dyDescent="0.15">
      <c r="B20" s="89" t="s">
        <v>298</v>
      </c>
      <c r="C20" s="454"/>
      <c r="D20" s="455"/>
      <c r="E20" s="455"/>
      <c r="F20" s="456"/>
      <c r="G20" s="457"/>
      <c r="H20" s="458"/>
      <c r="I20" s="458"/>
      <c r="J20" s="458"/>
      <c r="K20" s="459"/>
    </row>
    <row r="21" spans="2:11" ht="15.75" customHeight="1" x14ac:dyDescent="0.15">
      <c r="B21" s="2"/>
      <c r="C21" s="173"/>
      <c r="D21" s="173"/>
      <c r="E21" s="173"/>
      <c r="F21" s="173"/>
      <c r="G21" s="173"/>
      <c r="H21" s="173"/>
    </row>
    <row r="22" spans="2:11" s="1" customFormat="1" ht="19.5" customHeight="1" x14ac:dyDescent="0.15">
      <c r="B22" s="4" t="s">
        <v>129</v>
      </c>
      <c r="C22" s="4"/>
      <c r="D22" s="4"/>
      <c r="E22" s="4"/>
      <c r="F22" s="4"/>
      <c r="G22" s="4" t="s">
        <v>192</v>
      </c>
      <c r="H22" s="5"/>
      <c r="I22" s="5"/>
    </row>
    <row r="23" spans="2:11" s="77" customFormat="1" ht="39.950000000000003" customHeight="1" x14ac:dyDescent="0.15">
      <c r="B23" s="465" t="s">
        <v>135</v>
      </c>
      <c r="C23" s="466"/>
      <c r="D23" s="464">
        <v>0</v>
      </c>
      <c r="E23" s="464"/>
      <c r="F23" s="5"/>
      <c r="G23" s="460"/>
      <c r="H23" s="462" t="s">
        <v>188</v>
      </c>
      <c r="I23" s="463"/>
      <c r="J23" s="462" t="s">
        <v>191</v>
      </c>
      <c r="K23" s="463"/>
    </row>
    <row r="24" spans="2:11" s="1" customFormat="1" ht="39.950000000000003" customHeight="1" x14ac:dyDescent="0.15">
      <c r="B24" s="465" t="s">
        <v>133</v>
      </c>
      <c r="C24" s="466"/>
      <c r="D24" s="464">
        <v>0</v>
      </c>
      <c r="E24" s="464"/>
      <c r="G24" s="461"/>
      <c r="H24" s="82" t="s">
        <v>189</v>
      </c>
      <c r="I24" s="82" t="s">
        <v>193</v>
      </c>
      <c r="J24" s="82" t="s">
        <v>189</v>
      </c>
      <c r="K24" s="82" t="s">
        <v>190</v>
      </c>
    </row>
    <row r="25" spans="2:11" s="1" customFormat="1" ht="39.950000000000003" customHeight="1" x14ac:dyDescent="0.15">
      <c r="B25" s="465" t="s">
        <v>134</v>
      </c>
      <c r="C25" s="466"/>
      <c r="D25" s="464">
        <v>0</v>
      </c>
      <c r="E25" s="464"/>
      <c r="G25" s="137" t="s">
        <v>93</v>
      </c>
      <c r="H25" s="129">
        <v>0</v>
      </c>
      <c r="I25" s="129">
        <v>0</v>
      </c>
      <c r="J25" s="129">
        <v>0</v>
      </c>
      <c r="K25" s="129">
        <v>0</v>
      </c>
    </row>
    <row r="26" spans="2:11" s="1" customFormat="1" ht="39.950000000000003" customHeight="1" x14ac:dyDescent="0.15">
      <c r="G26" s="2"/>
      <c r="H26" s="2"/>
      <c r="I26" s="2"/>
      <c r="J26" s="6"/>
    </row>
    <row r="27" spans="2:11" s="1" customFormat="1" ht="39.950000000000003" customHeight="1" x14ac:dyDescent="0.15">
      <c r="G27" s="2"/>
      <c r="H27" s="2"/>
      <c r="I27" s="2"/>
      <c r="J27" s="6"/>
    </row>
  </sheetData>
  <sheetProtection insertRows="0" deleteRows="0" selectLockedCells="1"/>
  <mergeCells count="17">
    <mergeCell ref="D25:E25"/>
    <mergeCell ref="B23:C23"/>
    <mergeCell ref="B24:C24"/>
    <mergeCell ref="B25:C25"/>
    <mergeCell ref="D23:E23"/>
    <mergeCell ref="G23:G24"/>
    <mergeCell ref="H23:I23"/>
    <mergeCell ref="J23:K23"/>
    <mergeCell ref="D24:E24"/>
    <mergeCell ref="C20:F20"/>
    <mergeCell ref="G20:K20"/>
    <mergeCell ref="C17:F17"/>
    <mergeCell ref="C18:F18"/>
    <mergeCell ref="C19:F19"/>
    <mergeCell ref="G17:K17"/>
    <mergeCell ref="G18:K18"/>
    <mergeCell ref="G19:K19"/>
  </mergeCells>
  <phoneticPr fontId="46"/>
  <printOptions horizontalCentered="1"/>
  <pageMargins left="0.39370078740157483" right="0.39370078740157483" top="0.59055118110236227" bottom="0.39370078740157483" header="0.31496062992125984" footer="0.31496062992125984"/>
  <pageSetup paperSize="9" scale="93" orientation="landscape" verticalDpi="300" r:id="rId1"/>
  <headerFooter alignWithMargins="0">
    <oddFooter>&amp;CP4</oddFooter>
  </headerFooter>
  <rowBreaks count="2" manualBreakCount="2">
    <brk id="18" max="16383" man="1"/>
    <brk id="1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資料一覧</vt:lpstr>
      <vt:lpstr>【共通】</vt:lpstr>
      <vt:lpstr>P1</vt:lpstr>
      <vt:lpstr>P2-1</vt:lpstr>
      <vt:lpstr>P2-2</vt:lpstr>
      <vt:lpstr>P2-3</vt:lpstr>
      <vt:lpstr>選択肢 (2)</vt:lpstr>
      <vt:lpstr>P3</vt:lpstr>
      <vt:lpstr>P4</vt:lpstr>
      <vt:lpstr>P5</vt:lpstr>
      <vt:lpstr>P6</vt:lpstr>
      <vt:lpstr>P7</vt:lpstr>
      <vt:lpstr>【共通】!Print_Area</vt:lpstr>
      <vt:lpstr>'P1'!Print_Area</vt:lpstr>
      <vt:lpstr>'P2-1'!Print_Area</vt:lpstr>
      <vt:lpstr>'P2-2'!Print_Area</vt:lpstr>
      <vt:lpstr>'P2-3'!Print_Area</vt:lpstr>
      <vt:lpstr>'P3'!Print_Area</vt:lpstr>
      <vt:lpstr>'P4'!Print_Area</vt:lpstr>
      <vt:lpstr>'P5'!Print_Area</vt:lpstr>
      <vt:lpstr>'P6'!Print_Area</vt:lpstr>
      <vt:lpstr>'P7'!Print_Area</vt:lpstr>
      <vt:lpstr>資料一覧!Print_Area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H1530</dc:creator>
  <cp:lastModifiedBy>Windows ユーザー</cp:lastModifiedBy>
  <cp:lastPrinted>2024-09-30T09:07:33Z</cp:lastPrinted>
  <dcterms:created xsi:type="dcterms:W3CDTF">2007-11-28T08:57:04Z</dcterms:created>
  <dcterms:modified xsi:type="dcterms:W3CDTF">2024-12-12T03:18:07Z</dcterms:modified>
</cp:coreProperties>
</file>