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020" windowHeight="9000" activeTab="0"/>
  </bookViews>
  <sheets>
    <sheet name="第1号様式" sheetId="1" r:id="rId1"/>
    <sheet name="第2号様式" sheetId="2" r:id="rId2"/>
    <sheet name="第3号様式" sheetId="3" r:id="rId3"/>
    <sheet name="（参考）エネルギー使用量計算表" sheetId="4" r:id="rId4"/>
    <sheet name="（参考）燃費計算表" sheetId="5" r:id="rId5"/>
  </sheets>
  <definedNames>
    <definedName name="OLE_LINK2" localSheetId="1">'第2号様式'!#REF!</definedName>
    <definedName name="_xlnm.Print_Area" localSheetId="3">'（参考）エネルギー使用量計算表'!$A$1:$F$18</definedName>
    <definedName name="_xlnm.Print_Area" localSheetId="4">'（参考）燃費計算表'!$A$1:$G$14</definedName>
    <definedName name="_xlnm.Print_Area" localSheetId="0">'第1号様式'!$A$1:$K$36</definedName>
    <definedName name="_xlnm.Print_Area" localSheetId="1">'第2号様式'!$A$1:$J$165</definedName>
    <definedName name="_xlnm.Print_Area" localSheetId="2">'第3号様式'!$A$1:$J$46</definedName>
    <definedName name="_xlnm.Print_Titles" localSheetId="0">'第1号様式'!$1:$3</definedName>
    <definedName name="_xlnm.Print_Titles" localSheetId="2">'第3号様式'!$1:$3</definedName>
  </definedNames>
  <calcPr fullCalcOnLoad="1"/>
</workbook>
</file>

<file path=xl/sharedStrings.xml><?xml version="1.0" encoding="utf-8"?>
<sst xmlns="http://schemas.openxmlformats.org/spreadsheetml/2006/main" count="636" uniqueCount="353">
  <si>
    <r>
      <t>257,069MJ</t>
    </r>
    <r>
      <rPr>
        <sz val="10"/>
        <rFont val="ＭＳ Ｐゴシック"/>
        <family val="3"/>
      </rPr>
      <t>×</t>
    </r>
    <r>
      <rPr>
        <sz val="10"/>
        <rFont val="Arial"/>
        <family val="2"/>
      </rPr>
      <t>15</t>
    </r>
    <r>
      <rPr>
        <sz val="10"/>
        <rFont val="ＭＳ Ｐゴシック"/>
        <family val="3"/>
      </rPr>
      <t>％×</t>
    </r>
    <r>
      <rPr>
        <sz val="10"/>
        <rFont val="Arial"/>
        <family val="2"/>
      </rPr>
      <t>0.0258</t>
    </r>
    <r>
      <rPr>
        <sz val="10"/>
        <rFont val="ＭＳ Ｐゴシック"/>
        <family val="3"/>
      </rPr>
      <t>×</t>
    </r>
    <r>
      <rPr>
        <sz val="10"/>
        <rFont val="Arial"/>
        <family val="2"/>
      </rPr>
      <t>2</t>
    </r>
    <r>
      <rPr>
        <sz val="10"/>
        <rFont val="ＭＳ Ｐゴシック"/>
        <family val="3"/>
      </rPr>
      <t>台＝</t>
    </r>
    <r>
      <rPr>
        <sz val="10"/>
        <rFont val="Arial"/>
        <family val="2"/>
      </rPr>
      <t>1,989L</t>
    </r>
  </si>
  <si>
    <r>
      <t>ピークカットは</t>
    </r>
    <r>
      <rPr>
        <sz val="10"/>
        <rFont val="Arial"/>
        <family val="2"/>
      </rPr>
      <t>5kW</t>
    </r>
    <r>
      <rPr>
        <sz val="10"/>
        <rFont val="ＭＳ Ｐゴシック"/>
        <family val="3"/>
      </rPr>
      <t>＝</t>
    </r>
    <r>
      <rPr>
        <sz val="10"/>
        <rFont val="Arial"/>
        <family val="2"/>
      </rPr>
      <t>10</t>
    </r>
    <r>
      <rPr>
        <sz val="10"/>
        <rFont val="ＭＳ Ｐゴシック"/>
        <family val="3"/>
      </rPr>
      <t>点とする</t>
    </r>
  </si>
  <si>
    <r>
      <t>＜デマンド＞</t>
    </r>
    <r>
      <rPr>
        <sz val="10"/>
        <rFont val="Arial"/>
        <family val="2"/>
      </rPr>
      <t>100kW</t>
    </r>
    <r>
      <rPr>
        <sz val="10"/>
        <rFont val="ＭＳ Ｐゴシック"/>
        <family val="3"/>
      </rPr>
      <t>×</t>
    </r>
    <r>
      <rPr>
        <sz val="10"/>
        <rFont val="Arial"/>
        <family val="2"/>
      </rPr>
      <t>5</t>
    </r>
    <r>
      <rPr>
        <sz val="10"/>
        <rFont val="ＭＳ Ｐゴシック"/>
        <family val="3"/>
      </rPr>
      <t>％＝</t>
    </r>
    <r>
      <rPr>
        <sz val="10"/>
        <rFont val="Arial"/>
        <family val="2"/>
      </rPr>
      <t xml:space="preserve">5kW
</t>
    </r>
    <r>
      <rPr>
        <sz val="10"/>
        <rFont val="ＭＳ Ｐゴシック"/>
        <family val="3"/>
      </rPr>
      <t>＜使用量＞</t>
    </r>
    <r>
      <rPr>
        <sz val="10"/>
        <rFont val="Arial"/>
        <family val="2"/>
      </rPr>
      <t>100kW</t>
    </r>
    <r>
      <rPr>
        <sz val="10"/>
        <rFont val="ＭＳ Ｐゴシック"/>
        <family val="3"/>
      </rPr>
      <t>×</t>
    </r>
    <r>
      <rPr>
        <sz val="10"/>
        <rFont val="Arial"/>
        <family val="2"/>
      </rPr>
      <t>8,760h</t>
    </r>
    <r>
      <rPr>
        <sz val="10"/>
        <rFont val="ＭＳ Ｐゴシック"/>
        <family val="3"/>
      </rPr>
      <t>×</t>
    </r>
    <r>
      <rPr>
        <sz val="10"/>
        <rFont val="Arial"/>
        <family val="2"/>
      </rPr>
      <t>30</t>
    </r>
    <r>
      <rPr>
        <sz val="10"/>
        <rFont val="ＭＳ Ｐゴシック"/>
        <family val="3"/>
      </rPr>
      <t>％（利用率）×</t>
    </r>
    <r>
      <rPr>
        <sz val="10"/>
        <rFont val="Arial"/>
        <family val="2"/>
      </rPr>
      <t>10</t>
    </r>
    <r>
      <rPr>
        <sz val="10"/>
        <rFont val="ＭＳ Ｐゴシック"/>
        <family val="3"/>
      </rPr>
      <t>％（削減率）×</t>
    </r>
    <r>
      <rPr>
        <sz val="10"/>
        <rFont val="Arial"/>
        <family val="2"/>
      </rPr>
      <t>9.97MJ</t>
    </r>
    <r>
      <rPr>
        <sz val="10"/>
        <rFont val="ＭＳ Ｐゴシック"/>
        <family val="3"/>
      </rPr>
      <t>×</t>
    </r>
    <r>
      <rPr>
        <sz val="10"/>
        <rFont val="Arial"/>
        <family val="2"/>
      </rPr>
      <t>0.0258</t>
    </r>
    <r>
      <rPr>
        <sz val="10"/>
        <rFont val="ＭＳ Ｐゴシック"/>
        <family val="3"/>
      </rPr>
      <t>×</t>
    </r>
    <r>
      <rPr>
        <sz val="10"/>
        <rFont val="Arial"/>
        <family val="2"/>
      </rPr>
      <t>1/3</t>
    </r>
    <r>
      <rPr>
        <sz val="10"/>
        <rFont val="ＭＳ Ｐゴシック"/>
        <family val="3"/>
      </rPr>
      <t>台＝</t>
    </r>
    <r>
      <rPr>
        <sz val="10"/>
        <rFont val="Arial"/>
        <family val="2"/>
      </rPr>
      <t>2,253L</t>
    </r>
  </si>
  <si>
    <r>
      <t>10kW×3</t>
    </r>
    <r>
      <rPr>
        <sz val="10"/>
        <rFont val="ＭＳ Ｐゴシック"/>
        <family val="3"/>
      </rPr>
      <t>台</t>
    </r>
    <r>
      <rPr>
        <sz val="10"/>
        <rFont val="Arial"/>
        <family val="2"/>
      </rPr>
      <t>×12h×210</t>
    </r>
    <r>
      <rPr>
        <sz val="10"/>
        <rFont val="ＭＳ Ｐゴシック"/>
        <family val="3"/>
      </rPr>
      <t>日</t>
    </r>
    <r>
      <rPr>
        <sz val="10"/>
        <rFont val="Arial"/>
        <family val="2"/>
      </rPr>
      <t>×5</t>
    </r>
    <r>
      <rPr>
        <sz val="10"/>
        <rFont val="ＭＳ Ｐゴシック"/>
        <family val="3"/>
      </rPr>
      <t>％</t>
    </r>
    <r>
      <rPr>
        <sz val="10"/>
        <rFont val="Arial"/>
        <family val="2"/>
      </rPr>
      <t>×9.97MJ×0.0258</t>
    </r>
    <r>
      <rPr>
        <sz val="10"/>
        <rFont val="ＭＳ Ｐゴシック"/>
        <family val="3"/>
      </rPr>
      <t>×</t>
    </r>
    <r>
      <rPr>
        <sz val="10"/>
        <rFont val="Arial"/>
        <family val="2"/>
      </rPr>
      <t>2</t>
    </r>
    <r>
      <rPr>
        <sz val="10"/>
        <rFont val="ＭＳ Ｐゴシック"/>
        <family val="3"/>
      </rPr>
      <t>施設＝</t>
    </r>
    <r>
      <rPr>
        <sz val="10"/>
        <rFont val="Arial"/>
        <family val="2"/>
      </rPr>
      <t>1,944L</t>
    </r>
  </si>
  <si>
    <r>
      <t>年間電気使用量</t>
    </r>
    <r>
      <rPr>
        <sz val="10"/>
        <rFont val="Arial"/>
        <family val="2"/>
      </rPr>
      <t>210,970kWh×2</t>
    </r>
    <r>
      <rPr>
        <sz val="10"/>
        <rFont val="ＭＳ Ｐゴシック"/>
        <family val="3"/>
      </rPr>
      <t>％</t>
    </r>
    <r>
      <rPr>
        <sz val="10"/>
        <rFont val="Arial"/>
        <family val="2"/>
      </rPr>
      <t>×9.97MJ×0.0258</t>
    </r>
    <r>
      <rPr>
        <sz val="10"/>
        <rFont val="ＭＳ Ｐゴシック"/>
        <family val="3"/>
      </rPr>
      <t>×</t>
    </r>
    <r>
      <rPr>
        <sz val="10"/>
        <rFont val="Arial"/>
        <family val="2"/>
      </rPr>
      <t>2</t>
    </r>
    <r>
      <rPr>
        <sz val="10"/>
        <rFont val="ＭＳ Ｐゴシック"/>
        <family val="3"/>
      </rPr>
      <t>施設＝</t>
    </r>
    <r>
      <rPr>
        <sz val="10"/>
        <rFont val="Arial"/>
        <family val="2"/>
      </rPr>
      <t>2,171L</t>
    </r>
  </si>
  <si>
    <r>
      <t>年間電気使用量</t>
    </r>
    <r>
      <rPr>
        <sz val="10"/>
        <rFont val="Arial"/>
        <family val="2"/>
      </rPr>
      <t>210,970kWh×10</t>
    </r>
    <r>
      <rPr>
        <sz val="10"/>
        <rFont val="ＭＳ Ｐゴシック"/>
        <family val="3"/>
      </rPr>
      <t>％</t>
    </r>
    <r>
      <rPr>
        <sz val="10"/>
        <rFont val="Arial"/>
        <family val="2"/>
      </rPr>
      <t>×9.97MJ×0.0258</t>
    </r>
    <r>
      <rPr>
        <sz val="10"/>
        <rFont val="ＭＳ Ｐゴシック"/>
        <family val="3"/>
      </rPr>
      <t>×</t>
    </r>
    <r>
      <rPr>
        <sz val="10"/>
        <rFont val="Arial"/>
        <family val="2"/>
      </rPr>
      <t>1/3</t>
    </r>
    <r>
      <rPr>
        <sz val="10"/>
        <rFont val="ＭＳ Ｐゴシック"/>
        <family val="3"/>
      </rPr>
      <t>施設＝</t>
    </r>
    <r>
      <rPr>
        <sz val="10"/>
        <rFont val="Arial"/>
        <family val="2"/>
      </rPr>
      <t>1,808L</t>
    </r>
  </si>
  <si>
    <r>
      <t>年間電気使用量</t>
    </r>
    <r>
      <rPr>
        <sz val="10"/>
        <rFont val="Arial"/>
        <family val="2"/>
      </rPr>
      <t>210,970kWh×20</t>
    </r>
    <r>
      <rPr>
        <sz val="10"/>
        <rFont val="ＭＳ Ｐゴシック"/>
        <family val="3"/>
      </rPr>
      <t>％</t>
    </r>
    <r>
      <rPr>
        <sz val="10"/>
        <rFont val="Arial"/>
        <family val="2"/>
      </rPr>
      <t>×9.97MJ×0.0258</t>
    </r>
    <r>
      <rPr>
        <sz val="10"/>
        <rFont val="ＭＳ Ｐゴシック"/>
        <family val="3"/>
      </rPr>
      <t>×</t>
    </r>
    <r>
      <rPr>
        <sz val="10"/>
        <rFont val="Arial"/>
        <family val="2"/>
      </rPr>
      <t>1/5</t>
    </r>
    <r>
      <rPr>
        <sz val="10"/>
        <rFont val="ＭＳ Ｐゴシック"/>
        <family val="3"/>
      </rPr>
      <t>施設＝</t>
    </r>
    <r>
      <rPr>
        <sz val="10"/>
        <rFont val="Arial"/>
        <family val="2"/>
      </rPr>
      <t>2,170L</t>
    </r>
  </si>
  <si>
    <r>
      <t>年間電気使用量</t>
    </r>
    <r>
      <rPr>
        <sz val="10"/>
        <rFont val="Arial"/>
        <family val="2"/>
      </rPr>
      <t>210,970kWh×40</t>
    </r>
    <r>
      <rPr>
        <sz val="10"/>
        <rFont val="ＭＳ Ｐゴシック"/>
        <family val="3"/>
      </rPr>
      <t>％</t>
    </r>
    <r>
      <rPr>
        <sz val="10"/>
        <rFont val="Arial"/>
        <family val="2"/>
      </rPr>
      <t>×9.97MJ×0.0258</t>
    </r>
    <r>
      <rPr>
        <sz val="10"/>
        <rFont val="ＭＳ Ｐゴシック"/>
        <family val="3"/>
      </rPr>
      <t>×</t>
    </r>
    <r>
      <rPr>
        <sz val="10"/>
        <rFont val="Arial"/>
        <family val="2"/>
      </rPr>
      <t>1/10</t>
    </r>
    <r>
      <rPr>
        <sz val="10"/>
        <rFont val="ＭＳ Ｐゴシック"/>
        <family val="3"/>
      </rPr>
      <t>施設＝</t>
    </r>
    <r>
      <rPr>
        <sz val="10"/>
        <rFont val="Arial"/>
        <family val="2"/>
      </rPr>
      <t>2,170L</t>
    </r>
  </si>
  <si>
    <r>
      <t>年間燃料使用量</t>
    </r>
    <r>
      <rPr>
        <sz val="10"/>
        <rFont val="Arial"/>
        <family val="2"/>
      </rPr>
      <t>20,000km</t>
    </r>
    <r>
      <rPr>
        <sz val="10"/>
        <rFont val="ＭＳ Ｐゴシック"/>
        <family val="3"/>
      </rPr>
      <t>÷</t>
    </r>
    <r>
      <rPr>
        <sz val="10"/>
        <rFont val="Arial"/>
        <family val="2"/>
      </rPr>
      <t>9km/L-20,000km÷18km/L×34.6×0.0258</t>
    </r>
    <r>
      <rPr>
        <sz val="10"/>
        <rFont val="ＭＳ Ｐゴシック"/>
        <family val="3"/>
      </rPr>
      <t>×</t>
    </r>
    <r>
      <rPr>
        <sz val="10"/>
        <rFont val="Arial"/>
        <family val="2"/>
      </rPr>
      <t>2</t>
    </r>
    <r>
      <rPr>
        <sz val="10"/>
        <rFont val="ＭＳ Ｐゴシック"/>
        <family val="3"/>
      </rPr>
      <t>台＝</t>
    </r>
    <r>
      <rPr>
        <sz val="10"/>
        <rFont val="Arial"/>
        <family val="2"/>
      </rPr>
      <t>1,983L</t>
    </r>
  </si>
  <si>
    <r>
      <t>年間燃料使用量</t>
    </r>
    <r>
      <rPr>
        <sz val="10"/>
        <rFont val="Arial"/>
        <family val="2"/>
      </rPr>
      <t>20,000km</t>
    </r>
    <r>
      <rPr>
        <sz val="10"/>
        <rFont val="ＭＳ Ｐゴシック"/>
        <family val="3"/>
      </rPr>
      <t>÷</t>
    </r>
    <r>
      <rPr>
        <sz val="10"/>
        <rFont val="Arial"/>
        <family val="2"/>
      </rPr>
      <t>9km/L-20,000km÷27km/L×34.6×0.0258</t>
    </r>
    <r>
      <rPr>
        <sz val="10"/>
        <rFont val="ＭＳ Ｐゴシック"/>
        <family val="3"/>
      </rPr>
      <t>×</t>
    </r>
    <r>
      <rPr>
        <sz val="10"/>
        <rFont val="Arial"/>
        <family val="2"/>
      </rPr>
      <t>3</t>
    </r>
    <r>
      <rPr>
        <sz val="10"/>
        <rFont val="ＭＳ Ｐゴシック"/>
        <family val="3"/>
      </rPr>
      <t>（先進性）×</t>
    </r>
    <r>
      <rPr>
        <sz val="10"/>
        <rFont val="Arial"/>
        <family val="2"/>
      </rPr>
      <t>1/2</t>
    </r>
    <r>
      <rPr>
        <sz val="10"/>
        <rFont val="ＭＳ Ｐゴシック"/>
        <family val="3"/>
      </rPr>
      <t>台＝</t>
    </r>
    <r>
      <rPr>
        <sz val="10"/>
        <rFont val="Arial"/>
        <family val="2"/>
      </rPr>
      <t>1,983L</t>
    </r>
  </si>
  <si>
    <r>
      <t>年間燃料使用量</t>
    </r>
    <r>
      <rPr>
        <sz val="10"/>
        <rFont val="Arial"/>
        <family val="2"/>
      </rPr>
      <t>20,000km</t>
    </r>
    <r>
      <rPr>
        <sz val="10"/>
        <rFont val="ＭＳ Ｐゴシック"/>
        <family val="3"/>
      </rPr>
      <t>÷</t>
    </r>
    <r>
      <rPr>
        <sz val="10"/>
        <rFont val="Arial"/>
        <family val="2"/>
      </rPr>
      <t>9km/L-20,000km÷11km/L×34.6×0.0258</t>
    </r>
    <r>
      <rPr>
        <sz val="10"/>
        <rFont val="ＭＳ Ｐゴシック"/>
        <family val="3"/>
      </rPr>
      <t>×</t>
    </r>
    <r>
      <rPr>
        <sz val="10"/>
        <rFont val="Arial"/>
        <family val="2"/>
      </rPr>
      <t>5</t>
    </r>
    <r>
      <rPr>
        <sz val="10"/>
        <rFont val="ＭＳ Ｐゴシック"/>
        <family val="3"/>
      </rPr>
      <t>台＝</t>
    </r>
    <r>
      <rPr>
        <sz val="10"/>
        <rFont val="Arial"/>
        <family val="2"/>
      </rPr>
      <t>1,798L</t>
    </r>
  </si>
  <si>
    <r>
      <t>年間燃料使用量</t>
    </r>
    <r>
      <rPr>
        <sz val="10"/>
        <rFont val="Arial"/>
        <family val="2"/>
      </rPr>
      <t>20,000km</t>
    </r>
    <r>
      <rPr>
        <sz val="10"/>
        <rFont val="ＭＳ Ｐゴシック"/>
        <family val="3"/>
      </rPr>
      <t>÷</t>
    </r>
    <r>
      <rPr>
        <sz val="10"/>
        <rFont val="Arial"/>
        <family val="2"/>
      </rPr>
      <t>9km/L-20,000km÷14km/L×34.6×0.0258</t>
    </r>
    <r>
      <rPr>
        <sz val="10"/>
        <rFont val="ＭＳ Ｐゴシック"/>
        <family val="3"/>
      </rPr>
      <t>×</t>
    </r>
    <r>
      <rPr>
        <sz val="10"/>
        <rFont val="Arial"/>
        <family val="2"/>
      </rPr>
      <t>3</t>
    </r>
    <r>
      <rPr>
        <sz val="10"/>
        <rFont val="ＭＳ Ｐゴシック"/>
        <family val="3"/>
      </rPr>
      <t>台＝</t>
    </r>
    <r>
      <rPr>
        <sz val="10"/>
        <rFont val="Arial"/>
        <family val="2"/>
      </rPr>
      <t>2,123L</t>
    </r>
  </si>
  <si>
    <r>
      <t>年間燃料使用量</t>
    </r>
    <r>
      <rPr>
        <sz val="10"/>
        <rFont val="Arial"/>
        <family val="2"/>
      </rPr>
      <t>20,000km</t>
    </r>
    <r>
      <rPr>
        <sz val="10"/>
        <rFont val="ＭＳ Ｐゴシック"/>
        <family val="3"/>
      </rPr>
      <t>÷</t>
    </r>
    <r>
      <rPr>
        <sz val="10"/>
        <rFont val="Arial"/>
        <family val="2"/>
      </rPr>
      <t>9km/L×34.6×0.0258</t>
    </r>
    <r>
      <rPr>
        <sz val="10"/>
        <rFont val="ＭＳ Ｐゴシック"/>
        <family val="3"/>
      </rPr>
      <t>×</t>
    </r>
    <r>
      <rPr>
        <sz val="10"/>
        <rFont val="Arial"/>
        <family val="2"/>
      </rPr>
      <t>1</t>
    </r>
    <r>
      <rPr>
        <sz val="10"/>
        <rFont val="ＭＳ Ｐゴシック"/>
        <family val="3"/>
      </rPr>
      <t>台＝</t>
    </r>
    <r>
      <rPr>
        <sz val="10"/>
        <rFont val="Arial"/>
        <family val="2"/>
      </rPr>
      <t>1,983L</t>
    </r>
  </si>
  <si>
    <r>
      <t>1.2.15</t>
    </r>
    <r>
      <rPr>
        <sz val="10"/>
        <rFont val="ＭＳ Ｐゴシック"/>
        <family val="3"/>
      </rPr>
      <t>バイオディーゼル燃料の導入
【上限１</t>
    </r>
    <r>
      <rPr>
        <sz val="10"/>
        <rFont val="Arial"/>
        <family val="2"/>
      </rPr>
      <t>00</t>
    </r>
    <r>
      <rPr>
        <sz val="10"/>
        <rFont val="ＭＳ Ｐゴシック"/>
        <family val="3"/>
      </rPr>
      <t>点】</t>
    </r>
  </si>
  <si>
    <r>
      <t>1.2.16</t>
    </r>
    <r>
      <rPr>
        <sz val="10"/>
        <rFont val="ＭＳ Ｐゴシック"/>
        <family val="3"/>
      </rPr>
      <t>その他１</t>
    </r>
  </si>
  <si>
    <r>
      <t>1.2.17</t>
    </r>
    <r>
      <rPr>
        <sz val="10"/>
        <rFont val="ＭＳ Ｐゴシック"/>
        <family val="3"/>
      </rPr>
      <t>その他２</t>
    </r>
  </si>
  <si>
    <r>
      <t>1.2.18</t>
    </r>
    <r>
      <rPr>
        <sz val="10"/>
        <rFont val="ＭＳ Ｐゴシック"/>
        <family val="3"/>
      </rPr>
      <t>その他３</t>
    </r>
  </si>
  <si>
    <r>
      <t>年間電気使用量</t>
    </r>
    <r>
      <rPr>
        <sz val="10"/>
        <rFont val="Arial"/>
        <family val="2"/>
      </rPr>
      <t>210,970kWh×5</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施設＝</t>
    </r>
    <r>
      <rPr>
        <sz val="10"/>
        <rFont val="Arial"/>
        <family val="2"/>
      </rPr>
      <t>2,713L</t>
    </r>
  </si>
  <si>
    <r>
      <t>年間電気使用量</t>
    </r>
    <r>
      <rPr>
        <sz val="10"/>
        <rFont val="Arial"/>
        <family val="2"/>
      </rPr>
      <t>210,970kWh</t>
    </r>
    <r>
      <rPr>
        <sz val="10"/>
        <rFont val="ＭＳ Ｐゴシック"/>
        <family val="3"/>
      </rPr>
      <t>×</t>
    </r>
    <r>
      <rPr>
        <sz val="10"/>
        <rFont val="Arial"/>
        <family val="2"/>
      </rPr>
      <t>3/12×15</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件＝</t>
    </r>
    <r>
      <rPr>
        <sz val="10"/>
        <rFont val="Arial"/>
        <family val="2"/>
      </rPr>
      <t>2,035L</t>
    </r>
  </si>
  <si>
    <r>
      <t>年間燃料使用量</t>
    </r>
    <r>
      <rPr>
        <sz val="10"/>
        <rFont val="Arial"/>
        <family val="2"/>
      </rPr>
      <t>20,000</t>
    </r>
    <r>
      <rPr>
        <sz val="10"/>
        <rFont val="ＭＳ Ｐゴシック"/>
        <family val="3"/>
      </rPr>
      <t>㎥×</t>
    </r>
    <r>
      <rPr>
        <sz val="10"/>
        <rFont val="Arial"/>
        <family val="2"/>
      </rPr>
      <t>2</t>
    </r>
    <r>
      <rPr>
        <sz val="10"/>
        <rFont val="ＭＳ Ｐゴシック"/>
        <family val="3"/>
      </rPr>
      <t>％</t>
    </r>
    <r>
      <rPr>
        <sz val="10"/>
        <rFont val="Arial"/>
        <family val="2"/>
      </rPr>
      <t>×101.19MJ×0.0258</t>
    </r>
    <r>
      <rPr>
        <sz val="10"/>
        <rFont val="ＭＳ Ｐゴシック"/>
        <family val="3"/>
      </rPr>
      <t>×</t>
    </r>
    <r>
      <rPr>
        <sz val="10"/>
        <rFont val="Arial"/>
        <family val="2"/>
      </rPr>
      <t>2</t>
    </r>
    <r>
      <rPr>
        <sz val="10"/>
        <rFont val="ＭＳ Ｐゴシック"/>
        <family val="3"/>
      </rPr>
      <t>施設＝</t>
    </r>
    <r>
      <rPr>
        <sz val="10"/>
        <rFont val="Arial"/>
        <family val="2"/>
      </rPr>
      <t>2,088L</t>
    </r>
  </si>
  <si>
    <r>
      <t>年間電気使用量</t>
    </r>
    <r>
      <rPr>
        <sz val="10"/>
        <rFont val="Arial"/>
        <family val="2"/>
      </rPr>
      <t>210,970kWh×1</t>
    </r>
    <r>
      <rPr>
        <sz val="10"/>
        <rFont val="ＭＳ Ｐゴシック"/>
        <family val="3"/>
      </rPr>
      <t>％</t>
    </r>
    <r>
      <rPr>
        <sz val="10"/>
        <rFont val="Arial"/>
        <family val="2"/>
      </rPr>
      <t>×9.97MJ×0.0258</t>
    </r>
    <r>
      <rPr>
        <sz val="10"/>
        <rFont val="ＭＳ Ｐゴシック"/>
        <family val="3"/>
      </rPr>
      <t>×</t>
    </r>
    <r>
      <rPr>
        <sz val="10"/>
        <rFont val="Arial"/>
        <family val="2"/>
      </rPr>
      <t>5</t>
    </r>
    <r>
      <rPr>
        <sz val="10"/>
        <rFont val="ＭＳ Ｐゴシック"/>
        <family val="3"/>
      </rPr>
      <t>回＝</t>
    </r>
    <r>
      <rPr>
        <sz val="10"/>
        <rFont val="Arial"/>
        <family val="2"/>
      </rPr>
      <t>2,713L</t>
    </r>
  </si>
  <si>
    <r>
      <t>年間電気使用量</t>
    </r>
    <r>
      <rPr>
        <sz val="10"/>
        <rFont val="Arial"/>
        <family val="2"/>
      </rPr>
      <t>210,970kWh×3</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施設＝</t>
    </r>
    <r>
      <rPr>
        <sz val="10"/>
        <rFont val="Arial"/>
        <family val="2"/>
      </rPr>
      <t>1,628L</t>
    </r>
  </si>
  <si>
    <r>
      <t>9.97MJ×0.0258</t>
    </r>
    <r>
      <rPr>
        <sz val="10"/>
        <rFont val="ＭＳ Ｐゴシック"/>
        <family val="3"/>
      </rPr>
      <t>×</t>
    </r>
    <r>
      <rPr>
        <sz val="10"/>
        <rFont val="Arial"/>
        <family val="2"/>
      </rPr>
      <t>10,000kWh</t>
    </r>
    <r>
      <rPr>
        <sz val="10"/>
        <rFont val="ＭＳ Ｐゴシック"/>
        <family val="3"/>
      </rPr>
      <t>＝</t>
    </r>
    <r>
      <rPr>
        <sz val="10"/>
        <rFont val="Arial"/>
        <family val="2"/>
      </rPr>
      <t>2,572L</t>
    </r>
  </si>
  <si>
    <r>
      <t>導入している場合1</t>
    </r>
    <r>
      <rPr>
        <sz val="10"/>
        <rFont val="Arial"/>
        <family val="2"/>
      </rPr>
      <t>0</t>
    </r>
    <r>
      <rPr>
        <sz val="10"/>
        <rFont val="ＭＳ Ｐゴシック"/>
        <family val="3"/>
      </rPr>
      <t>点</t>
    </r>
  </si>
  <si>
    <t>屋上緑化・壁面緑化（緑のカーテン）の設置</t>
  </si>
  <si>
    <t>タスク・アンビエント照明の導入</t>
  </si>
  <si>
    <r>
      <t>2.1.1</t>
    </r>
    <r>
      <rPr>
        <sz val="10"/>
        <rFont val="ＭＳ Ｐゴシック"/>
        <family val="3"/>
      </rPr>
      <t>管理標準（機器の運用基準）の作成　【上限</t>
    </r>
    <r>
      <rPr>
        <sz val="10"/>
        <rFont val="Arial"/>
        <family val="2"/>
      </rPr>
      <t>50</t>
    </r>
    <r>
      <rPr>
        <sz val="10"/>
        <rFont val="ＭＳ Ｐゴシック"/>
        <family val="3"/>
      </rPr>
      <t>点】</t>
    </r>
  </si>
  <si>
    <r>
      <t>年間電気使用量</t>
    </r>
    <r>
      <rPr>
        <sz val="10"/>
        <rFont val="Arial"/>
        <family val="2"/>
      </rPr>
      <t>210,970kWh×5</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件＝</t>
    </r>
    <r>
      <rPr>
        <sz val="10"/>
        <rFont val="Arial"/>
        <family val="2"/>
      </rPr>
      <t>2,713L</t>
    </r>
  </si>
  <si>
    <r>
      <t>年間電気使用量</t>
    </r>
    <r>
      <rPr>
        <sz val="10"/>
        <rFont val="Arial"/>
        <family val="2"/>
      </rPr>
      <t>210,970kWh×2</t>
    </r>
    <r>
      <rPr>
        <sz val="10"/>
        <rFont val="ＭＳ Ｐゴシック"/>
        <family val="3"/>
      </rPr>
      <t>％</t>
    </r>
    <r>
      <rPr>
        <sz val="10"/>
        <rFont val="Arial"/>
        <family val="2"/>
      </rPr>
      <t>×9.97MJ×0.0258</t>
    </r>
    <r>
      <rPr>
        <sz val="10"/>
        <rFont val="ＭＳ Ｐゴシック"/>
        <family val="3"/>
      </rPr>
      <t>×</t>
    </r>
    <r>
      <rPr>
        <sz val="10"/>
        <rFont val="Arial"/>
        <family val="2"/>
      </rPr>
      <t>2</t>
    </r>
    <r>
      <rPr>
        <sz val="10"/>
        <rFont val="ＭＳ Ｐゴシック"/>
        <family val="3"/>
      </rPr>
      <t>施設＝</t>
    </r>
    <r>
      <rPr>
        <sz val="10"/>
        <rFont val="Arial"/>
        <family val="2"/>
      </rPr>
      <t>2,170L</t>
    </r>
  </si>
  <si>
    <t>過剰外気量の削減（CO2濃度計測による）</t>
  </si>
  <si>
    <r>
      <t>2.1.4</t>
    </r>
    <r>
      <rPr>
        <sz val="10"/>
        <rFont val="ＭＳ Ｐゴシック"/>
        <family val="3"/>
      </rPr>
      <t>ボイラーの燃焼効率の向上（空気比</t>
    </r>
    <r>
      <rPr>
        <sz val="10"/>
        <rFont val="Arial"/>
        <family val="2"/>
      </rPr>
      <t>1.2</t>
    </r>
    <r>
      <rPr>
        <sz val="10"/>
        <rFont val="ＭＳ Ｐゴシック"/>
        <family val="3"/>
      </rPr>
      <t>～</t>
    </r>
    <r>
      <rPr>
        <sz val="10"/>
        <rFont val="Arial"/>
        <family val="2"/>
      </rPr>
      <t>1.3</t>
    </r>
    <r>
      <rPr>
        <sz val="10"/>
        <rFont val="ＭＳ Ｐゴシック"/>
        <family val="3"/>
      </rPr>
      <t>に調整）
【上限</t>
    </r>
    <r>
      <rPr>
        <sz val="10"/>
        <rFont val="Arial"/>
        <family val="2"/>
      </rPr>
      <t>50</t>
    </r>
    <r>
      <rPr>
        <sz val="10"/>
        <rFont val="ＭＳ Ｐゴシック"/>
        <family val="3"/>
      </rPr>
      <t>点】</t>
    </r>
  </si>
  <si>
    <r>
      <t>2.1.7</t>
    </r>
    <r>
      <rPr>
        <sz val="10"/>
        <rFont val="ＭＳ Ｐゴシック"/>
        <family val="3"/>
      </rPr>
      <t>省エネ診断の実施　【上限</t>
    </r>
    <r>
      <rPr>
        <sz val="10"/>
        <rFont val="Arial"/>
        <family val="2"/>
      </rPr>
      <t>50</t>
    </r>
    <r>
      <rPr>
        <sz val="10"/>
        <rFont val="ＭＳ Ｐゴシック"/>
        <family val="3"/>
      </rPr>
      <t>点】</t>
    </r>
  </si>
  <si>
    <r>
      <t>2.1.2</t>
    </r>
    <r>
      <rPr>
        <sz val="10"/>
        <rFont val="ＭＳ Ｐゴシック"/>
        <family val="3"/>
      </rPr>
      <t>空調機の省エネ対策
【上限</t>
    </r>
    <r>
      <rPr>
        <sz val="10"/>
        <rFont val="Arial"/>
        <family val="2"/>
      </rPr>
      <t>50</t>
    </r>
    <r>
      <rPr>
        <sz val="10"/>
        <rFont val="ＭＳ Ｐゴシック"/>
        <family val="3"/>
      </rPr>
      <t>点】</t>
    </r>
  </si>
  <si>
    <r>
      <t>2.1.3</t>
    </r>
    <r>
      <rPr>
        <sz val="10"/>
        <rFont val="ＭＳ Ｐゴシック"/>
        <family val="3"/>
      </rPr>
      <t>照明の省エネ対策
【上限</t>
    </r>
    <r>
      <rPr>
        <sz val="10"/>
        <rFont val="Arial"/>
        <family val="2"/>
      </rPr>
      <t>50</t>
    </r>
    <r>
      <rPr>
        <sz val="10"/>
        <rFont val="ＭＳ Ｐゴシック"/>
        <family val="3"/>
      </rPr>
      <t>点】</t>
    </r>
  </si>
  <si>
    <t>サマータイムの導入</t>
  </si>
  <si>
    <t>クールビズ・ウォームビズの導入</t>
  </si>
  <si>
    <t>100kW×5％＝5kW</t>
  </si>
  <si>
    <t>複層ガラス、二重サッシ</t>
  </si>
  <si>
    <r>
      <t>1</t>
    </r>
    <r>
      <rPr>
        <sz val="10"/>
        <rFont val="ＭＳ Ｐゴシック"/>
        <family val="3"/>
      </rPr>
      <t>施設につき</t>
    </r>
    <r>
      <rPr>
        <sz val="10"/>
        <rFont val="Arial"/>
        <family val="2"/>
      </rPr>
      <t>10</t>
    </r>
    <r>
      <rPr>
        <sz val="10"/>
        <rFont val="ＭＳ Ｐゴシック"/>
        <family val="3"/>
      </rPr>
      <t>点</t>
    </r>
  </si>
  <si>
    <r>
      <t>1</t>
    </r>
    <r>
      <rPr>
        <sz val="10"/>
        <rFont val="ＭＳ Ｐゴシック"/>
        <family val="3"/>
      </rPr>
      <t>施設につき</t>
    </r>
    <r>
      <rPr>
        <sz val="10"/>
        <rFont val="Arial"/>
        <family val="2"/>
      </rPr>
      <t>30</t>
    </r>
    <r>
      <rPr>
        <sz val="10"/>
        <rFont val="ＭＳ Ｐゴシック"/>
        <family val="3"/>
      </rPr>
      <t>点</t>
    </r>
  </si>
  <si>
    <r>
      <t>1</t>
    </r>
    <r>
      <rPr>
        <sz val="10"/>
        <rFont val="ＭＳ Ｐゴシック"/>
        <family val="3"/>
      </rPr>
      <t>施設につき</t>
    </r>
    <r>
      <rPr>
        <sz val="10"/>
        <rFont val="Arial"/>
        <family val="2"/>
      </rPr>
      <t>50</t>
    </r>
    <r>
      <rPr>
        <sz val="10"/>
        <rFont val="ＭＳ Ｐゴシック"/>
        <family val="3"/>
      </rPr>
      <t>点</t>
    </r>
  </si>
  <si>
    <r>
      <t>1</t>
    </r>
    <r>
      <rPr>
        <sz val="10"/>
        <rFont val="ＭＳ Ｐゴシック"/>
        <family val="3"/>
      </rPr>
      <t>施設につき</t>
    </r>
    <r>
      <rPr>
        <sz val="10"/>
        <rFont val="Arial"/>
        <family val="2"/>
      </rPr>
      <t>100</t>
    </r>
    <r>
      <rPr>
        <sz val="10"/>
        <rFont val="ＭＳ Ｐゴシック"/>
        <family val="3"/>
      </rPr>
      <t>点</t>
    </r>
  </si>
  <si>
    <r>
      <t>導入している場合</t>
    </r>
    <r>
      <rPr>
        <sz val="10"/>
        <rFont val="Arial"/>
        <family val="2"/>
      </rPr>
      <t>100</t>
    </r>
    <r>
      <rPr>
        <sz val="10"/>
        <rFont val="ＭＳ Ｐゴシック"/>
        <family val="3"/>
      </rPr>
      <t>点</t>
    </r>
  </si>
  <si>
    <r>
      <t>10kWh</t>
    </r>
    <r>
      <rPr>
        <sz val="10"/>
        <rFont val="ＭＳ Ｐゴシック"/>
        <family val="3"/>
      </rPr>
      <t>以上の設置の場合、</t>
    </r>
    <r>
      <rPr>
        <sz val="10"/>
        <rFont val="Arial"/>
        <family val="2"/>
      </rPr>
      <t>5kWh</t>
    </r>
    <r>
      <rPr>
        <sz val="10"/>
        <rFont val="ＭＳ Ｐゴシック"/>
        <family val="3"/>
      </rPr>
      <t>につき</t>
    </r>
    <r>
      <rPr>
        <sz val="10"/>
        <rFont val="Arial"/>
        <family val="2"/>
      </rPr>
      <t>10</t>
    </r>
    <r>
      <rPr>
        <sz val="10"/>
        <rFont val="ＭＳ Ｐゴシック"/>
        <family val="3"/>
      </rPr>
      <t>点</t>
    </r>
  </si>
  <si>
    <r>
      <t xml:space="preserve">2.2 </t>
    </r>
    <r>
      <rPr>
        <b/>
        <sz val="11"/>
        <rFont val="ＭＳ Ｐゴシック"/>
        <family val="3"/>
      </rPr>
      <t>環境教育・啓発活動</t>
    </r>
  </si>
  <si>
    <r>
      <t>公表している場合</t>
    </r>
    <r>
      <rPr>
        <sz val="10"/>
        <rFont val="Arial"/>
        <family val="2"/>
      </rPr>
      <t>20</t>
    </r>
    <r>
      <rPr>
        <sz val="10"/>
        <rFont val="ＭＳ Ｐゴシック"/>
        <family val="3"/>
      </rPr>
      <t>点</t>
    </r>
  </si>
  <si>
    <r>
      <t>1</t>
    </r>
    <r>
      <rPr>
        <sz val="10"/>
        <rFont val="ＭＳ Ｐゴシック"/>
        <family val="3"/>
      </rPr>
      <t>件につき</t>
    </r>
    <r>
      <rPr>
        <sz val="10"/>
        <rFont val="Arial"/>
        <family val="2"/>
      </rPr>
      <t>5</t>
    </r>
    <r>
      <rPr>
        <sz val="10"/>
        <rFont val="ＭＳ Ｐゴシック"/>
        <family val="3"/>
      </rPr>
      <t>点</t>
    </r>
  </si>
  <si>
    <r>
      <t>1</t>
    </r>
    <r>
      <rPr>
        <sz val="10"/>
        <rFont val="ＭＳ Ｐゴシック"/>
        <family val="3"/>
      </rPr>
      <t>件につき</t>
    </r>
    <r>
      <rPr>
        <sz val="10"/>
        <rFont val="Arial"/>
        <family val="2"/>
      </rPr>
      <t>20</t>
    </r>
    <r>
      <rPr>
        <sz val="10"/>
        <rFont val="ＭＳ Ｐゴシック"/>
        <family val="3"/>
      </rPr>
      <t>点</t>
    </r>
  </si>
  <si>
    <r>
      <t>1</t>
    </r>
    <r>
      <rPr>
        <sz val="10"/>
        <rFont val="ＭＳ Ｐゴシック"/>
        <family val="3"/>
      </rPr>
      <t>件につき</t>
    </r>
    <r>
      <rPr>
        <sz val="10"/>
        <rFont val="Arial"/>
        <family val="2"/>
      </rPr>
      <t>10</t>
    </r>
    <r>
      <rPr>
        <sz val="10"/>
        <rFont val="ＭＳ Ｐゴシック"/>
        <family val="3"/>
      </rPr>
      <t>点</t>
    </r>
  </si>
  <si>
    <r>
      <t>設置している場合</t>
    </r>
    <r>
      <rPr>
        <sz val="10"/>
        <rFont val="Arial"/>
        <family val="2"/>
      </rPr>
      <t>50</t>
    </r>
    <r>
      <rPr>
        <sz val="10"/>
        <rFont val="ＭＳ Ｐゴシック"/>
        <family val="3"/>
      </rPr>
      <t>点</t>
    </r>
  </si>
  <si>
    <r>
      <t>kW</t>
    </r>
    <r>
      <rPr>
        <sz val="10"/>
        <rFont val="ＭＳ Ｐゴシック"/>
        <family val="3"/>
      </rPr>
      <t>ｈ</t>
    </r>
  </si>
  <si>
    <r>
      <t>20,000kWh</t>
    </r>
    <r>
      <rPr>
        <sz val="10"/>
        <rFont val="ＭＳ Ｐゴシック"/>
        <family val="3"/>
      </rPr>
      <t>未満の場合、</t>
    </r>
    <r>
      <rPr>
        <sz val="10"/>
        <rFont val="Arial"/>
        <family val="2"/>
      </rPr>
      <t>10</t>
    </r>
    <r>
      <rPr>
        <sz val="10"/>
        <rFont val="ＭＳ Ｐゴシック"/>
        <family val="3"/>
      </rPr>
      <t>点</t>
    </r>
  </si>
  <si>
    <r>
      <t>20,000kWh</t>
    </r>
    <r>
      <rPr>
        <sz val="10"/>
        <rFont val="ＭＳ Ｐゴシック"/>
        <family val="3"/>
      </rPr>
      <t>以上の場合、</t>
    </r>
    <r>
      <rPr>
        <sz val="10"/>
        <rFont val="Arial"/>
        <family val="2"/>
      </rPr>
      <t>10,000kWh</t>
    </r>
    <r>
      <rPr>
        <sz val="10"/>
        <rFont val="ＭＳ Ｐゴシック"/>
        <family val="3"/>
      </rPr>
      <t>につき</t>
    </r>
    <r>
      <rPr>
        <sz val="10"/>
        <rFont val="Arial"/>
        <family val="2"/>
      </rPr>
      <t>10</t>
    </r>
    <r>
      <rPr>
        <sz val="10"/>
        <rFont val="ＭＳ Ｐゴシック"/>
        <family val="3"/>
      </rPr>
      <t>点</t>
    </r>
  </si>
  <si>
    <r>
      <t>※自由記載（</t>
    </r>
    <r>
      <rPr>
        <u val="single"/>
        <sz val="11"/>
        <rFont val="ＭＳ Ｐゴシック"/>
        <family val="3"/>
      </rPr>
      <t>得点には反映しませんが、トップランナー大賞等を選考する際の参考となります。</t>
    </r>
    <r>
      <rPr>
        <sz val="11"/>
        <rFont val="ＭＳ Ｐゴシック"/>
        <family val="3"/>
      </rPr>
      <t>）</t>
    </r>
  </si>
  <si>
    <r>
      <t>10kWh</t>
    </r>
    <r>
      <rPr>
        <sz val="10"/>
        <rFont val="ＭＳ Ｐゴシック"/>
        <family val="3"/>
      </rPr>
      <t>未満の設置の場合、</t>
    </r>
    <r>
      <rPr>
        <sz val="10"/>
        <rFont val="Arial"/>
        <family val="2"/>
      </rPr>
      <t>10</t>
    </r>
    <r>
      <rPr>
        <sz val="10"/>
        <rFont val="ＭＳ Ｐゴシック"/>
        <family val="3"/>
      </rPr>
      <t>点</t>
    </r>
  </si>
  <si>
    <t>(B)</t>
  </si>
  <si>
    <r>
      <t>(3)</t>
    </r>
    <r>
      <rPr>
        <b/>
        <sz val="11"/>
        <color indexed="9"/>
        <rFont val="ＭＳ Ｐゴシック"/>
        <family val="3"/>
      </rPr>
      <t>環境マネジメントシステムの推進</t>
    </r>
  </si>
  <si>
    <r>
      <t xml:space="preserve">3.1 </t>
    </r>
    <r>
      <rPr>
        <b/>
        <sz val="11"/>
        <rFont val="ＭＳ Ｐゴシック"/>
        <family val="3"/>
      </rPr>
      <t>認証制度</t>
    </r>
  </si>
  <si>
    <t>(C)</t>
  </si>
  <si>
    <r>
      <t>(4)</t>
    </r>
    <r>
      <rPr>
        <b/>
        <sz val="11"/>
        <rFont val="ＭＳ Ｐゴシック"/>
        <family val="3"/>
      </rPr>
      <t>今後予定しているエネルギー使用量低減の対策</t>
    </r>
  </si>
  <si>
    <t>申請者</t>
  </si>
  <si>
    <t>作成者</t>
  </si>
  <si>
    <t>電話</t>
  </si>
  <si>
    <t>点数</t>
  </si>
  <si>
    <t>申請する場合の注意</t>
  </si>
  <si>
    <t>作成日</t>
  </si>
  <si>
    <t>ファクス</t>
  </si>
  <si>
    <t>採点基準</t>
  </si>
  <si>
    <t>採点</t>
  </si>
  <si>
    <t>実績</t>
  </si>
  <si>
    <t>単位</t>
  </si>
  <si>
    <t>台</t>
  </si>
  <si>
    <t>算定根拠</t>
  </si>
  <si>
    <t>件</t>
  </si>
  <si>
    <t>概要</t>
  </si>
  <si>
    <t>施設</t>
  </si>
  <si>
    <t>回</t>
  </si>
  <si>
    <t>合計</t>
  </si>
  <si>
    <t>項目</t>
  </si>
  <si>
    <t>登録</t>
  </si>
  <si>
    <t>グランプリ（優秀賞含む）の受賞</t>
  </si>
  <si>
    <t>年間使用量</t>
  </si>
  <si>
    <t>単位発熱量</t>
  </si>
  <si>
    <t>原油換算係数</t>
  </si>
  <si>
    <t>※年間の電気・燃料使用料を、検針票や伝票等を参考に入力してください。</t>
  </si>
  <si>
    <t>※必要に応じて項目を追加し、使用量・単位発熱量を入力してください。</t>
  </si>
  <si>
    <t>［浜松市新エネ・省エネ対策トップランナー認定制度］</t>
  </si>
  <si>
    <t>省エネ対策活動の実践</t>
  </si>
  <si>
    <t>※施設における電気・燃料使用量とします（自動車の燃料使用は除きます）。</t>
  </si>
  <si>
    <t>間引き点灯の実施</t>
  </si>
  <si>
    <t>企業協賛</t>
  </si>
  <si>
    <t>社員数</t>
  </si>
  <si>
    <t>延床面積</t>
  </si>
  <si>
    <t>人</t>
  </si>
  <si>
    <t>設立年月</t>
  </si>
  <si>
    <t>エコ通勤優良事業所認証の取得</t>
  </si>
  <si>
    <t>燃料区分</t>
  </si>
  <si>
    <t>※車両による燃料使用量とします（施設の燃料使用は除きます）。</t>
  </si>
  <si>
    <t>※年間の燃料使用料を、伝票等を参考に入力してください。</t>
  </si>
  <si>
    <t>事業者名</t>
  </si>
  <si>
    <t>年度</t>
  </si>
  <si>
    <t>事業所数</t>
  </si>
  <si>
    <t>エコ事業所</t>
  </si>
  <si>
    <t>燃費計算表</t>
  </si>
  <si>
    <t>新エネ・省エネ設備の導入</t>
  </si>
  <si>
    <t>エネルギー使用量計算表</t>
  </si>
  <si>
    <t>燃料使用量</t>
  </si>
  <si>
    <t>自然採光システム</t>
  </si>
  <si>
    <r>
      <t>1</t>
    </r>
    <r>
      <rPr>
        <sz val="10"/>
        <rFont val="ＭＳ Ｐゴシック"/>
        <family val="3"/>
      </rPr>
      <t>台につき</t>
    </r>
    <r>
      <rPr>
        <sz val="10"/>
        <rFont val="Arial"/>
        <family val="2"/>
      </rPr>
      <t>5</t>
    </r>
    <r>
      <rPr>
        <sz val="10"/>
        <rFont val="ＭＳ Ｐゴシック"/>
        <family val="3"/>
      </rPr>
      <t>点</t>
    </r>
  </si>
  <si>
    <r>
      <t>1</t>
    </r>
    <r>
      <rPr>
        <sz val="10"/>
        <rFont val="ＭＳ Ｐゴシック"/>
        <family val="3"/>
      </rPr>
      <t>台につき</t>
    </r>
    <r>
      <rPr>
        <sz val="10"/>
        <rFont val="Arial"/>
        <family val="2"/>
      </rPr>
      <t>2</t>
    </r>
    <r>
      <rPr>
        <sz val="10"/>
        <rFont val="ＭＳ Ｐゴシック"/>
        <family val="3"/>
      </rPr>
      <t>点</t>
    </r>
  </si>
  <si>
    <r>
      <t>1</t>
    </r>
    <r>
      <rPr>
        <sz val="10"/>
        <rFont val="ＭＳ Ｐゴシック"/>
        <family val="3"/>
      </rPr>
      <t>回につき</t>
    </r>
    <r>
      <rPr>
        <sz val="10"/>
        <rFont val="Arial"/>
        <family val="2"/>
      </rPr>
      <t>5</t>
    </r>
    <r>
      <rPr>
        <sz val="10"/>
        <rFont val="ＭＳ Ｐゴシック"/>
        <family val="3"/>
      </rPr>
      <t>点</t>
    </r>
  </si>
  <si>
    <r>
      <t>認証・登録している場合</t>
    </r>
    <r>
      <rPr>
        <sz val="10"/>
        <rFont val="Arial"/>
        <family val="2"/>
      </rPr>
      <t>50</t>
    </r>
    <r>
      <rPr>
        <sz val="10"/>
        <rFont val="ＭＳ Ｐゴシック"/>
        <family val="3"/>
      </rPr>
      <t>点</t>
    </r>
  </si>
  <si>
    <r>
      <t>導入している場合</t>
    </r>
    <r>
      <rPr>
        <sz val="10"/>
        <rFont val="Arial"/>
        <family val="2"/>
      </rPr>
      <t>10</t>
    </r>
    <r>
      <rPr>
        <sz val="10"/>
        <rFont val="ＭＳ Ｐゴシック"/>
        <family val="3"/>
      </rPr>
      <t>点</t>
    </r>
  </si>
  <si>
    <r>
      <t>1</t>
    </r>
    <r>
      <rPr>
        <sz val="10"/>
        <rFont val="ＭＳ Ｐゴシック"/>
        <family val="3"/>
      </rPr>
      <t>回につき</t>
    </r>
    <r>
      <rPr>
        <sz val="10"/>
        <rFont val="Arial"/>
        <family val="2"/>
      </rPr>
      <t>2</t>
    </r>
    <r>
      <rPr>
        <sz val="10"/>
        <rFont val="ＭＳ Ｐゴシック"/>
        <family val="3"/>
      </rPr>
      <t>点</t>
    </r>
  </si>
  <si>
    <r>
      <t>1</t>
    </r>
    <r>
      <rPr>
        <sz val="10"/>
        <rFont val="ＭＳ Ｐゴシック"/>
        <family val="3"/>
      </rPr>
      <t>施設につき</t>
    </r>
    <r>
      <rPr>
        <sz val="10"/>
        <rFont val="Arial"/>
        <family val="2"/>
      </rPr>
      <t>5</t>
    </r>
    <r>
      <rPr>
        <sz val="10"/>
        <rFont val="ＭＳ Ｐゴシック"/>
        <family val="3"/>
      </rPr>
      <t>点</t>
    </r>
  </si>
  <si>
    <t>箇所</t>
  </si>
  <si>
    <t>台分</t>
  </si>
  <si>
    <t>kW</t>
  </si>
  <si>
    <r>
      <t>3kW</t>
    </r>
    <r>
      <rPr>
        <sz val="10"/>
        <rFont val="ＭＳ Ｐゴシック"/>
        <family val="3"/>
      </rPr>
      <t>以上</t>
    </r>
    <r>
      <rPr>
        <sz val="10"/>
        <rFont val="Arial"/>
        <family val="2"/>
      </rPr>
      <t>6kW</t>
    </r>
    <r>
      <rPr>
        <sz val="10"/>
        <rFont val="ＭＳ Ｐゴシック"/>
        <family val="3"/>
      </rPr>
      <t>未満の設置の場合、</t>
    </r>
    <r>
      <rPr>
        <sz val="10"/>
        <rFont val="Arial"/>
        <family val="2"/>
      </rPr>
      <t>10</t>
    </r>
    <r>
      <rPr>
        <sz val="10"/>
        <rFont val="ＭＳ Ｐゴシック"/>
        <family val="3"/>
      </rPr>
      <t>点</t>
    </r>
  </si>
  <si>
    <r>
      <t>6kW</t>
    </r>
    <r>
      <rPr>
        <sz val="10"/>
        <rFont val="ＭＳ Ｐゴシック"/>
        <family val="3"/>
      </rPr>
      <t>以上の設置の場合、</t>
    </r>
    <r>
      <rPr>
        <sz val="10"/>
        <rFont val="Arial"/>
        <family val="2"/>
      </rPr>
      <t>3kW</t>
    </r>
    <r>
      <rPr>
        <sz val="10"/>
        <rFont val="ＭＳ Ｐゴシック"/>
        <family val="3"/>
      </rPr>
      <t>につき</t>
    </r>
    <r>
      <rPr>
        <sz val="10"/>
        <rFont val="Arial"/>
        <family val="2"/>
      </rPr>
      <t>10</t>
    </r>
    <r>
      <rPr>
        <sz val="10"/>
        <rFont val="ＭＳ Ｐゴシック"/>
        <family val="3"/>
      </rPr>
      <t>点</t>
    </r>
  </si>
  <si>
    <r>
      <t>1.1.2</t>
    </r>
    <r>
      <rPr>
        <sz val="10"/>
        <rFont val="ＭＳ Ｐゴシック"/>
        <family val="3"/>
      </rPr>
      <t>太陽熱利用
【上限</t>
    </r>
    <r>
      <rPr>
        <sz val="10"/>
        <rFont val="Arial"/>
        <family val="2"/>
      </rPr>
      <t>200</t>
    </r>
    <r>
      <rPr>
        <sz val="10"/>
        <rFont val="ＭＳ Ｐゴシック"/>
        <family val="3"/>
      </rPr>
      <t>点】</t>
    </r>
  </si>
  <si>
    <r>
      <t>1.1.3</t>
    </r>
    <r>
      <rPr>
        <sz val="10"/>
        <rFont val="ＭＳ Ｐゴシック"/>
        <family val="3"/>
      </rPr>
      <t>風力発電
【上限</t>
    </r>
    <r>
      <rPr>
        <sz val="10"/>
        <rFont val="Arial"/>
        <family val="2"/>
      </rPr>
      <t>200</t>
    </r>
    <r>
      <rPr>
        <sz val="10"/>
        <rFont val="ＭＳ Ｐゴシック"/>
        <family val="3"/>
      </rPr>
      <t>点】</t>
    </r>
  </si>
  <si>
    <t>kW</t>
  </si>
  <si>
    <r>
      <t>5kW</t>
    </r>
    <r>
      <rPr>
        <sz val="10"/>
        <rFont val="ＭＳ Ｐゴシック"/>
        <family val="3"/>
      </rPr>
      <t>以上</t>
    </r>
    <r>
      <rPr>
        <sz val="10"/>
        <rFont val="Arial"/>
        <family val="2"/>
      </rPr>
      <t>20kW</t>
    </r>
    <r>
      <rPr>
        <sz val="10"/>
        <rFont val="ＭＳ Ｐゴシック"/>
        <family val="3"/>
      </rPr>
      <t>未満の設置の場合、</t>
    </r>
    <r>
      <rPr>
        <sz val="10"/>
        <rFont val="Arial"/>
        <family val="2"/>
      </rPr>
      <t>10</t>
    </r>
    <r>
      <rPr>
        <sz val="10"/>
        <rFont val="ＭＳ Ｐゴシック"/>
        <family val="3"/>
      </rPr>
      <t>点</t>
    </r>
  </si>
  <si>
    <r>
      <t>20kW</t>
    </r>
    <r>
      <rPr>
        <sz val="10"/>
        <rFont val="ＭＳ Ｐゴシック"/>
        <family val="3"/>
      </rPr>
      <t>以上の設置の場合、</t>
    </r>
    <r>
      <rPr>
        <sz val="10"/>
        <rFont val="Arial"/>
        <family val="2"/>
      </rPr>
      <t>10kW</t>
    </r>
    <r>
      <rPr>
        <sz val="10"/>
        <rFont val="ＭＳ Ｐゴシック"/>
        <family val="3"/>
      </rPr>
      <t>につき</t>
    </r>
    <r>
      <rPr>
        <sz val="10"/>
        <rFont val="Arial"/>
        <family val="2"/>
      </rPr>
      <t>10</t>
    </r>
    <r>
      <rPr>
        <sz val="10"/>
        <rFont val="ＭＳ Ｐゴシック"/>
        <family val="3"/>
      </rPr>
      <t>点</t>
    </r>
  </si>
  <si>
    <r>
      <t>1.1.4</t>
    </r>
    <r>
      <rPr>
        <sz val="10"/>
        <rFont val="ＭＳ Ｐゴシック"/>
        <family val="3"/>
      </rPr>
      <t>バイオマス熱利用
【上限</t>
    </r>
    <r>
      <rPr>
        <sz val="10"/>
        <rFont val="Arial"/>
        <family val="2"/>
      </rPr>
      <t>200</t>
    </r>
    <r>
      <rPr>
        <sz val="10"/>
        <rFont val="ＭＳ Ｐゴシック"/>
        <family val="3"/>
      </rPr>
      <t>点】</t>
    </r>
  </si>
  <si>
    <t>ペレットストーブ</t>
  </si>
  <si>
    <r>
      <t>1</t>
    </r>
    <r>
      <rPr>
        <sz val="10"/>
        <rFont val="ＭＳ Ｐゴシック"/>
        <family val="3"/>
      </rPr>
      <t>台につき</t>
    </r>
    <r>
      <rPr>
        <sz val="10"/>
        <rFont val="Arial"/>
        <family val="2"/>
      </rPr>
      <t>10</t>
    </r>
    <r>
      <rPr>
        <sz val="10"/>
        <rFont val="ＭＳ Ｐゴシック"/>
        <family val="3"/>
      </rPr>
      <t>点</t>
    </r>
  </si>
  <si>
    <t>ペレットボイラー</t>
  </si>
  <si>
    <r>
      <t>1.1.5</t>
    </r>
    <r>
      <rPr>
        <sz val="10"/>
        <rFont val="ＭＳ Ｐゴシック"/>
        <family val="3"/>
      </rPr>
      <t>バイオマス発電
【上限</t>
    </r>
    <r>
      <rPr>
        <sz val="10"/>
        <rFont val="Arial"/>
        <family val="2"/>
      </rPr>
      <t>200</t>
    </r>
    <r>
      <rPr>
        <sz val="10"/>
        <rFont val="ＭＳ Ｐゴシック"/>
        <family val="3"/>
      </rPr>
      <t>点】</t>
    </r>
  </si>
  <si>
    <r>
      <t>3kW</t>
    </r>
    <r>
      <rPr>
        <sz val="10"/>
        <rFont val="ＭＳ Ｐゴシック"/>
        <family val="3"/>
      </rPr>
      <t>以上</t>
    </r>
    <r>
      <rPr>
        <sz val="10"/>
        <rFont val="Arial"/>
        <family val="2"/>
      </rPr>
      <t>10kW</t>
    </r>
    <r>
      <rPr>
        <sz val="10"/>
        <rFont val="ＭＳ Ｐゴシック"/>
        <family val="3"/>
      </rPr>
      <t>未満の設置の場合、</t>
    </r>
    <r>
      <rPr>
        <sz val="10"/>
        <rFont val="Arial"/>
        <family val="2"/>
      </rPr>
      <t>10</t>
    </r>
    <r>
      <rPr>
        <sz val="10"/>
        <rFont val="ＭＳ Ｐゴシック"/>
        <family val="3"/>
      </rPr>
      <t>点</t>
    </r>
  </si>
  <si>
    <r>
      <t>10kW</t>
    </r>
    <r>
      <rPr>
        <sz val="10"/>
        <rFont val="ＭＳ Ｐゴシック"/>
        <family val="3"/>
      </rPr>
      <t>以上の設置の場合、</t>
    </r>
    <r>
      <rPr>
        <sz val="10"/>
        <rFont val="Arial"/>
        <family val="2"/>
      </rPr>
      <t>5kW</t>
    </r>
    <r>
      <rPr>
        <sz val="10"/>
        <rFont val="ＭＳ Ｐゴシック"/>
        <family val="3"/>
      </rPr>
      <t>につき</t>
    </r>
    <r>
      <rPr>
        <sz val="10"/>
        <rFont val="Arial"/>
        <family val="2"/>
      </rPr>
      <t>10</t>
    </r>
    <r>
      <rPr>
        <sz val="10"/>
        <rFont val="ＭＳ Ｐゴシック"/>
        <family val="3"/>
      </rPr>
      <t>点</t>
    </r>
  </si>
  <si>
    <r>
      <t>1.1.6</t>
    </r>
    <r>
      <rPr>
        <sz val="10"/>
        <rFont val="ＭＳ Ｐゴシック"/>
        <family val="3"/>
      </rPr>
      <t>小水力発電
【上限</t>
    </r>
    <r>
      <rPr>
        <sz val="10"/>
        <rFont val="Arial"/>
        <family val="2"/>
      </rPr>
      <t>200</t>
    </r>
    <r>
      <rPr>
        <sz val="10"/>
        <rFont val="ＭＳ Ｐゴシック"/>
        <family val="3"/>
      </rPr>
      <t>点】</t>
    </r>
  </si>
  <si>
    <t>kW</t>
  </si>
  <si>
    <r>
      <t>4kW</t>
    </r>
    <r>
      <rPr>
        <sz val="10"/>
        <rFont val="ＭＳ Ｐゴシック"/>
        <family val="3"/>
      </rPr>
      <t>未満の設置の場合、</t>
    </r>
    <r>
      <rPr>
        <sz val="10"/>
        <rFont val="Arial"/>
        <family val="2"/>
      </rPr>
      <t>10</t>
    </r>
    <r>
      <rPr>
        <sz val="10"/>
        <rFont val="ＭＳ Ｐゴシック"/>
        <family val="3"/>
      </rPr>
      <t>点</t>
    </r>
  </si>
  <si>
    <r>
      <t>4kW</t>
    </r>
    <r>
      <rPr>
        <sz val="10"/>
        <rFont val="ＭＳ Ｐゴシック"/>
        <family val="3"/>
      </rPr>
      <t>以上の設置の場合、</t>
    </r>
    <r>
      <rPr>
        <sz val="10"/>
        <rFont val="Arial"/>
        <family val="2"/>
      </rPr>
      <t>2kW</t>
    </r>
    <r>
      <rPr>
        <sz val="10"/>
        <rFont val="ＭＳ Ｐゴシック"/>
        <family val="3"/>
      </rPr>
      <t>につき</t>
    </r>
    <r>
      <rPr>
        <sz val="10"/>
        <rFont val="Arial"/>
        <family val="2"/>
      </rPr>
      <t>10</t>
    </r>
    <r>
      <rPr>
        <sz val="10"/>
        <rFont val="ＭＳ Ｐゴシック"/>
        <family val="3"/>
      </rPr>
      <t>点</t>
    </r>
  </si>
  <si>
    <r>
      <t>20m</t>
    </r>
    <r>
      <rPr>
        <vertAlign val="superscript"/>
        <sz val="10"/>
        <rFont val="Arial"/>
        <family val="2"/>
      </rPr>
      <t>2</t>
    </r>
    <r>
      <rPr>
        <sz val="10"/>
        <rFont val="ＭＳ Ｐゴシック"/>
        <family val="3"/>
      </rPr>
      <t>以上の設置の場合、</t>
    </r>
    <r>
      <rPr>
        <sz val="10"/>
        <rFont val="Arial"/>
        <family val="2"/>
      </rPr>
      <t>10m</t>
    </r>
    <r>
      <rPr>
        <vertAlign val="superscript"/>
        <sz val="10"/>
        <rFont val="Arial"/>
        <family val="2"/>
      </rPr>
      <t>2</t>
    </r>
    <r>
      <rPr>
        <sz val="10"/>
        <rFont val="ＭＳ Ｐゴシック"/>
        <family val="3"/>
      </rPr>
      <t>につき</t>
    </r>
    <r>
      <rPr>
        <sz val="10"/>
        <rFont val="Arial"/>
        <family val="2"/>
      </rPr>
      <t>10</t>
    </r>
    <r>
      <rPr>
        <sz val="10"/>
        <rFont val="ＭＳ Ｐゴシック"/>
        <family val="3"/>
      </rPr>
      <t>点</t>
    </r>
  </si>
  <si>
    <r>
      <t>5m</t>
    </r>
    <r>
      <rPr>
        <vertAlign val="superscript"/>
        <sz val="10"/>
        <rFont val="Arial"/>
        <family val="2"/>
      </rPr>
      <t>2</t>
    </r>
    <r>
      <rPr>
        <sz val="10"/>
        <rFont val="ＭＳ Ｐゴシック"/>
        <family val="3"/>
      </rPr>
      <t>以上</t>
    </r>
    <r>
      <rPr>
        <sz val="10"/>
        <rFont val="Arial"/>
        <family val="2"/>
      </rPr>
      <t>20m</t>
    </r>
    <r>
      <rPr>
        <vertAlign val="superscript"/>
        <sz val="10"/>
        <rFont val="Arial"/>
        <family val="2"/>
      </rPr>
      <t>2</t>
    </r>
    <r>
      <rPr>
        <sz val="10"/>
        <rFont val="ＭＳ Ｐゴシック"/>
        <family val="3"/>
      </rPr>
      <t>未満の設置の場合、</t>
    </r>
    <r>
      <rPr>
        <sz val="10"/>
        <rFont val="Arial"/>
        <family val="2"/>
      </rPr>
      <t>10</t>
    </r>
    <r>
      <rPr>
        <sz val="10"/>
        <rFont val="ＭＳ Ｐゴシック"/>
        <family val="3"/>
      </rPr>
      <t>点</t>
    </r>
  </si>
  <si>
    <r>
      <t>m</t>
    </r>
    <r>
      <rPr>
        <vertAlign val="superscript"/>
        <sz val="10"/>
        <rFont val="Arial"/>
        <family val="2"/>
      </rPr>
      <t>2</t>
    </r>
  </si>
  <si>
    <r>
      <t>1</t>
    </r>
    <r>
      <rPr>
        <sz val="10"/>
        <rFont val="ＭＳ Ｐゴシック"/>
        <family val="3"/>
      </rPr>
      <t>台につき</t>
    </r>
    <r>
      <rPr>
        <sz val="10"/>
        <rFont val="Arial"/>
        <family val="2"/>
      </rPr>
      <t>20</t>
    </r>
    <r>
      <rPr>
        <sz val="10"/>
        <rFont val="ＭＳ Ｐゴシック"/>
        <family val="3"/>
      </rPr>
      <t>点</t>
    </r>
  </si>
  <si>
    <r>
      <t>m</t>
    </r>
    <r>
      <rPr>
        <vertAlign val="superscript"/>
        <sz val="10"/>
        <rFont val="Arial"/>
        <family val="2"/>
      </rPr>
      <t>2</t>
    </r>
  </si>
  <si>
    <t>kW</t>
  </si>
  <si>
    <t>（うち新規分）</t>
  </si>
  <si>
    <t>kWh</t>
  </si>
  <si>
    <t>kWh</t>
  </si>
  <si>
    <t>(2)</t>
  </si>
  <si>
    <t>(3)</t>
  </si>
  <si>
    <t>環境マネジメントシステムの推進</t>
  </si>
  <si>
    <t>(C)</t>
  </si>
  <si>
    <t>(A)</t>
  </si>
  <si>
    <r>
      <t>第</t>
    </r>
    <r>
      <rPr>
        <sz val="10"/>
        <rFont val="Arial"/>
        <family val="2"/>
      </rPr>
      <t>2</t>
    </r>
    <r>
      <rPr>
        <sz val="10"/>
        <rFont val="ＭＳ Ｐゴシック"/>
        <family val="3"/>
      </rPr>
      <t>号様式（第</t>
    </r>
    <r>
      <rPr>
        <sz val="10"/>
        <rFont val="Arial"/>
        <family val="2"/>
      </rPr>
      <t>5</t>
    </r>
    <r>
      <rPr>
        <sz val="10"/>
        <rFont val="ＭＳ Ｐゴシック"/>
        <family val="3"/>
      </rPr>
      <t>条関係）</t>
    </r>
  </si>
  <si>
    <r>
      <t>第</t>
    </r>
    <r>
      <rPr>
        <sz val="10"/>
        <rFont val="Arial"/>
        <family val="2"/>
      </rPr>
      <t>1</t>
    </r>
    <r>
      <rPr>
        <sz val="10"/>
        <rFont val="ＭＳ Ｐゴシック"/>
        <family val="3"/>
      </rPr>
      <t>号様式（第</t>
    </r>
    <r>
      <rPr>
        <sz val="10"/>
        <rFont val="Arial"/>
        <family val="2"/>
      </rPr>
      <t>5</t>
    </r>
    <r>
      <rPr>
        <sz val="10"/>
        <rFont val="ＭＳ Ｐゴシック"/>
        <family val="3"/>
      </rPr>
      <t>条関係）</t>
    </r>
  </si>
  <si>
    <r>
      <t>1</t>
    </r>
    <r>
      <rPr>
        <sz val="11"/>
        <rFont val="ＭＳ Ｐゴシック"/>
        <family val="3"/>
      </rPr>
      <t>　事業者の名称</t>
    </r>
  </si>
  <si>
    <r>
      <t>2</t>
    </r>
    <r>
      <rPr>
        <sz val="11"/>
        <rFont val="ＭＳ Ｐゴシック"/>
        <family val="3"/>
      </rPr>
      <t>　事業所の所在地（複数ある場合は代表的な事業所）</t>
    </r>
  </si>
  <si>
    <r>
      <t>3</t>
    </r>
    <r>
      <rPr>
        <sz val="11"/>
        <rFont val="ＭＳ Ｐゴシック"/>
        <family val="3"/>
      </rPr>
      <t>　連絡先</t>
    </r>
  </si>
  <si>
    <r>
      <t>4</t>
    </r>
    <r>
      <rPr>
        <sz val="11"/>
        <rFont val="ＭＳ Ｐゴシック"/>
        <family val="3"/>
      </rPr>
      <t>　基本情報</t>
    </r>
  </si>
  <si>
    <r>
      <t>E</t>
    </r>
    <r>
      <rPr>
        <sz val="10"/>
        <rFont val="ＭＳ Ｐゴシック"/>
        <family val="3"/>
      </rPr>
      <t>メール</t>
    </r>
  </si>
  <si>
    <r>
      <t>m</t>
    </r>
    <r>
      <rPr>
        <vertAlign val="superscript"/>
        <sz val="10"/>
        <rFont val="Arial"/>
        <family val="2"/>
      </rPr>
      <t>2</t>
    </r>
  </si>
  <si>
    <t>(1)</t>
  </si>
  <si>
    <t>(A)</t>
  </si>
  <si>
    <t>エコドライブ</t>
  </si>
  <si>
    <t>新規</t>
  </si>
  <si>
    <r>
      <t>電気（</t>
    </r>
    <r>
      <rPr>
        <sz val="10"/>
        <rFont val="Arial"/>
        <family val="2"/>
      </rPr>
      <t>kWh</t>
    </r>
    <r>
      <rPr>
        <sz val="10"/>
        <rFont val="ＭＳ Ｐゴシック"/>
        <family val="3"/>
      </rPr>
      <t>）</t>
    </r>
  </si>
  <si>
    <r>
      <t>灯油（</t>
    </r>
    <r>
      <rPr>
        <sz val="10"/>
        <rFont val="Arial"/>
        <family val="2"/>
      </rPr>
      <t>L</t>
    </r>
    <r>
      <rPr>
        <sz val="10"/>
        <rFont val="ＭＳ Ｐゴシック"/>
        <family val="3"/>
      </rPr>
      <t>）</t>
    </r>
  </si>
  <si>
    <r>
      <t>軽油（</t>
    </r>
    <r>
      <rPr>
        <sz val="10"/>
        <rFont val="Arial"/>
        <family val="2"/>
      </rPr>
      <t>L</t>
    </r>
    <r>
      <rPr>
        <sz val="10"/>
        <rFont val="ＭＳ Ｐゴシック"/>
        <family val="3"/>
      </rPr>
      <t>）</t>
    </r>
  </si>
  <si>
    <r>
      <t>Ａ重油（</t>
    </r>
    <r>
      <rPr>
        <sz val="10"/>
        <rFont val="Arial"/>
        <family val="2"/>
      </rPr>
      <t>L</t>
    </r>
    <r>
      <rPr>
        <sz val="10"/>
        <rFont val="ＭＳ Ｐゴシック"/>
        <family val="3"/>
      </rPr>
      <t>）</t>
    </r>
  </si>
  <si>
    <r>
      <t>消費熱量
（</t>
    </r>
    <r>
      <rPr>
        <sz val="10"/>
        <rFont val="Arial"/>
        <family val="2"/>
      </rPr>
      <t>GJ</t>
    </r>
    <r>
      <rPr>
        <sz val="10"/>
        <rFont val="ＭＳ Ｐゴシック"/>
        <family val="3"/>
      </rPr>
      <t>）</t>
    </r>
  </si>
  <si>
    <r>
      <t>エネルギー使用量
（原油換算・</t>
    </r>
    <r>
      <rPr>
        <sz val="10"/>
        <rFont val="Arial"/>
        <family val="2"/>
      </rPr>
      <t>kL</t>
    </r>
    <r>
      <rPr>
        <sz val="10"/>
        <rFont val="ＭＳ Ｐゴシック"/>
        <family val="3"/>
      </rPr>
      <t>）</t>
    </r>
  </si>
  <si>
    <r>
      <t>※入力は小数点第</t>
    </r>
    <r>
      <rPr>
        <sz val="10"/>
        <rFont val="Arial"/>
        <family val="2"/>
      </rPr>
      <t>1</t>
    </r>
    <r>
      <rPr>
        <sz val="10"/>
        <rFont val="ＭＳ Ｐゴシック"/>
        <family val="3"/>
      </rPr>
      <t>位までとなります。</t>
    </r>
  </si>
  <si>
    <r>
      <t>ガソリン（</t>
    </r>
    <r>
      <rPr>
        <sz val="10"/>
        <rFont val="Arial"/>
        <family val="2"/>
      </rPr>
      <t>L</t>
    </r>
    <r>
      <rPr>
        <sz val="10"/>
        <rFont val="ＭＳ Ｐゴシック"/>
        <family val="3"/>
      </rPr>
      <t>）</t>
    </r>
  </si>
  <si>
    <r>
      <t>軽油（</t>
    </r>
    <r>
      <rPr>
        <sz val="10"/>
        <rFont val="Arial"/>
        <family val="2"/>
      </rPr>
      <t>L</t>
    </r>
    <r>
      <rPr>
        <sz val="10"/>
        <rFont val="ＭＳ Ｐゴシック"/>
        <family val="3"/>
      </rPr>
      <t>）</t>
    </r>
  </si>
  <si>
    <r>
      <t>LP</t>
    </r>
    <r>
      <rPr>
        <sz val="10"/>
        <rFont val="ＭＳ Ｐゴシック"/>
        <family val="3"/>
      </rPr>
      <t>ガス（</t>
    </r>
    <r>
      <rPr>
        <sz val="10"/>
        <rFont val="Arial"/>
        <family val="2"/>
      </rPr>
      <t>L</t>
    </r>
    <r>
      <rPr>
        <sz val="10"/>
        <rFont val="ＭＳ Ｐゴシック"/>
        <family val="3"/>
      </rPr>
      <t>）</t>
    </r>
  </si>
  <si>
    <t>ハイブリッド自動車、天然ガス自動車</t>
  </si>
  <si>
    <t>※事務局により採点します</t>
  </si>
  <si>
    <t>算定根拠（10点）</t>
  </si>
  <si>
    <r>
      <t xml:space="preserve">【クリーンエネルギー調査】
</t>
    </r>
    <r>
      <rPr>
        <sz val="10"/>
        <rFont val="Arial"/>
        <family val="2"/>
      </rPr>
      <t>0.1</t>
    </r>
    <r>
      <rPr>
        <sz val="10"/>
        <rFont val="ＭＳ Ｐゴシック"/>
        <family val="3"/>
      </rPr>
      <t>（係数）</t>
    </r>
    <r>
      <rPr>
        <sz val="10"/>
        <rFont val="Arial"/>
        <family val="2"/>
      </rPr>
      <t>×24h×340</t>
    </r>
    <r>
      <rPr>
        <sz val="10"/>
        <rFont val="ＭＳ Ｐゴシック"/>
        <family val="3"/>
      </rPr>
      <t>日</t>
    </r>
    <r>
      <rPr>
        <sz val="10"/>
        <rFont val="Arial"/>
        <family val="2"/>
      </rPr>
      <t>×9.97MJ×0.0258</t>
    </r>
    <r>
      <rPr>
        <sz val="10"/>
        <rFont val="ＭＳ Ｐゴシック"/>
        <family val="3"/>
      </rPr>
      <t>×</t>
    </r>
    <r>
      <rPr>
        <sz val="10"/>
        <rFont val="Arial"/>
        <family val="2"/>
      </rPr>
      <t>10kW=2,100L</t>
    </r>
  </si>
  <si>
    <r>
      <t>9h×247</t>
    </r>
    <r>
      <rPr>
        <sz val="10"/>
        <rFont val="ＭＳ Ｐゴシック"/>
        <family val="3"/>
      </rPr>
      <t>日</t>
    </r>
    <r>
      <rPr>
        <sz val="10"/>
        <rFont val="Arial"/>
        <family val="2"/>
      </rPr>
      <t>×0.8</t>
    </r>
    <r>
      <rPr>
        <sz val="10"/>
        <rFont val="ＭＳ Ｐゴシック"/>
        <family val="3"/>
      </rPr>
      <t>（発電効率）</t>
    </r>
    <r>
      <rPr>
        <sz val="10"/>
        <rFont val="Arial"/>
        <family val="2"/>
      </rPr>
      <t>×9.97MJ×0.0258</t>
    </r>
    <r>
      <rPr>
        <sz val="10"/>
        <rFont val="ＭＳ Ｐゴシック"/>
        <family val="3"/>
      </rPr>
      <t>×</t>
    </r>
    <r>
      <rPr>
        <sz val="10"/>
        <rFont val="Arial"/>
        <family val="2"/>
      </rPr>
      <t>5kW=2,285L</t>
    </r>
  </si>
  <si>
    <r>
      <t>【クリーンエネルギー調査】</t>
    </r>
    <r>
      <rPr>
        <sz val="10"/>
        <rFont val="Arial"/>
        <family val="2"/>
      </rPr>
      <t>0.6</t>
    </r>
    <r>
      <rPr>
        <sz val="10"/>
        <rFont val="ＭＳ Ｐゴシック"/>
        <family val="3"/>
      </rPr>
      <t>（発電効率）</t>
    </r>
    <r>
      <rPr>
        <sz val="10"/>
        <rFont val="Arial"/>
        <family val="2"/>
      </rPr>
      <t>×24h×340</t>
    </r>
    <r>
      <rPr>
        <sz val="10"/>
        <rFont val="ＭＳ Ｐゴシック"/>
        <family val="3"/>
      </rPr>
      <t>日</t>
    </r>
    <r>
      <rPr>
        <sz val="10"/>
        <rFont val="Arial"/>
        <family val="2"/>
      </rPr>
      <t>×9.97MJ×0.0258</t>
    </r>
    <r>
      <rPr>
        <sz val="10"/>
        <rFont val="ＭＳ Ｐゴシック"/>
        <family val="3"/>
      </rPr>
      <t>×</t>
    </r>
    <r>
      <rPr>
        <sz val="10"/>
        <rFont val="Arial"/>
        <family val="2"/>
      </rPr>
      <t>2kW=2,518L</t>
    </r>
  </si>
  <si>
    <r>
      <t>0.046kW×12h×300</t>
    </r>
    <r>
      <rPr>
        <sz val="10"/>
        <rFont val="ＭＳ Ｐゴシック"/>
        <family val="3"/>
      </rPr>
      <t>日</t>
    </r>
    <r>
      <rPr>
        <sz val="10"/>
        <rFont val="Arial"/>
        <family val="2"/>
      </rPr>
      <t>×9.97MJ×0.0258</t>
    </r>
    <r>
      <rPr>
        <sz val="10"/>
        <rFont val="ＭＳ Ｐゴシック"/>
        <family val="3"/>
      </rPr>
      <t>×</t>
    </r>
    <r>
      <rPr>
        <sz val="10"/>
        <rFont val="Arial"/>
        <family val="2"/>
      </rPr>
      <t>50</t>
    </r>
    <r>
      <rPr>
        <sz val="10"/>
        <rFont val="ＭＳ Ｐゴシック"/>
        <family val="3"/>
      </rPr>
      <t>灯＝</t>
    </r>
    <r>
      <rPr>
        <sz val="10"/>
        <rFont val="Arial"/>
        <family val="2"/>
      </rPr>
      <t>2,130L</t>
    </r>
  </si>
  <si>
    <r>
      <t>1.2.2</t>
    </r>
    <r>
      <rPr>
        <sz val="10"/>
        <rFont val="ＭＳ Ｐゴシック"/>
        <family val="3"/>
      </rPr>
      <t>高効率照明の導入
【上限</t>
    </r>
    <r>
      <rPr>
        <sz val="10"/>
        <rFont val="Arial"/>
        <family val="2"/>
      </rPr>
      <t>100</t>
    </r>
    <r>
      <rPr>
        <sz val="10"/>
        <rFont val="ＭＳ Ｐゴシック"/>
        <family val="3"/>
      </rPr>
      <t>点】</t>
    </r>
  </si>
  <si>
    <t>人感センサー</t>
  </si>
  <si>
    <r>
      <t>0.054kW×12h×300</t>
    </r>
    <r>
      <rPr>
        <sz val="10"/>
        <rFont val="ＭＳ Ｐゴシック"/>
        <family val="3"/>
      </rPr>
      <t>日×</t>
    </r>
    <r>
      <rPr>
        <sz val="10"/>
        <rFont val="Arial"/>
        <family val="2"/>
      </rPr>
      <t>40</t>
    </r>
    <r>
      <rPr>
        <sz val="10"/>
        <rFont val="ＭＳ Ｐゴシック"/>
        <family val="3"/>
      </rPr>
      <t>％</t>
    </r>
    <r>
      <rPr>
        <sz val="10"/>
        <rFont val="Arial"/>
        <family val="2"/>
      </rPr>
      <t>×9.97MJ×0.0258</t>
    </r>
    <r>
      <rPr>
        <sz val="10"/>
        <rFont val="ＭＳ Ｐゴシック"/>
        <family val="3"/>
      </rPr>
      <t>×</t>
    </r>
    <r>
      <rPr>
        <sz val="10"/>
        <rFont val="Arial"/>
        <family val="2"/>
      </rPr>
      <t>100</t>
    </r>
    <r>
      <rPr>
        <sz val="10"/>
        <rFont val="ＭＳ Ｐゴシック"/>
        <family val="3"/>
      </rPr>
      <t>台＝</t>
    </r>
    <r>
      <rPr>
        <sz val="10"/>
        <rFont val="Arial"/>
        <family val="2"/>
      </rPr>
      <t>2,000L</t>
    </r>
  </si>
  <si>
    <r>
      <t>1</t>
    </r>
    <r>
      <rPr>
        <sz val="10"/>
        <rFont val="ＭＳ Ｐゴシック"/>
        <family val="3"/>
      </rPr>
      <t>台につき</t>
    </r>
    <r>
      <rPr>
        <sz val="10"/>
        <rFont val="Arial"/>
        <family val="2"/>
      </rPr>
      <t>0.1</t>
    </r>
    <r>
      <rPr>
        <sz val="10"/>
        <rFont val="ＭＳ Ｐゴシック"/>
        <family val="3"/>
      </rPr>
      <t>点</t>
    </r>
  </si>
  <si>
    <r>
      <t>100kW</t>
    </r>
    <r>
      <rPr>
        <sz val="10"/>
        <rFont val="ＭＳ Ｐゴシック"/>
        <family val="3"/>
      </rPr>
      <t>×</t>
    </r>
    <r>
      <rPr>
        <sz val="10"/>
        <rFont val="Arial"/>
        <family val="2"/>
      </rPr>
      <t>5</t>
    </r>
    <r>
      <rPr>
        <sz val="10"/>
        <rFont val="ＭＳ Ｐゴシック"/>
        <family val="3"/>
      </rPr>
      <t>％＝</t>
    </r>
    <r>
      <rPr>
        <sz val="10"/>
        <rFont val="Arial"/>
        <family val="2"/>
      </rPr>
      <t>5kW</t>
    </r>
  </si>
  <si>
    <r>
      <t>1台につき4</t>
    </r>
    <r>
      <rPr>
        <sz val="10"/>
        <rFont val="Arial"/>
        <family val="2"/>
      </rPr>
      <t>0</t>
    </r>
    <r>
      <rPr>
        <sz val="10"/>
        <rFont val="ＭＳ Ｐゴシック"/>
        <family val="3"/>
      </rPr>
      <t>点</t>
    </r>
  </si>
  <si>
    <r>
      <t>1.2.9CASBEE</t>
    </r>
    <r>
      <rPr>
        <sz val="10"/>
        <rFont val="ＭＳ Ｐゴシック"/>
        <family val="3"/>
      </rPr>
      <t>の実施
【上限</t>
    </r>
    <r>
      <rPr>
        <sz val="10"/>
        <rFont val="Arial"/>
        <family val="2"/>
      </rPr>
      <t>100</t>
    </r>
    <r>
      <rPr>
        <sz val="10"/>
        <rFont val="ＭＳ Ｐゴシック"/>
        <family val="3"/>
      </rPr>
      <t>点】</t>
    </r>
  </si>
  <si>
    <r>
      <t>1.2.10ESCO</t>
    </r>
    <r>
      <rPr>
        <sz val="10"/>
        <rFont val="ＭＳ Ｐゴシック"/>
        <family val="3"/>
      </rPr>
      <t>事業の導入
【上限</t>
    </r>
    <r>
      <rPr>
        <sz val="10"/>
        <rFont val="Arial"/>
        <family val="2"/>
      </rPr>
      <t>100</t>
    </r>
    <r>
      <rPr>
        <sz val="10"/>
        <rFont val="ＭＳ Ｐゴシック"/>
        <family val="3"/>
      </rPr>
      <t>点】</t>
    </r>
  </si>
  <si>
    <r>
      <t>（</t>
    </r>
    <r>
      <rPr>
        <sz val="10"/>
        <rFont val="Arial"/>
        <family val="2"/>
      </rPr>
      <t>10kW</t>
    </r>
    <r>
      <rPr>
        <sz val="10"/>
        <rFont val="ＭＳ Ｐゴシック"/>
        <family val="3"/>
      </rPr>
      <t>÷</t>
    </r>
    <r>
      <rPr>
        <sz val="10"/>
        <rFont val="Arial"/>
        <family val="2"/>
      </rPr>
      <t>2</t>
    </r>
    <r>
      <rPr>
        <sz val="10"/>
        <rFont val="ＭＳ Ｐゴシック"/>
        <family val="3"/>
      </rPr>
      <t>（</t>
    </r>
    <r>
      <rPr>
        <sz val="10"/>
        <rFont val="Arial"/>
        <family val="2"/>
      </rPr>
      <t>COP</t>
    </r>
    <r>
      <rPr>
        <sz val="10"/>
        <rFont val="ＭＳ Ｐゴシック"/>
        <family val="3"/>
      </rPr>
      <t>）</t>
    </r>
    <r>
      <rPr>
        <sz val="10"/>
        <rFont val="Arial"/>
        <family val="2"/>
      </rPr>
      <t>-10kW÷5</t>
    </r>
    <r>
      <rPr>
        <sz val="10"/>
        <rFont val="ＭＳ Ｐゴシック"/>
        <family val="3"/>
      </rPr>
      <t>（</t>
    </r>
    <r>
      <rPr>
        <sz val="10"/>
        <rFont val="Arial"/>
        <family val="2"/>
      </rPr>
      <t>COP</t>
    </r>
    <r>
      <rPr>
        <sz val="10"/>
        <rFont val="ＭＳ Ｐゴシック"/>
        <family val="3"/>
      </rPr>
      <t>））×</t>
    </r>
    <r>
      <rPr>
        <sz val="10"/>
        <rFont val="Arial"/>
        <family val="2"/>
      </rPr>
      <t>12h</t>
    </r>
    <r>
      <rPr>
        <sz val="10"/>
        <rFont val="ＭＳ Ｐゴシック"/>
        <family val="3"/>
      </rPr>
      <t>×</t>
    </r>
    <r>
      <rPr>
        <sz val="10"/>
        <rFont val="Arial"/>
        <family val="2"/>
      </rPr>
      <t>210</t>
    </r>
    <r>
      <rPr>
        <sz val="10"/>
        <rFont val="ＭＳ Ｐゴシック"/>
        <family val="3"/>
      </rPr>
      <t>日</t>
    </r>
    <r>
      <rPr>
        <sz val="10"/>
        <rFont val="Arial"/>
        <family val="2"/>
      </rPr>
      <t>×9.97MJ×0.0258</t>
    </r>
    <r>
      <rPr>
        <sz val="10"/>
        <rFont val="ＭＳ Ｐゴシック"/>
        <family val="3"/>
      </rPr>
      <t>×</t>
    </r>
    <r>
      <rPr>
        <sz val="10"/>
        <rFont val="Arial"/>
        <family val="2"/>
      </rPr>
      <t>1</t>
    </r>
    <r>
      <rPr>
        <sz val="10"/>
        <rFont val="ＭＳ Ｐゴシック"/>
        <family val="3"/>
      </rPr>
      <t>台＝</t>
    </r>
    <r>
      <rPr>
        <sz val="10"/>
        <rFont val="Arial"/>
        <family val="2"/>
      </rPr>
      <t>1,945L</t>
    </r>
  </si>
  <si>
    <t>導入している場合10点</t>
  </si>
  <si>
    <t>省エネ勉強会の実施</t>
  </si>
  <si>
    <t>省エネセミナーへの参加</t>
  </si>
  <si>
    <t>省エネリーダーの設置</t>
  </si>
  <si>
    <t>※事務局により採点します</t>
  </si>
  <si>
    <t>※事務局により採点します</t>
  </si>
  <si>
    <r>
      <t>2.1.5</t>
    </r>
    <r>
      <rPr>
        <sz val="10"/>
        <rFont val="ＭＳ Ｐゴシック"/>
        <family val="3"/>
      </rPr>
      <t>ピークシフトの導入（昼休みシフト、夜間操業、勤務曜日シフト等）</t>
    </r>
  </si>
  <si>
    <r>
      <t>設置している場合1</t>
    </r>
    <r>
      <rPr>
        <sz val="10"/>
        <rFont val="Arial"/>
        <family val="2"/>
      </rPr>
      <t>0</t>
    </r>
    <r>
      <rPr>
        <sz val="10"/>
        <rFont val="ＭＳ Ｐゴシック"/>
        <family val="3"/>
      </rPr>
      <t>点</t>
    </r>
  </si>
  <si>
    <t>導入している場合20点</t>
  </si>
  <si>
    <t>社内表彰制度の導入</t>
  </si>
  <si>
    <t>在宅勤務制度の導入</t>
  </si>
  <si>
    <t>バス送迎制度（自社所有バスによる送迎、バス事業者への送迎委託）の導入</t>
  </si>
  <si>
    <t>実施している場合5点</t>
  </si>
  <si>
    <r>
      <t>1.2.1</t>
    </r>
    <r>
      <rPr>
        <sz val="10"/>
        <rFont val="ＭＳ Ｐゴシック"/>
        <family val="3"/>
      </rPr>
      <t>高効率空調機の導入・改修
【上限</t>
    </r>
    <r>
      <rPr>
        <sz val="10"/>
        <rFont val="Arial"/>
        <family val="2"/>
      </rPr>
      <t>100</t>
    </r>
    <r>
      <rPr>
        <sz val="10"/>
        <rFont val="ＭＳ Ｐゴシック"/>
        <family val="3"/>
      </rPr>
      <t>点】</t>
    </r>
  </si>
  <si>
    <r>
      <t>2</t>
    </r>
    <r>
      <rPr>
        <sz val="11"/>
        <rFont val="ＭＳ Ｐゴシック"/>
        <family val="3"/>
      </rPr>
      <t>　事業所の所在地（複数ある場合は代表的な事業所）</t>
    </r>
  </si>
  <si>
    <t>ファクス</t>
  </si>
  <si>
    <t>浜松市新エネ・省エネ対策トップランナー認定申請書</t>
  </si>
  <si>
    <t>エネルギー使用状況報告書</t>
  </si>
  <si>
    <t>区分</t>
  </si>
  <si>
    <t>原油換算（KL）</t>
  </si>
  <si>
    <t>備　　考</t>
  </si>
  <si>
    <r>
      <t>1</t>
    </r>
    <r>
      <rPr>
        <sz val="11"/>
        <rFont val="ＭＳ Ｐゴシック"/>
        <family val="3"/>
      </rPr>
      <t>　事業者の名称</t>
    </r>
  </si>
  <si>
    <r>
      <t>3</t>
    </r>
    <r>
      <rPr>
        <sz val="11"/>
        <rFont val="ＭＳ Ｐゴシック"/>
        <family val="3"/>
      </rPr>
      <t>　連絡先</t>
    </r>
  </si>
  <si>
    <t>平成23年度実績</t>
  </si>
  <si>
    <t>平成24年度実績</t>
  </si>
  <si>
    <t>ガソリン</t>
  </si>
  <si>
    <t>軽油</t>
  </si>
  <si>
    <t>ＬＰガス</t>
  </si>
  <si>
    <t>天然ガス</t>
  </si>
  <si>
    <r>
      <t>得点の合計</t>
    </r>
    <r>
      <rPr>
        <sz val="10"/>
        <rFont val="Arial"/>
        <family val="2"/>
      </rPr>
      <t>(a1)</t>
    </r>
  </si>
  <si>
    <r>
      <t>得点の合計</t>
    </r>
    <r>
      <rPr>
        <sz val="10"/>
        <rFont val="Arial"/>
        <family val="2"/>
      </rPr>
      <t>(a2)</t>
    </r>
  </si>
  <si>
    <r>
      <t>得点の合計</t>
    </r>
    <r>
      <rPr>
        <sz val="10"/>
        <rFont val="Arial"/>
        <family val="2"/>
      </rPr>
      <t>(b1)</t>
    </r>
  </si>
  <si>
    <r>
      <t>得点の合計</t>
    </r>
    <r>
      <rPr>
        <sz val="10"/>
        <rFont val="Arial"/>
        <family val="2"/>
      </rPr>
      <t>(b2)</t>
    </r>
  </si>
  <si>
    <t>「環境マネジメントシステムの推進」の小計　【上限50点】</t>
  </si>
  <si>
    <t>得点の合計</t>
  </si>
  <si>
    <t>LED誘導灯</t>
  </si>
  <si>
    <r>
      <t>1</t>
    </r>
    <r>
      <rPr>
        <sz val="10"/>
        <rFont val="ＭＳ Ｐゴシック"/>
        <family val="3"/>
      </rPr>
      <t>台につき</t>
    </r>
    <r>
      <rPr>
        <sz val="10"/>
        <rFont val="Arial"/>
        <family val="2"/>
      </rPr>
      <t>0.5</t>
    </r>
    <r>
      <rPr>
        <sz val="10"/>
        <rFont val="ＭＳ Ｐゴシック"/>
        <family val="3"/>
      </rPr>
      <t>点</t>
    </r>
  </si>
  <si>
    <r>
      <t>0.04kW×24h×365</t>
    </r>
    <r>
      <rPr>
        <sz val="10"/>
        <rFont val="ＭＳ Ｐゴシック"/>
        <family val="3"/>
      </rPr>
      <t>日</t>
    </r>
    <r>
      <rPr>
        <sz val="10"/>
        <rFont val="Arial"/>
        <family val="2"/>
      </rPr>
      <t>×9.97MJ×0.0258</t>
    </r>
    <r>
      <rPr>
        <sz val="10"/>
        <rFont val="ＭＳ Ｐゴシック"/>
        <family val="3"/>
      </rPr>
      <t>×</t>
    </r>
    <r>
      <rPr>
        <sz val="10"/>
        <rFont val="Arial"/>
        <family val="2"/>
      </rPr>
      <t>20</t>
    </r>
    <r>
      <rPr>
        <sz val="10"/>
        <rFont val="ＭＳ Ｐゴシック"/>
        <family val="3"/>
      </rPr>
      <t>台＝</t>
    </r>
    <r>
      <rPr>
        <sz val="10"/>
        <rFont val="Arial"/>
        <family val="2"/>
      </rPr>
      <t>1,802L</t>
    </r>
  </si>
  <si>
    <t>遮熱塗料</t>
  </si>
  <si>
    <r>
      <t>3.1.2</t>
    </r>
    <r>
      <rPr>
        <sz val="10"/>
        <rFont val="ＭＳ Ｐゴシック"/>
        <family val="3"/>
      </rPr>
      <t>環境省による環境マネジメントシステム（エコアクション</t>
    </r>
    <r>
      <rPr>
        <sz val="10"/>
        <rFont val="Arial"/>
        <family val="2"/>
      </rPr>
      <t>21</t>
    </r>
    <r>
      <rPr>
        <sz val="10"/>
        <rFont val="ＭＳ Ｐゴシック"/>
        <family val="3"/>
      </rPr>
      <t>）の認証・登録</t>
    </r>
  </si>
  <si>
    <r>
      <t xml:space="preserve">3.2 </t>
    </r>
    <r>
      <rPr>
        <b/>
        <sz val="11"/>
        <rFont val="ＭＳ Ｐゴシック"/>
        <family val="3"/>
      </rPr>
      <t>その他のマネジメントシステム</t>
    </r>
  </si>
  <si>
    <r>
      <t>提出している場合5</t>
    </r>
    <r>
      <rPr>
        <sz val="10"/>
        <rFont val="Arial"/>
        <family val="2"/>
      </rPr>
      <t>0</t>
    </r>
    <r>
      <rPr>
        <sz val="10"/>
        <rFont val="ＭＳ Ｐゴシック"/>
        <family val="3"/>
      </rPr>
      <t>点</t>
    </r>
  </si>
  <si>
    <r>
      <t>3.2.1</t>
    </r>
    <r>
      <rPr>
        <sz val="10"/>
        <rFont val="ＭＳ Ｐゴシック"/>
        <family val="3"/>
      </rPr>
      <t>自己適合宣言による独自のマネジメントシステム</t>
    </r>
  </si>
  <si>
    <r>
      <t>3.2.2</t>
    </r>
    <r>
      <rPr>
        <sz val="10"/>
        <rFont val="ＭＳ Ｐゴシック"/>
        <family val="3"/>
      </rPr>
      <t>静岡県地球温暖化防止条例に定める温室効果ガス排出削減計画書の提出（任意提出事業者のみ）</t>
    </r>
  </si>
  <si>
    <t>冷房28℃、暖房20℃設定の徹底</t>
  </si>
  <si>
    <r>
      <t>2.1.6</t>
    </r>
    <r>
      <rPr>
        <sz val="10"/>
        <rFont val="ＭＳ Ｐゴシック"/>
        <family val="3"/>
      </rPr>
      <t>省エネパトロールの実施　【上限</t>
    </r>
    <r>
      <rPr>
        <sz val="10"/>
        <rFont val="Arial"/>
        <family val="2"/>
      </rPr>
      <t>50</t>
    </r>
    <r>
      <rPr>
        <sz val="10"/>
        <rFont val="ＭＳ Ｐゴシック"/>
        <family val="3"/>
      </rPr>
      <t>点】</t>
    </r>
  </si>
  <si>
    <t>室外機への散水・日除け対策</t>
  </si>
  <si>
    <r>
      <t>3.1.1</t>
    </r>
    <r>
      <rPr>
        <sz val="10"/>
        <rFont val="ＭＳ Ｐゴシック"/>
        <family val="3"/>
      </rPr>
      <t>国際的な環境マネジメントシステム（</t>
    </r>
    <r>
      <rPr>
        <sz val="10"/>
        <rFont val="Arial"/>
        <family val="2"/>
      </rPr>
      <t>ISO14001</t>
    </r>
    <r>
      <rPr>
        <sz val="10"/>
        <rFont val="ＭＳ Ｐゴシック"/>
        <family val="3"/>
      </rPr>
      <t>、</t>
    </r>
    <r>
      <rPr>
        <sz val="10"/>
        <rFont val="Arial"/>
        <family val="2"/>
      </rPr>
      <t>ISO50001</t>
    </r>
    <r>
      <rPr>
        <sz val="10"/>
        <rFont val="ＭＳ Ｐゴシック"/>
        <family val="3"/>
      </rPr>
      <t>等）の認証・登録</t>
    </r>
  </si>
  <si>
    <t>講師、展示等の協力</t>
  </si>
  <si>
    <r>
      <t>1</t>
    </r>
    <r>
      <rPr>
        <sz val="10"/>
        <rFont val="ＭＳ Ｐゴシック"/>
        <family val="3"/>
      </rPr>
      <t>回につき</t>
    </r>
    <r>
      <rPr>
        <sz val="10"/>
        <rFont val="Arial"/>
        <family val="2"/>
      </rPr>
      <t>10</t>
    </r>
    <r>
      <rPr>
        <sz val="10"/>
        <rFont val="ＭＳ Ｐゴシック"/>
        <family val="3"/>
      </rPr>
      <t>点</t>
    </r>
  </si>
  <si>
    <t>省エネネットワークへの参加</t>
  </si>
  <si>
    <r>
      <t>参加している場合2</t>
    </r>
    <r>
      <rPr>
        <sz val="10"/>
        <rFont val="Arial"/>
        <family val="2"/>
      </rPr>
      <t>0</t>
    </r>
    <r>
      <rPr>
        <sz val="10"/>
        <rFont val="ＭＳ Ｐゴシック"/>
        <family val="3"/>
      </rPr>
      <t>点</t>
    </r>
  </si>
  <si>
    <r>
      <t>2.2.1</t>
    </r>
    <r>
      <rPr>
        <sz val="10"/>
        <rFont val="ＭＳ Ｐゴシック"/>
        <family val="3"/>
      </rPr>
      <t>社員教育の実施
【上限</t>
    </r>
    <r>
      <rPr>
        <sz val="10"/>
        <rFont val="Arial"/>
        <family val="2"/>
      </rPr>
      <t>50</t>
    </r>
    <r>
      <rPr>
        <sz val="10"/>
        <rFont val="ＭＳ Ｐゴシック"/>
        <family val="3"/>
      </rPr>
      <t>点】</t>
    </r>
  </si>
  <si>
    <t>変更はありません</t>
  </si>
  <si>
    <t>変更があります（下記に記載）</t>
  </si>
  <si>
    <r>
      <t>5</t>
    </r>
    <r>
      <rPr>
        <sz val="11"/>
        <rFont val="ＭＳ Ｐゴシック"/>
        <family val="3"/>
      </rPr>
      <t>　認定年度からの変更点（廃止した設備や現在は実施していない取組等がある場合）</t>
    </r>
  </si>
  <si>
    <r>
      <t>6</t>
    </r>
    <r>
      <rPr>
        <sz val="11"/>
        <rFont val="ＭＳ Ｐゴシック"/>
        <family val="3"/>
      </rPr>
      <t>　エネルギー使用状況</t>
    </r>
  </si>
  <si>
    <t>エネルギー使用量</t>
  </si>
  <si>
    <t>　　　　平成23年度</t>
  </si>
  <si>
    <t>　　　　平成24年度</t>
  </si>
  <si>
    <r>
      <t>4</t>
    </r>
    <r>
      <rPr>
        <sz val="11"/>
        <rFont val="ＭＳ Ｐゴシック"/>
        <family val="3"/>
      </rPr>
      <t>　認定を受けた部門・年度</t>
    </r>
  </si>
  <si>
    <r>
      <t>2.2.2</t>
    </r>
    <r>
      <rPr>
        <sz val="10"/>
        <rFont val="ＭＳ Ｐゴシック"/>
        <family val="3"/>
      </rPr>
      <t>環境教育（市民・事業者対象）の実施　【上限</t>
    </r>
    <r>
      <rPr>
        <sz val="10"/>
        <rFont val="Arial"/>
        <family val="2"/>
      </rPr>
      <t>30</t>
    </r>
    <r>
      <rPr>
        <sz val="10"/>
        <rFont val="ＭＳ Ｐゴシック"/>
        <family val="3"/>
      </rPr>
      <t>点】</t>
    </r>
  </si>
  <si>
    <r>
      <t>1</t>
    </r>
    <r>
      <rPr>
        <sz val="10"/>
        <rFont val="ＭＳ Ｐゴシック"/>
        <family val="3"/>
      </rPr>
      <t>箇所につき</t>
    </r>
    <r>
      <rPr>
        <sz val="10"/>
        <rFont val="Arial"/>
        <family val="2"/>
      </rPr>
      <t>10</t>
    </r>
    <r>
      <rPr>
        <sz val="10"/>
        <rFont val="ＭＳ Ｐゴシック"/>
        <family val="3"/>
      </rPr>
      <t>点</t>
    </r>
  </si>
  <si>
    <r>
      <t>1.1.7</t>
    </r>
    <r>
      <rPr>
        <sz val="10"/>
        <rFont val="ＭＳ Ｐゴシック"/>
        <family val="3"/>
      </rPr>
      <t>その他</t>
    </r>
  </si>
  <si>
    <t>［　　　　　　　　　　　　　　　　　　　　　　　　　　］</t>
  </si>
  <si>
    <r>
      <t>2.1.8</t>
    </r>
    <r>
      <rPr>
        <sz val="10"/>
        <rFont val="ＭＳ Ｐゴシック"/>
        <family val="3"/>
      </rPr>
      <t>その他１</t>
    </r>
  </si>
  <si>
    <r>
      <t>2.1.9</t>
    </r>
    <r>
      <rPr>
        <sz val="10"/>
        <rFont val="ＭＳ Ｐゴシック"/>
        <family val="3"/>
      </rPr>
      <t>その他２</t>
    </r>
  </si>
  <si>
    <r>
      <t>LED</t>
    </r>
    <r>
      <rPr>
        <sz val="10"/>
        <rFont val="ＭＳ Ｐゴシック"/>
        <family val="3"/>
      </rPr>
      <t>照明（白熱電球タイプ又は直管タイプ）</t>
    </r>
  </si>
  <si>
    <r>
      <t>LED</t>
    </r>
    <r>
      <rPr>
        <sz val="10"/>
        <rFont val="ＭＳ Ｐゴシック"/>
        <family val="3"/>
      </rPr>
      <t>照明（水銀灯タイプ）</t>
    </r>
  </si>
  <si>
    <r>
      <t>0.75kW×12h×300</t>
    </r>
    <r>
      <rPr>
        <sz val="10"/>
        <rFont val="ＭＳ Ｐゴシック"/>
        <family val="3"/>
      </rPr>
      <t>日</t>
    </r>
    <r>
      <rPr>
        <sz val="10"/>
        <rFont val="Arial"/>
        <family val="2"/>
      </rPr>
      <t>×9.97MJ×0.0258</t>
    </r>
    <r>
      <rPr>
        <sz val="10"/>
        <rFont val="ＭＳ Ｐゴシック"/>
        <family val="3"/>
      </rPr>
      <t>×</t>
    </r>
    <r>
      <rPr>
        <sz val="10"/>
        <rFont val="Arial"/>
        <family val="2"/>
      </rPr>
      <t>3</t>
    </r>
    <r>
      <rPr>
        <sz val="10"/>
        <rFont val="ＭＳ Ｐゴシック"/>
        <family val="3"/>
      </rPr>
      <t>灯＝</t>
    </r>
    <r>
      <rPr>
        <sz val="10"/>
        <rFont val="Arial"/>
        <family val="2"/>
      </rPr>
      <t>2,084L</t>
    </r>
  </si>
  <si>
    <r>
      <t>1</t>
    </r>
    <r>
      <rPr>
        <sz val="10"/>
        <rFont val="ＭＳ Ｐゴシック"/>
        <family val="3"/>
      </rPr>
      <t>台につき</t>
    </r>
    <r>
      <rPr>
        <sz val="10"/>
        <rFont val="Arial"/>
        <family val="2"/>
      </rPr>
      <t>0.2</t>
    </r>
    <r>
      <rPr>
        <sz val="10"/>
        <rFont val="ＭＳ Ｐゴシック"/>
        <family val="3"/>
      </rPr>
      <t>点</t>
    </r>
  </si>
  <si>
    <r>
      <t>1</t>
    </r>
    <r>
      <rPr>
        <sz val="10"/>
        <rFont val="ＭＳ Ｐゴシック"/>
        <family val="3"/>
      </rPr>
      <t>台につき</t>
    </r>
    <r>
      <rPr>
        <sz val="10"/>
        <rFont val="Arial"/>
        <family val="2"/>
      </rPr>
      <t>3</t>
    </r>
    <r>
      <rPr>
        <sz val="10"/>
        <rFont val="ＭＳ Ｐゴシック"/>
        <family val="3"/>
      </rPr>
      <t>点</t>
    </r>
  </si>
  <si>
    <t>燃費（km/L）</t>
  </si>
  <si>
    <t>燃費（km/L）</t>
  </si>
  <si>
    <t>事業者名</t>
  </si>
  <si>
    <t>代表者名</t>
  </si>
  <si>
    <t>　　　　　浜松市新エネ・省エネ対策トップランナー認定制度実施要領第10条に定義される中小企業者</t>
  </si>
  <si>
    <t>事業者区分</t>
  </si>
  <si>
    <r>
      <t>5</t>
    </r>
    <r>
      <rPr>
        <sz val="11"/>
        <rFont val="ＭＳ Ｐゴシック"/>
        <family val="3"/>
      </rPr>
      <t>　得点表</t>
    </r>
  </si>
  <si>
    <r>
      <t>1.1.1</t>
    </r>
    <r>
      <rPr>
        <sz val="10"/>
        <rFont val="ＭＳ Ｐゴシック"/>
        <family val="3"/>
      </rPr>
      <t>太陽光発電
【上限</t>
    </r>
    <r>
      <rPr>
        <sz val="10"/>
        <rFont val="Arial"/>
        <family val="2"/>
      </rPr>
      <t>200</t>
    </r>
    <r>
      <rPr>
        <sz val="10"/>
        <rFont val="ＭＳ Ｐゴシック"/>
        <family val="3"/>
      </rPr>
      <t>点】</t>
    </r>
  </si>
  <si>
    <t>全量買取対象設備</t>
  </si>
  <si>
    <t>全量買取対象外設備</t>
  </si>
  <si>
    <t>取組内容報告書</t>
  </si>
  <si>
    <r>
      <t>・ペレットストーブ</t>
    </r>
    <r>
      <rPr>
        <sz val="10"/>
        <rFont val="Arial"/>
        <family val="2"/>
      </rPr>
      <t>1</t>
    </r>
    <r>
      <rPr>
        <sz val="10"/>
        <rFont val="ＭＳ Ｐゴシック"/>
        <family val="3"/>
      </rPr>
      <t>台につき</t>
    </r>
    <r>
      <rPr>
        <sz val="10"/>
        <rFont val="Arial"/>
        <family val="2"/>
      </rPr>
      <t>10</t>
    </r>
    <r>
      <rPr>
        <sz val="10"/>
        <rFont val="ＭＳ Ｐゴシック"/>
        <family val="3"/>
      </rPr>
      <t>点
・ペレットボイラー</t>
    </r>
    <r>
      <rPr>
        <sz val="10"/>
        <rFont val="Arial"/>
        <family val="2"/>
      </rPr>
      <t>1</t>
    </r>
    <r>
      <rPr>
        <sz val="10"/>
        <rFont val="ＭＳ Ｐゴシック"/>
        <family val="3"/>
      </rPr>
      <t>台につき</t>
    </r>
    <r>
      <rPr>
        <sz val="10"/>
        <rFont val="Arial"/>
        <family val="2"/>
      </rPr>
      <t>40</t>
    </r>
    <r>
      <rPr>
        <sz val="10"/>
        <rFont val="ＭＳ Ｐゴシック"/>
        <family val="3"/>
      </rPr>
      <t>点</t>
    </r>
  </si>
  <si>
    <r>
      <t>1.2.12</t>
    </r>
    <r>
      <rPr>
        <sz val="10"/>
        <rFont val="ＭＳ Ｐゴシック"/>
        <family val="3"/>
      </rPr>
      <t>低燃費タイヤの導入
【上限</t>
    </r>
    <r>
      <rPr>
        <sz val="10"/>
        <rFont val="Arial"/>
        <family val="2"/>
      </rPr>
      <t>50</t>
    </r>
    <r>
      <rPr>
        <sz val="10"/>
        <rFont val="ＭＳ Ｐゴシック"/>
        <family val="3"/>
      </rPr>
      <t>点】</t>
    </r>
  </si>
  <si>
    <t>冷温水ポンプ・送風機ファン等のインバータ化</t>
  </si>
  <si>
    <r>
      <t>1</t>
    </r>
    <r>
      <rPr>
        <sz val="10"/>
        <rFont val="ＭＳ Ｐゴシック"/>
        <family val="3"/>
      </rPr>
      <t>台につき</t>
    </r>
    <r>
      <rPr>
        <sz val="10"/>
        <rFont val="Arial"/>
        <family val="2"/>
      </rPr>
      <t>50</t>
    </r>
    <r>
      <rPr>
        <sz val="10"/>
        <rFont val="ＭＳ Ｐゴシック"/>
        <family val="3"/>
      </rPr>
      <t>点</t>
    </r>
  </si>
  <si>
    <t>地中熱ヒートポンプシステム</t>
  </si>
  <si>
    <t>省エネ型エアコン（グリーン購入法適合品）</t>
  </si>
  <si>
    <r>
      <t>1.2.3</t>
    </r>
    <r>
      <rPr>
        <sz val="10"/>
        <rFont val="ＭＳ Ｐゴシック"/>
        <family val="3"/>
      </rPr>
      <t>高効率給湯器の導入
【上限</t>
    </r>
    <r>
      <rPr>
        <sz val="10"/>
        <rFont val="Arial"/>
        <family val="2"/>
      </rPr>
      <t>100</t>
    </r>
    <r>
      <rPr>
        <sz val="10"/>
        <rFont val="ＭＳ Ｐゴシック"/>
        <family val="3"/>
      </rPr>
      <t>点】</t>
    </r>
  </si>
  <si>
    <t>ヒートポンプ式電気給湯器</t>
  </si>
  <si>
    <t>潜熱回収型ガス給湯器</t>
  </si>
  <si>
    <r>
      <t>1.2.5</t>
    </r>
    <r>
      <rPr>
        <sz val="10"/>
        <rFont val="ＭＳ Ｐゴシック"/>
        <family val="3"/>
      </rPr>
      <t>蓄電池の導入
【上限</t>
    </r>
    <r>
      <rPr>
        <sz val="10"/>
        <rFont val="Arial"/>
        <family val="2"/>
      </rPr>
      <t>100</t>
    </r>
    <r>
      <rPr>
        <sz val="10"/>
        <rFont val="ＭＳ Ｐゴシック"/>
        <family val="3"/>
      </rPr>
      <t>点】</t>
    </r>
  </si>
  <si>
    <t>業務用</t>
  </si>
  <si>
    <r>
      <t>2kW</t>
    </r>
    <r>
      <rPr>
        <sz val="10"/>
        <rFont val="ＭＳ Ｐゴシック"/>
        <family val="3"/>
      </rPr>
      <t>につき</t>
    </r>
    <r>
      <rPr>
        <sz val="10"/>
        <rFont val="Arial"/>
        <family val="2"/>
      </rPr>
      <t>10</t>
    </r>
    <r>
      <rPr>
        <sz val="10"/>
        <rFont val="ＭＳ Ｐゴシック"/>
        <family val="3"/>
      </rPr>
      <t>点</t>
    </r>
  </si>
  <si>
    <t>家庭用（エネファーム、エコウィル）</t>
  </si>
  <si>
    <r>
      <t>1kW</t>
    </r>
    <r>
      <rPr>
        <sz val="10"/>
        <rFont val="ＭＳ Ｐゴシック"/>
        <family val="3"/>
      </rPr>
      <t>×</t>
    </r>
    <r>
      <rPr>
        <sz val="10"/>
        <rFont val="Arial"/>
        <family val="2"/>
      </rPr>
      <t>12h</t>
    </r>
    <r>
      <rPr>
        <sz val="10"/>
        <rFont val="ＭＳ Ｐゴシック"/>
        <family val="3"/>
      </rPr>
      <t>×</t>
    </r>
    <r>
      <rPr>
        <sz val="10"/>
        <rFont val="Arial"/>
        <family val="2"/>
      </rPr>
      <t>300</t>
    </r>
    <r>
      <rPr>
        <sz val="10"/>
        <rFont val="ＭＳ Ｐゴシック"/>
        <family val="3"/>
      </rPr>
      <t>日</t>
    </r>
    <r>
      <rPr>
        <sz val="10"/>
        <rFont val="Arial"/>
        <family val="2"/>
      </rPr>
      <t>×9.97MJ×0.0258</t>
    </r>
    <r>
      <rPr>
        <sz val="10"/>
        <rFont val="ＭＳ Ｐゴシック"/>
        <family val="3"/>
      </rPr>
      <t>÷</t>
    </r>
    <r>
      <rPr>
        <sz val="10"/>
        <rFont val="Arial"/>
        <family val="2"/>
      </rPr>
      <t>40</t>
    </r>
    <r>
      <rPr>
        <sz val="10"/>
        <rFont val="ＭＳ Ｐゴシック"/>
        <family val="3"/>
      </rPr>
      <t>％（送電ロス分）×</t>
    </r>
    <r>
      <rPr>
        <sz val="10"/>
        <rFont val="Arial"/>
        <family val="2"/>
      </rPr>
      <t>1</t>
    </r>
    <r>
      <rPr>
        <sz val="10"/>
        <rFont val="ＭＳ Ｐゴシック"/>
        <family val="3"/>
      </rPr>
      <t>台＝</t>
    </r>
    <r>
      <rPr>
        <sz val="10"/>
        <rFont val="Arial"/>
        <family val="2"/>
      </rPr>
      <t xml:space="preserve">2,315L
</t>
    </r>
    <r>
      <rPr>
        <sz val="10"/>
        <rFont val="ＭＳ Ｐゴシック"/>
        <family val="3"/>
      </rPr>
      <t>※エネファーム、エコウィルの定格出力は</t>
    </r>
    <r>
      <rPr>
        <sz val="10"/>
        <rFont val="Arial"/>
        <family val="2"/>
      </rPr>
      <t>1kW</t>
    </r>
    <r>
      <rPr>
        <sz val="10"/>
        <rFont val="ＭＳ Ｐゴシック"/>
        <family val="3"/>
      </rPr>
      <t>程度</t>
    </r>
  </si>
  <si>
    <r>
      <t>12h</t>
    </r>
    <r>
      <rPr>
        <sz val="10"/>
        <rFont val="ＭＳ Ｐゴシック"/>
        <family val="3"/>
      </rPr>
      <t>×</t>
    </r>
    <r>
      <rPr>
        <sz val="10"/>
        <rFont val="Arial"/>
        <family val="2"/>
      </rPr>
      <t>300</t>
    </r>
    <r>
      <rPr>
        <sz val="10"/>
        <rFont val="ＭＳ Ｐゴシック"/>
        <family val="3"/>
      </rPr>
      <t>日</t>
    </r>
    <r>
      <rPr>
        <sz val="10"/>
        <rFont val="Arial"/>
        <family val="2"/>
      </rPr>
      <t>×9.97MJ×0.0258</t>
    </r>
    <r>
      <rPr>
        <sz val="10"/>
        <rFont val="ＭＳ Ｐゴシック"/>
        <family val="3"/>
      </rPr>
      <t>÷</t>
    </r>
    <r>
      <rPr>
        <sz val="10"/>
        <rFont val="Arial"/>
        <family val="2"/>
      </rPr>
      <t>40</t>
    </r>
    <r>
      <rPr>
        <sz val="10"/>
        <rFont val="ＭＳ Ｐゴシック"/>
        <family val="3"/>
      </rPr>
      <t>％（送電ロス分）×</t>
    </r>
    <r>
      <rPr>
        <sz val="10"/>
        <rFont val="Arial"/>
        <family val="2"/>
      </rPr>
      <t>50</t>
    </r>
    <r>
      <rPr>
        <sz val="10"/>
        <rFont val="ＭＳ Ｐゴシック"/>
        <family val="3"/>
      </rPr>
      <t>％（負荷率）×</t>
    </r>
    <r>
      <rPr>
        <sz val="10"/>
        <rFont val="Arial"/>
        <family val="2"/>
      </rPr>
      <t>2kW</t>
    </r>
    <r>
      <rPr>
        <sz val="10"/>
        <rFont val="ＭＳ Ｐゴシック"/>
        <family val="3"/>
      </rPr>
      <t>＝</t>
    </r>
    <r>
      <rPr>
        <sz val="10"/>
        <rFont val="Arial"/>
        <family val="2"/>
      </rPr>
      <t>2,315L</t>
    </r>
  </si>
  <si>
    <r>
      <t>1.2.7</t>
    </r>
    <r>
      <rPr>
        <sz val="10"/>
        <rFont val="ＭＳ Ｐゴシック"/>
        <family val="3"/>
      </rPr>
      <t>ビルエネルギー管理システム（</t>
    </r>
    <r>
      <rPr>
        <sz val="10"/>
        <rFont val="Arial"/>
        <family val="2"/>
      </rPr>
      <t>BEMS</t>
    </r>
    <r>
      <rPr>
        <sz val="10"/>
        <rFont val="ＭＳ Ｐゴシック"/>
        <family val="3"/>
      </rPr>
      <t>）の導入
【上限</t>
    </r>
    <r>
      <rPr>
        <sz val="10"/>
        <rFont val="Arial"/>
        <family val="2"/>
      </rPr>
      <t>200</t>
    </r>
    <r>
      <rPr>
        <sz val="10"/>
        <rFont val="ＭＳ Ｐゴシック"/>
        <family val="3"/>
      </rPr>
      <t>点】</t>
    </r>
  </si>
  <si>
    <r>
      <t>1.2.4</t>
    </r>
    <r>
      <rPr>
        <sz val="10"/>
        <rFont val="ＭＳ Ｐゴシック"/>
        <family val="3"/>
      </rPr>
      <t>コージェネレーションシステムの導入
【上限</t>
    </r>
    <r>
      <rPr>
        <sz val="10"/>
        <rFont val="Arial"/>
        <family val="2"/>
      </rPr>
      <t>200</t>
    </r>
    <r>
      <rPr>
        <sz val="10"/>
        <rFont val="ＭＳ Ｐゴシック"/>
        <family val="3"/>
      </rPr>
      <t>点】</t>
    </r>
  </si>
  <si>
    <r>
      <t>1.2.6</t>
    </r>
    <r>
      <rPr>
        <sz val="10"/>
        <rFont val="ＭＳ Ｐゴシック"/>
        <family val="3"/>
      </rPr>
      <t>デマンド監視システムの導入
【上限</t>
    </r>
    <r>
      <rPr>
        <sz val="10"/>
        <rFont val="Arial"/>
        <family val="2"/>
      </rPr>
      <t>100</t>
    </r>
    <r>
      <rPr>
        <sz val="10"/>
        <rFont val="ＭＳ Ｐゴシック"/>
        <family val="3"/>
      </rPr>
      <t>点】</t>
    </r>
  </si>
  <si>
    <r>
      <t>1.2.8</t>
    </r>
    <r>
      <rPr>
        <sz val="10"/>
        <rFont val="ＭＳ Ｐゴシック"/>
        <family val="3"/>
      </rPr>
      <t>省エネ型建築設備の導入
【上限</t>
    </r>
    <r>
      <rPr>
        <sz val="10"/>
        <rFont val="Arial"/>
        <family val="2"/>
      </rPr>
      <t>100</t>
    </r>
    <r>
      <rPr>
        <sz val="10"/>
        <rFont val="ＭＳ Ｐゴシック"/>
        <family val="3"/>
      </rPr>
      <t>点】</t>
    </r>
  </si>
  <si>
    <t>評価B+</t>
  </si>
  <si>
    <t>評価A</t>
  </si>
  <si>
    <t>評価S</t>
  </si>
  <si>
    <r>
      <t>1.2.11</t>
    </r>
    <r>
      <rPr>
        <sz val="10"/>
        <rFont val="ＭＳ Ｐゴシック"/>
        <family val="3"/>
      </rPr>
      <t>低公害車の導入
【上限</t>
    </r>
    <r>
      <rPr>
        <sz val="10"/>
        <rFont val="Arial"/>
        <family val="2"/>
      </rPr>
      <t>200</t>
    </r>
    <r>
      <rPr>
        <sz val="10"/>
        <rFont val="ＭＳ Ｐゴシック"/>
        <family val="3"/>
      </rPr>
      <t>点】</t>
    </r>
  </si>
  <si>
    <t>電気自動車、プラグインハイブリッド自動車、クリーンディーゼル自動車</t>
  </si>
  <si>
    <r>
      <t>1.2.13</t>
    </r>
    <r>
      <rPr>
        <sz val="10"/>
        <rFont val="ＭＳ Ｐゴシック"/>
        <family val="3"/>
      </rPr>
      <t>デジタルタコグラフの導入
【上限</t>
    </r>
    <r>
      <rPr>
        <sz val="10"/>
        <rFont val="Arial"/>
        <family val="2"/>
      </rPr>
      <t>100</t>
    </r>
    <r>
      <rPr>
        <sz val="10"/>
        <rFont val="ＭＳ Ｐゴシック"/>
        <family val="3"/>
      </rPr>
      <t>点】</t>
    </r>
  </si>
  <si>
    <r>
      <t>1.2.14</t>
    </r>
    <r>
      <rPr>
        <sz val="10"/>
        <rFont val="ＭＳ Ｐゴシック"/>
        <family val="3"/>
      </rPr>
      <t>蓄冷式クーラーの導入
【上限</t>
    </r>
    <r>
      <rPr>
        <sz val="10"/>
        <rFont val="Arial"/>
        <family val="2"/>
      </rPr>
      <t>50</t>
    </r>
    <r>
      <rPr>
        <sz val="10"/>
        <rFont val="ＭＳ Ｐゴシック"/>
        <family val="3"/>
      </rPr>
      <t>点】</t>
    </r>
  </si>
  <si>
    <t>上記を除く車両のうちアイドリングストップ機能搭載車</t>
  </si>
  <si>
    <r>
      <t>2.2.4</t>
    </r>
    <r>
      <rPr>
        <sz val="10"/>
        <rFont val="ＭＳ Ｐゴシック"/>
        <family val="3"/>
      </rPr>
      <t>社用車へのエコドライブステッカー貼り付け</t>
    </r>
  </si>
  <si>
    <r>
      <t>2.2.3</t>
    </r>
    <r>
      <rPr>
        <sz val="10"/>
        <rFont val="ＭＳ Ｐゴシック"/>
        <family val="3"/>
      </rPr>
      <t>エコ通勤に係る環境整備
【上限</t>
    </r>
    <r>
      <rPr>
        <sz val="10"/>
        <rFont val="Arial"/>
        <family val="2"/>
      </rPr>
      <t>50</t>
    </r>
    <r>
      <rPr>
        <sz val="10"/>
        <rFont val="ＭＳ Ｐゴシック"/>
        <family val="3"/>
      </rPr>
      <t>点】</t>
    </r>
  </si>
  <si>
    <t>徒歩・自転車通勤者への補助制度の導入</t>
  </si>
  <si>
    <r>
      <t>2.2.5</t>
    </r>
    <r>
      <rPr>
        <sz val="10"/>
        <rFont val="ＭＳ Ｐゴシック"/>
        <family val="3"/>
      </rPr>
      <t>環境報告書の公表</t>
    </r>
  </si>
  <si>
    <r>
      <t>2.2.6</t>
    </r>
    <r>
      <rPr>
        <sz val="10"/>
        <rFont val="ＭＳ Ｐゴシック"/>
        <family val="3"/>
      </rPr>
      <t>ふじのくにエコチャレンジ（静岡県主催）への参加・協力
【上限</t>
    </r>
    <r>
      <rPr>
        <sz val="10"/>
        <rFont val="Arial"/>
        <family val="2"/>
      </rPr>
      <t>30</t>
    </r>
    <r>
      <rPr>
        <sz val="10"/>
        <rFont val="ＭＳ Ｐゴシック"/>
        <family val="3"/>
      </rPr>
      <t>点】</t>
    </r>
  </si>
  <si>
    <t>クールシェアスポット、ウォームシェアスポットの登録</t>
  </si>
  <si>
    <r>
      <t>2.2.8</t>
    </r>
    <r>
      <rPr>
        <sz val="10"/>
        <rFont val="ＭＳ Ｐゴシック"/>
        <family val="3"/>
      </rPr>
      <t>企業協賛による公共施設への</t>
    </r>
    <r>
      <rPr>
        <sz val="10"/>
        <rFont val="Arial"/>
        <family val="2"/>
      </rPr>
      <t>LED</t>
    </r>
    <r>
      <rPr>
        <sz val="10"/>
        <rFont val="ＭＳ Ｐゴシック"/>
        <family val="3"/>
      </rPr>
      <t>照明設置</t>
    </r>
  </si>
  <si>
    <r>
      <t>2.2.9</t>
    </r>
    <r>
      <rPr>
        <sz val="10"/>
        <rFont val="ＭＳ Ｐゴシック"/>
        <family val="3"/>
      </rPr>
      <t>グリーン電力証書の購入
【上限</t>
    </r>
    <r>
      <rPr>
        <sz val="10"/>
        <rFont val="Arial"/>
        <family val="2"/>
      </rPr>
      <t>50</t>
    </r>
    <r>
      <rPr>
        <sz val="10"/>
        <rFont val="ＭＳ Ｐゴシック"/>
        <family val="3"/>
      </rPr>
      <t>点】</t>
    </r>
  </si>
  <si>
    <r>
      <t>2.2.7</t>
    </r>
    <r>
      <rPr>
        <sz val="10"/>
        <rFont val="ＭＳ Ｐゴシック"/>
        <family val="3"/>
      </rPr>
      <t>浜松市主催省エネイベント等への参加・協力
【上限</t>
    </r>
    <r>
      <rPr>
        <sz val="10"/>
        <rFont val="Arial"/>
        <family val="2"/>
      </rPr>
      <t>50</t>
    </r>
    <r>
      <rPr>
        <sz val="10"/>
        <rFont val="ＭＳ Ｐゴシック"/>
        <family val="3"/>
      </rPr>
      <t>点】</t>
    </r>
  </si>
  <si>
    <t>市のパーク&amp;ライド、サイクル&amp;ライド施策への協力（駐車場の提供）</t>
  </si>
  <si>
    <r>
      <t>2.2.10</t>
    </r>
    <r>
      <rPr>
        <sz val="10"/>
        <rFont val="ＭＳ Ｐゴシック"/>
        <family val="3"/>
      </rPr>
      <t>その他１</t>
    </r>
  </si>
  <si>
    <r>
      <t>2.2.11</t>
    </r>
    <r>
      <rPr>
        <sz val="10"/>
        <rFont val="ＭＳ Ｐゴシック"/>
        <family val="3"/>
      </rPr>
      <t>その他２</t>
    </r>
  </si>
  <si>
    <r>
      <t>2.2.12</t>
    </r>
    <r>
      <rPr>
        <sz val="10"/>
        <rFont val="ＭＳ Ｐゴシック"/>
        <family val="3"/>
      </rPr>
      <t>その他３</t>
    </r>
  </si>
  <si>
    <t>取得している場合50点</t>
  </si>
  <si>
    <r>
      <t>3.1.3</t>
    </r>
    <r>
      <rPr>
        <sz val="10"/>
        <rFont val="ＭＳ Ｐゴシック"/>
        <family val="3"/>
      </rPr>
      <t>民間による環境マネジメントシステム（エコステージ、エコマイスター制度、グリーン経営認証等）の認証・登録</t>
    </r>
  </si>
  <si>
    <t>　　　　平成25年度</t>
  </si>
  <si>
    <t>平成25年度実績</t>
  </si>
  <si>
    <r>
      <t>（</t>
    </r>
    <r>
      <rPr>
        <sz val="11"/>
        <rFont val="Arial"/>
        <family val="2"/>
      </rPr>
      <t>1</t>
    </r>
    <r>
      <rPr>
        <sz val="11"/>
        <rFont val="ＭＳ Ｐゴシック"/>
        <family val="3"/>
      </rPr>
      <t>）エコ事業所部門（施設におけるエネルギー使用量）</t>
    </r>
  </si>
  <si>
    <t>（2）エコドライブ部門（車両におけるエネルギー使用量）</t>
  </si>
  <si>
    <r>
      <t>燃費（km/m</t>
    </r>
    <r>
      <rPr>
        <vertAlign val="superscript"/>
        <sz val="11"/>
        <rFont val="ＭＳ Ｐゴシック"/>
        <family val="3"/>
      </rPr>
      <t>3</t>
    </r>
    <r>
      <rPr>
        <sz val="10"/>
        <rFont val="ＭＳ Ｐゴシック"/>
        <family val="3"/>
      </rPr>
      <t>）</t>
    </r>
  </si>
  <si>
    <r>
      <t>燃費（km/m</t>
    </r>
    <r>
      <rPr>
        <vertAlign val="superscript"/>
        <sz val="11"/>
        <rFont val="ＭＳ Ｐゴシック"/>
        <family val="3"/>
      </rPr>
      <t>3</t>
    </r>
    <r>
      <rPr>
        <sz val="10"/>
        <rFont val="ＭＳ Ｐゴシック"/>
        <family val="3"/>
      </rPr>
      <t>）</t>
    </r>
  </si>
  <si>
    <r>
      <t>LP</t>
    </r>
    <r>
      <rPr>
        <sz val="10"/>
        <rFont val="ＭＳ Ｐゴシック"/>
        <family val="3"/>
      </rPr>
      <t>ガス（</t>
    </r>
    <r>
      <rPr>
        <sz val="10"/>
        <rFont val="Arial"/>
        <family val="2"/>
      </rPr>
      <t>m</t>
    </r>
    <r>
      <rPr>
        <vertAlign val="superscript"/>
        <sz val="11"/>
        <rFont val="Arial"/>
        <family val="2"/>
      </rPr>
      <t>3</t>
    </r>
    <r>
      <rPr>
        <sz val="10"/>
        <rFont val="ＭＳ Ｐゴシック"/>
        <family val="3"/>
      </rPr>
      <t>）</t>
    </r>
  </si>
  <si>
    <r>
      <t>都市ガス（</t>
    </r>
    <r>
      <rPr>
        <sz val="10"/>
        <rFont val="Arial"/>
        <family val="2"/>
      </rPr>
      <t>m</t>
    </r>
    <r>
      <rPr>
        <vertAlign val="superscript"/>
        <sz val="11"/>
        <rFont val="Arial"/>
        <family val="2"/>
      </rPr>
      <t>3</t>
    </r>
    <r>
      <rPr>
        <sz val="10"/>
        <rFont val="ＭＳ Ｐゴシック"/>
        <family val="3"/>
      </rPr>
      <t>）</t>
    </r>
  </si>
  <si>
    <t>走行距離</t>
  </si>
  <si>
    <t>燃費</t>
  </si>
  <si>
    <t>L</t>
  </si>
  <si>
    <t>L</t>
  </si>
  <si>
    <r>
      <t>m</t>
    </r>
    <r>
      <rPr>
        <vertAlign val="superscript"/>
        <sz val="11"/>
        <rFont val="ＭＳ Ｐゴシック"/>
        <family val="3"/>
      </rPr>
      <t>3</t>
    </r>
  </si>
  <si>
    <t>km</t>
  </si>
  <si>
    <t>km/L</t>
  </si>
  <si>
    <r>
      <t>km/m</t>
    </r>
    <r>
      <rPr>
        <vertAlign val="superscript"/>
        <sz val="11"/>
        <rFont val="ＭＳ Ｐゴシック"/>
        <family val="3"/>
      </rPr>
      <t>3</t>
    </r>
  </si>
  <si>
    <r>
      <t>天然ガス（</t>
    </r>
    <r>
      <rPr>
        <sz val="10"/>
        <rFont val="Arial"/>
        <family val="2"/>
      </rPr>
      <t>m</t>
    </r>
    <r>
      <rPr>
        <vertAlign val="superscript"/>
        <sz val="11"/>
        <rFont val="Arial"/>
        <family val="2"/>
      </rPr>
      <t>3</t>
    </r>
    <r>
      <rPr>
        <sz val="10"/>
        <rFont val="ＭＳ Ｐゴシック"/>
        <family val="3"/>
      </rPr>
      <t>）</t>
    </r>
  </si>
  <si>
    <r>
      <t>第</t>
    </r>
    <r>
      <rPr>
        <sz val="10"/>
        <rFont val="Arial"/>
        <family val="2"/>
      </rPr>
      <t>3</t>
    </r>
    <r>
      <rPr>
        <sz val="10"/>
        <rFont val="ＭＳ Ｐゴシック"/>
        <family val="3"/>
      </rPr>
      <t>号様式（第</t>
    </r>
    <r>
      <rPr>
        <sz val="10"/>
        <rFont val="Arial"/>
        <family val="2"/>
      </rPr>
      <t>7</t>
    </r>
    <r>
      <rPr>
        <sz val="10"/>
        <rFont val="ＭＳ Ｐゴシック"/>
        <family val="3"/>
      </rPr>
      <t>条関係）</t>
    </r>
  </si>
  <si>
    <t>カテゴリー</t>
  </si>
  <si>
    <r>
      <t xml:space="preserve">1.1 </t>
    </r>
    <r>
      <rPr>
        <b/>
        <sz val="11"/>
        <rFont val="ＭＳ Ｐゴシック"/>
        <family val="3"/>
      </rPr>
      <t>新エネルギー設備の導入</t>
    </r>
  </si>
  <si>
    <r>
      <t xml:space="preserve">1.2 </t>
    </r>
    <r>
      <rPr>
        <b/>
        <sz val="11"/>
        <rFont val="ＭＳ Ｐゴシック"/>
        <family val="3"/>
      </rPr>
      <t>省エネルギー設備等の導入</t>
    </r>
  </si>
  <si>
    <r>
      <t>(1)</t>
    </r>
    <r>
      <rPr>
        <b/>
        <sz val="11"/>
        <color indexed="9"/>
        <rFont val="ＭＳ Ｐゴシック"/>
        <family val="3"/>
      </rPr>
      <t>新エネルギー・省エネルギー設備の導入</t>
    </r>
  </si>
  <si>
    <r>
      <t>「新エネルギー・省エネルギー設備の導入」の小計（</t>
    </r>
    <r>
      <rPr>
        <b/>
        <sz val="12"/>
        <rFont val="Arial"/>
        <family val="2"/>
      </rPr>
      <t>a1+a2</t>
    </r>
    <r>
      <rPr>
        <b/>
        <sz val="12"/>
        <rFont val="ＭＳ Ｐゴシック"/>
        <family val="3"/>
      </rPr>
      <t>）　【上限</t>
    </r>
    <r>
      <rPr>
        <b/>
        <sz val="12"/>
        <rFont val="Arial"/>
        <family val="2"/>
      </rPr>
      <t>300</t>
    </r>
    <r>
      <rPr>
        <b/>
        <sz val="12"/>
        <rFont val="ＭＳ Ｐゴシック"/>
        <family val="3"/>
      </rPr>
      <t>点】</t>
    </r>
  </si>
  <si>
    <r>
      <t>(2)</t>
    </r>
    <r>
      <rPr>
        <b/>
        <sz val="11"/>
        <color indexed="9"/>
        <rFont val="ＭＳ Ｐゴシック"/>
        <family val="3"/>
      </rPr>
      <t>省エネルギー対策活動の実践</t>
    </r>
  </si>
  <si>
    <r>
      <t xml:space="preserve">2.1 </t>
    </r>
    <r>
      <rPr>
        <b/>
        <sz val="11"/>
        <rFont val="ＭＳ Ｐゴシック"/>
        <family val="3"/>
      </rPr>
      <t>運用改善</t>
    </r>
  </si>
  <si>
    <r>
      <t>「省エネルギー対策活動の実践」の小計（</t>
    </r>
    <r>
      <rPr>
        <b/>
        <sz val="12"/>
        <rFont val="Arial"/>
        <family val="2"/>
      </rPr>
      <t>b1+b2</t>
    </r>
    <r>
      <rPr>
        <b/>
        <sz val="12"/>
        <rFont val="ＭＳ Ｐゴシック"/>
        <family val="3"/>
      </rPr>
      <t>）　【上限</t>
    </r>
    <r>
      <rPr>
        <b/>
        <sz val="12"/>
        <rFont val="Arial"/>
        <family val="2"/>
      </rPr>
      <t>150</t>
    </r>
    <r>
      <rPr>
        <b/>
        <sz val="12"/>
        <rFont val="ＭＳ Ｐゴシック"/>
        <family val="3"/>
      </rPr>
      <t>点】</t>
    </r>
  </si>
  <si>
    <r>
      <t>合計＜</t>
    </r>
    <r>
      <rPr>
        <sz val="10"/>
        <rFont val="Arial"/>
        <family val="2"/>
      </rPr>
      <t>(A)+(B)+(C)</t>
    </r>
    <r>
      <rPr>
        <sz val="10"/>
        <rFont val="ＭＳ Ｐゴシック"/>
        <family val="3"/>
      </rPr>
      <t>＞</t>
    </r>
  </si>
  <si>
    <r>
      <t>※合計点数が5</t>
    </r>
    <r>
      <rPr>
        <sz val="10"/>
        <rFont val="Arial"/>
        <family val="2"/>
      </rPr>
      <t>0</t>
    </r>
    <r>
      <rPr>
        <sz val="10"/>
        <rFont val="ＭＳ Ｐゴシック"/>
        <family val="3"/>
      </rPr>
      <t>点以上となることが申請条件となりますのでご注意ください。
※取組内容が証明できる資料を添付してください。</t>
    </r>
  </si>
  <si>
    <r>
      <t>10kW×12h×210</t>
    </r>
    <r>
      <rPr>
        <sz val="10"/>
        <rFont val="ＭＳ Ｐゴシック"/>
        <family val="3"/>
      </rPr>
      <t>日</t>
    </r>
    <r>
      <rPr>
        <sz val="10"/>
        <rFont val="Arial"/>
        <family val="2"/>
      </rPr>
      <t>×40</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台＝</t>
    </r>
    <r>
      <rPr>
        <sz val="10"/>
        <rFont val="Arial"/>
        <family val="2"/>
      </rPr>
      <t>2,593L</t>
    </r>
  </si>
  <si>
    <r>
      <t>1,106kWh/</t>
    </r>
    <r>
      <rPr>
        <sz val="10"/>
        <rFont val="ＭＳ Ｐゴシック"/>
        <family val="3"/>
      </rPr>
      <t>年・</t>
    </r>
    <r>
      <rPr>
        <sz val="10"/>
        <rFont val="Arial"/>
        <family val="2"/>
      </rPr>
      <t>kW×9.97MJ×0.0258×3</t>
    </r>
    <r>
      <rPr>
        <sz val="10"/>
        <rFont val="ＭＳ Ｐゴシック"/>
        <family val="3"/>
      </rPr>
      <t>（重点項目）×</t>
    </r>
    <r>
      <rPr>
        <sz val="10"/>
        <rFont val="Arial"/>
        <family val="2"/>
      </rPr>
      <t>3kW=2,559L</t>
    </r>
  </si>
  <si>
    <r>
      <t xml:space="preserve">【クリーンエネルギー調査】
</t>
    </r>
    <r>
      <rPr>
        <sz val="10"/>
        <rFont val="Arial"/>
        <family val="2"/>
      </rPr>
      <t>2,252.947MJ</t>
    </r>
    <r>
      <rPr>
        <sz val="10"/>
        <rFont val="ＭＳ Ｐゴシック"/>
        <family val="3"/>
      </rPr>
      <t>／㎡</t>
    </r>
    <r>
      <rPr>
        <sz val="10"/>
        <rFont val="Arial"/>
        <family val="2"/>
      </rPr>
      <t>×0.0258×3</t>
    </r>
    <r>
      <rPr>
        <sz val="10"/>
        <rFont val="ＭＳ Ｐゴシック"/>
        <family val="3"/>
      </rPr>
      <t>（重点項目）×</t>
    </r>
    <r>
      <rPr>
        <sz val="10"/>
        <rFont val="Arial"/>
        <family val="2"/>
      </rPr>
      <t>10</t>
    </r>
    <r>
      <rPr>
        <sz val="10"/>
        <rFont val="ＭＳ Ｐゴシック"/>
        <family val="3"/>
      </rPr>
      <t>㎡＝</t>
    </r>
    <r>
      <rPr>
        <sz val="10"/>
        <rFont val="Arial"/>
        <family val="2"/>
      </rPr>
      <t>1,740L</t>
    </r>
  </si>
  <si>
    <r>
      <t>9,500 kcal×4.186</t>
    </r>
    <r>
      <rPr>
        <sz val="10"/>
        <rFont val="ＭＳ Ｐゴシック"/>
        <family val="3"/>
      </rPr>
      <t>（</t>
    </r>
    <r>
      <rPr>
        <sz val="10"/>
        <rFont val="Arial"/>
        <family val="2"/>
      </rPr>
      <t>J</t>
    </r>
    <r>
      <rPr>
        <sz val="10"/>
        <rFont val="ＭＳ Ｐゴシック"/>
        <family val="3"/>
      </rPr>
      <t>）</t>
    </r>
    <r>
      <rPr>
        <sz val="10"/>
        <rFont val="Arial"/>
        <family val="2"/>
      </rPr>
      <t>÷1,000×9h×82</t>
    </r>
    <r>
      <rPr>
        <sz val="10"/>
        <rFont val="ＭＳ Ｐゴシック"/>
        <family val="3"/>
      </rPr>
      <t>日</t>
    </r>
    <r>
      <rPr>
        <sz val="10"/>
        <rFont val="Arial"/>
        <family val="2"/>
      </rPr>
      <t>×0.0258×3</t>
    </r>
    <r>
      <rPr>
        <sz val="10"/>
        <rFont val="ＭＳ Ｐゴシック"/>
        <family val="3"/>
      </rPr>
      <t>（重点項目）×</t>
    </r>
    <r>
      <rPr>
        <sz val="10"/>
        <rFont val="Arial"/>
        <family val="2"/>
      </rPr>
      <t>1</t>
    </r>
    <r>
      <rPr>
        <sz val="10"/>
        <rFont val="ＭＳ Ｐゴシック"/>
        <family val="3"/>
      </rPr>
      <t>台＝</t>
    </r>
    <r>
      <rPr>
        <sz val="10"/>
        <rFont val="Arial"/>
        <family val="2"/>
      </rPr>
      <t>2,271L</t>
    </r>
  </si>
  <si>
    <r>
      <t>24,490 kcal×4.186</t>
    </r>
    <r>
      <rPr>
        <sz val="10"/>
        <rFont val="ＭＳ Ｐゴシック"/>
        <family val="3"/>
      </rPr>
      <t>（</t>
    </r>
    <r>
      <rPr>
        <sz val="10"/>
        <rFont val="Arial"/>
        <family val="2"/>
      </rPr>
      <t>J</t>
    </r>
    <r>
      <rPr>
        <sz val="10"/>
        <rFont val="ＭＳ Ｐゴシック"/>
        <family val="3"/>
      </rPr>
      <t>）</t>
    </r>
    <r>
      <rPr>
        <sz val="10"/>
        <rFont val="Arial"/>
        <family val="2"/>
      </rPr>
      <t>÷1,000×9h×145</t>
    </r>
    <r>
      <rPr>
        <sz val="10"/>
        <rFont val="ＭＳ Ｐゴシック"/>
        <family val="3"/>
      </rPr>
      <t>日</t>
    </r>
    <r>
      <rPr>
        <sz val="10"/>
        <rFont val="Arial"/>
        <family val="2"/>
      </rPr>
      <t>×0.0258</t>
    </r>
    <r>
      <rPr>
        <sz val="10"/>
        <rFont val="ＭＳ Ｐゴシック"/>
        <family val="3"/>
      </rPr>
      <t>×</t>
    </r>
    <r>
      <rPr>
        <sz val="10"/>
        <rFont val="Arial"/>
        <family val="2"/>
      </rPr>
      <t>3</t>
    </r>
    <r>
      <rPr>
        <sz val="10"/>
        <rFont val="ＭＳ Ｐゴシック"/>
        <family val="3"/>
      </rPr>
      <t>（重点項目）×</t>
    </r>
    <r>
      <rPr>
        <sz val="10"/>
        <rFont val="Arial"/>
        <family val="2"/>
      </rPr>
      <t>1/4</t>
    </r>
    <r>
      <rPr>
        <sz val="10"/>
        <rFont val="ＭＳ Ｐゴシック"/>
        <family val="3"/>
      </rPr>
      <t>台＝</t>
    </r>
    <r>
      <rPr>
        <sz val="10"/>
        <rFont val="Arial"/>
        <family val="2"/>
      </rPr>
      <t>2,588L</t>
    </r>
  </si>
  <si>
    <r>
      <t>（</t>
    </r>
    <r>
      <rPr>
        <sz val="10"/>
        <rFont val="Arial"/>
        <family val="2"/>
      </rPr>
      <t>40kW</t>
    </r>
    <r>
      <rPr>
        <sz val="10"/>
        <rFont val="ＭＳ Ｐゴシック"/>
        <family val="3"/>
      </rPr>
      <t>÷</t>
    </r>
    <r>
      <rPr>
        <sz val="10"/>
        <rFont val="Arial"/>
        <family val="2"/>
      </rPr>
      <t>2</t>
    </r>
    <r>
      <rPr>
        <sz val="10"/>
        <rFont val="ＭＳ Ｐゴシック"/>
        <family val="3"/>
      </rPr>
      <t>（</t>
    </r>
    <r>
      <rPr>
        <sz val="10"/>
        <rFont val="Arial"/>
        <family val="2"/>
      </rPr>
      <t>COP</t>
    </r>
    <r>
      <rPr>
        <sz val="10"/>
        <rFont val="ＭＳ Ｐゴシック"/>
        <family val="3"/>
      </rPr>
      <t>）</t>
    </r>
    <r>
      <rPr>
        <sz val="10"/>
        <rFont val="Arial"/>
        <family val="2"/>
      </rPr>
      <t>-40kW÷7</t>
    </r>
    <r>
      <rPr>
        <sz val="10"/>
        <rFont val="ＭＳ Ｐゴシック"/>
        <family val="3"/>
      </rPr>
      <t>（</t>
    </r>
    <r>
      <rPr>
        <sz val="10"/>
        <rFont val="Arial"/>
        <family val="2"/>
      </rPr>
      <t>COP</t>
    </r>
    <r>
      <rPr>
        <sz val="10"/>
        <rFont val="ＭＳ Ｐゴシック"/>
        <family val="3"/>
      </rPr>
      <t>））×</t>
    </r>
    <r>
      <rPr>
        <sz val="10"/>
        <rFont val="Arial"/>
        <family val="2"/>
      </rPr>
      <t>12h</t>
    </r>
    <r>
      <rPr>
        <sz val="10"/>
        <rFont val="ＭＳ Ｐゴシック"/>
        <family val="3"/>
      </rPr>
      <t>×</t>
    </r>
    <r>
      <rPr>
        <sz val="10"/>
        <rFont val="Arial"/>
        <family val="2"/>
      </rPr>
      <t>210</t>
    </r>
    <r>
      <rPr>
        <sz val="10"/>
        <rFont val="ＭＳ Ｐゴシック"/>
        <family val="3"/>
      </rPr>
      <t>日</t>
    </r>
    <r>
      <rPr>
        <sz val="10"/>
        <rFont val="Arial"/>
        <family val="2"/>
      </rPr>
      <t>×9.97MJ×0.0258</t>
    </r>
    <r>
      <rPr>
        <sz val="10"/>
        <rFont val="ＭＳ Ｐゴシック"/>
        <family val="3"/>
      </rPr>
      <t>×</t>
    </r>
    <r>
      <rPr>
        <sz val="10"/>
        <rFont val="Arial"/>
        <family val="2"/>
      </rPr>
      <t>2</t>
    </r>
    <r>
      <rPr>
        <sz val="10"/>
        <rFont val="ＭＳ Ｐゴシック"/>
        <family val="3"/>
      </rPr>
      <t>（先進性）×</t>
    </r>
    <r>
      <rPr>
        <sz val="10"/>
        <rFont val="Arial"/>
        <family val="2"/>
      </rPr>
      <t>1/5</t>
    </r>
    <r>
      <rPr>
        <sz val="10"/>
        <rFont val="ＭＳ Ｐゴシック"/>
        <family val="3"/>
      </rPr>
      <t>台＝</t>
    </r>
    <r>
      <rPr>
        <sz val="10"/>
        <rFont val="Arial"/>
        <family val="2"/>
      </rPr>
      <t>1,853L</t>
    </r>
  </si>
  <si>
    <r>
      <t>257,069MJ</t>
    </r>
    <r>
      <rPr>
        <sz val="10"/>
        <rFont val="ＭＳ Ｐゴシック"/>
        <family val="3"/>
      </rPr>
      <t>×</t>
    </r>
    <r>
      <rPr>
        <sz val="10"/>
        <rFont val="Arial"/>
        <family val="2"/>
      </rPr>
      <t>30</t>
    </r>
    <r>
      <rPr>
        <sz val="10"/>
        <rFont val="ＭＳ Ｐゴシック"/>
        <family val="3"/>
      </rPr>
      <t>％×</t>
    </r>
    <r>
      <rPr>
        <sz val="10"/>
        <rFont val="Arial"/>
        <family val="2"/>
      </rPr>
      <t>0.0258</t>
    </r>
    <r>
      <rPr>
        <sz val="10"/>
        <rFont val="ＭＳ Ｐゴシック"/>
        <family val="3"/>
      </rPr>
      <t>×</t>
    </r>
    <r>
      <rPr>
        <sz val="10"/>
        <rFont val="Arial"/>
        <family val="2"/>
      </rPr>
      <t>1</t>
    </r>
    <r>
      <rPr>
        <sz val="10"/>
        <rFont val="ＭＳ Ｐゴシック"/>
        <family val="3"/>
      </rPr>
      <t>台＝</t>
    </r>
    <r>
      <rPr>
        <sz val="10"/>
        <rFont val="Arial"/>
        <family val="2"/>
      </rPr>
      <t>1,989L</t>
    </r>
  </si>
  <si>
    <r>
      <t>新規とは、</t>
    </r>
    <r>
      <rPr>
        <sz val="10"/>
        <rFont val="Arial"/>
        <family val="2"/>
      </rPr>
      <t>H26.10.1</t>
    </r>
    <r>
      <rPr>
        <sz val="10"/>
        <rFont val="ＭＳ Ｐゴシック"/>
        <family val="3"/>
      </rPr>
      <t>～</t>
    </r>
    <r>
      <rPr>
        <sz val="10"/>
        <rFont val="Arial"/>
        <family val="2"/>
      </rPr>
      <t>H27.9.30</t>
    </r>
    <r>
      <rPr>
        <sz val="10"/>
        <rFont val="ＭＳ Ｐゴシック"/>
        <family val="3"/>
      </rPr>
      <t>までの期間に導入した設備、対策が該当します。</t>
    </r>
  </si>
  <si>
    <t>燃料電池自動車</t>
  </si>
  <si>
    <t>1台につき50点</t>
  </si>
  <si>
    <t>　　　　平成26年度</t>
  </si>
  <si>
    <t>平成26年度実績</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</si>
</sst>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_ "/>
    <numFmt numFmtId="182" formatCode="#,##0_ "/>
    <numFmt numFmtId="183" formatCode="0.00_ "/>
    <numFmt numFmtId="184" formatCode="#,##0.00_);[Red]\(#,##0.00\)"/>
    <numFmt numFmtId="185" formatCode="mmm\-yyyy"/>
    <numFmt numFmtId="186" formatCode="0.0000000_ "/>
    <numFmt numFmtId="187" formatCode="0.000000_ "/>
    <numFmt numFmtId="188" formatCode="0.00000_ "/>
    <numFmt numFmtId="189" formatCode="0.0000_ "/>
    <numFmt numFmtId="190" formatCode="0.000_ "/>
    <numFmt numFmtId="191" formatCode="0.0_ "/>
    <numFmt numFmtId="192" formatCode="#,##0.0;[Red]\-#,##0.0"/>
    <numFmt numFmtId="193" formatCode="#,##0.000;[Red]\-#,##0.000"/>
    <numFmt numFmtId="194" formatCode="#,##0.0000;[Red]\-#,##0.0000"/>
    <numFmt numFmtId="195" formatCode="#,##0.00000;[Red]\-#,##0.00000"/>
    <numFmt numFmtId="196" formatCode="#,##0.000000;[Red]\-#,##0.000000"/>
    <numFmt numFmtId="197" formatCode="#,##0.0000000;[Red]\-#,##0.0000000"/>
    <numFmt numFmtId="198" formatCode="[$-411]ggge&quot;年&quot;"/>
    <numFmt numFmtId="199" formatCode="0.00000000_ "/>
    <numFmt numFmtId="200" formatCode="\(@\)"/>
    <numFmt numFmtId="201" formatCode="\(\ @\ \)"/>
    <numFmt numFmtId="202" formatCode="0_ "/>
    <numFmt numFmtId="203" formatCode="#,##0.0_ ;[Red]\-#,##0.0\ "/>
    <numFmt numFmtId="204" formatCode="#,##0_ ;[Red]\-#,##0\ "/>
    <numFmt numFmtId="205" formatCode="0.0000_);[Red]\(0.0000\)"/>
    <numFmt numFmtId="206" formatCode="#,##0_);[Red]\(#,##0\)"/>
    <numFmt numFmtId="207" formatCode="[$-411]ggge&quot;年&quot;m&quot;月&quot;d&quot;日&quot;;@"/>
    <numFmt numFmtId="208" formatCode="#,##0.0_ "/>
    <numFmt numFmtId="209" formatCode="#,##0_ &quot;KL&quot;"/>
    <numFmt numFmtId="210" formatCode="#,##0_ &quot;km/L&quot;"/>
    <numFmt numFmtId="211" formatCode="#,##0.0\ &quot;km/L&quot;"/>
    <numFmt numFmtId="212" formatCode="General&quot;/300&quot;"/>
    <numFmt numFmtId="213" formatCode="General&quot;/150&quot;"/>
    <numFmt numFmtId="214" formatCode="General&quot;/50&quot;"/>
    <numFmt numFmtId="215" formatCode="General&quot;/500&quot;"/>
    <numFmt numFmtId="216" formatCode="General&quot;/100&quot;"/>
    <numFmt numFmtId="217" formatCode="General&quot;/200&quot;"/>
    <numFmt numFmtId="218" formatCode="0.0_);[Red]\(0.0\)"/>
  </numFmts>
  <fonts count="39">
    <font>
      <sz val="11"/>
      <name val="ＭＳ Ｐゴシック"/>
      <family val="3"/>
    </font>
    <font>
      <sz val="10"/>
      <name val="ＭＳ Ｐゴシック"/>
      <family val="3"/>
    </font>
    <font>
      <b/>
      <sz val="14"/>
      <color indexed="9"/>
      <name val="ＭＳ Ｐゴシック"/>
      <family val="3"/>
    </font>
    <font>
      <b/>
      <sz val="11"/>
      <name val="Arial"/>
      <family val="2"/>
    </font>
    <font>
      <b/>
      <sz val="11"/>
      <name val="ＭＳ Ｐゴシック"/>
      <family val="3"/>
    </font>
    <font>
      <b/>
      <sz val="14"/>
      <name val="ＭＳ Ｐゴシック"/>
      <family val="3"/>
    </font>
    <font>
      <sz val="6"/>
      <name val="ＭＳ Ｐゴシック"/>
      <family val="3"/>
    </font>
    <font>
      <sz val="11"/>
      <color indexed="9"/>
      <name val="ＭＳ Ｐゴシック"/>
      <family val="3"/>
    </font>
    <font>
      <b/>
      <sz val="12"/>
      <name val="ＭＳ Ｐゴシック"/>
      <family val="3"/>
    </font>
    <font>
      <b/>
      <sz val="11"/>
      <color indexed="9"/>
      <name val="ＭＳ Ｐゴシック"/>
      <family val="3"/>
    </font>
    <font>
      <sz val="10"/>
      <name val="Arial"/>
      <family val="2"/>
    </font>
    <font>
      <u val="single"/>
      <sz val="11"/>
      <color indexed="12"/>
      <name val="ＭＳ Ｐゴシック"/>
      <family val="3"/>
    </font>
    <font>
      <u val="single"/>
      <sz val="11"/>
      <color indexed="36"/>
      <name val="ＭＳ Ｐゴシック"/>
      <family val="3"/>
    </font>
    <font>
      <sz val="9"/>
      <name val="MS UI Gothic"/>
      <family val="3"/>
    </font>
    <font>
      <u val="single"/>
      <sz val="11"/>
      <name val="ＭＳ Ｐゴシック"/>
      <family val="3"/>
    </font>
    <font>
      <sz val="11"/>
      <name val="Arial"/>
      <family val="2"/>
    </font>
    <font>
      <b/>
      <sz val="10"/>
      <name val="Arial"/>
      <family val="2"/>
    </font>
    <font>
      <b/>
      <sz val="11"/>
      <color indexed="9"/>
      <name val="Arial"/>
      <family val="2"/>
    </font>
    <font>
      <vertAlign val="superscript"/>
      <sz val="10"/>
      <name val="Arial"/>
      <family val="2"/>
    </font>
    <font>
      <b/>
      <sz val="14"/>
      <name val="Arial"/>
      <family val="2"/>
    </font>
    <font>
      <b/>
      <sz val="12"/>
      <name val="Arial"/>
      <family val="2"/>
    </font>
    <font>
      <sz val="12"/>
      <name val="Arial"/>
      <family val="2"/>
    </font>
    <font>
      <vertAlign val="superscript"/>
      <sz val="11"/>
      <name val="ＭＳ Ｐゴシック"/>
      <family val="3"/>
    </font>
    <font>
      <vertAlign val="superscript"/>
      <sz val="11"/>
      <name val="Arial"/>
      <family val="2"/>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color indexed="63"/>
      </bottom>
    </border>
    <border>
      <left style="thin"/>
      <right style="hair"/>
      <top style="thin"/>
      <bottom style="thin"/>
    </border>
    <border>
      <left style="thin"/>
      <right style="hair"/>
      <top>
        <color indexed="63"/>
      </top>
      <bottom>
        <color indexed="63"/>
      </bottom>
    </border>
    <border>
      <left>
        <color indexed="63"/>
      </left>
      <right style="hair"/>
      <top style="thin"/>
      <bottom>
        <color indexed="63"/>
      </bottom>
    </border>
    <border>
      <left style="thin"/>
      <right style="hair"/>
      <top>
        <color indexed="63"/>
      </top>
      <bottom style="thin"/>
    </border>
    <border>
      <left style="hair"/>
      <right style="thin"/>
      <top style="thin"/>
      <bottom>
        <color indexed="63"/>
      </bottom>
    </border>
    <border>
      <left style="thin"/>
      <right style="hair"/>
      <top style="thin"/>
      <bottom style="dotted"/>
    </border>
    <border>
      <left>
        <color indexed="63"/>
      </left>
      <right>
        <color indexed="63"/>
      </right>
      <top style="thin"/>
      <bottom>
        <color indexed="63"/>
      </bottom>
    </border>
    <border>
      <left style="hair"/>
      <right style="thin"/>
      <top style="thin"/>
      <bottom style="thin"/>
    </border>
    <border>
      <left style="hair"/>
      <right style="medium"/>
      <top style="medium"/>
      <bottom style="thin"/>
    </border>
    <border>
      <left style="hair"/>
      <right style="medium"/>
      <top>
        <color indexed="63"/>
      </top>
      <bottom style="medium"/>
    </border>
    <border>
      <left style="thin"/>
      <right style="thin"/>
      <top style="medium"/>
      <bottom style="thin"/>
    </border>
    <border>
      <left style="thin"/>
      <right style="thin"/>
      <top>
        <color indexed="63"/>
      </top>
      <bottom style="medium"/>
    </border>
    <border>
      <left style="thin"/>
      <right>
        <color indexed="63"/>
      </right>
      <top>
        <color indexed="63"/>
      </top>
      <bottom style="dotted"/>
    </border>
    <border>
      <left>
        <color indexed="63"/>
      </left>
      <right>
        <color indexed="63"/>
      </right>
      <top>
        <color indexed="63"/>
      </top>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hair"/>
      <right style="thin"/>
      <top style="hair"/>
      <bottom style="thin"/>
    </border>
    <border>
      <left style="hair"/>
      <right style="thin"/>
      <top>
        <color indexed="63"/>
      </top>
      <bottom style="thin"/>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left style="thin"/>
      <right>
        <color indexed="63"/>
      </right>
      <top style="medium"/>
      <bottom style="medium"/>
    </border>
    <border>
      <left style="hair"/>
      <right style="thin"/>
      <top>
        <color indexed="63"/>
      </top>
      <bottom>
        <color indexed="63"/>
      </bottom>
    </border>
    <border>
      <left style="hair"/>
      <right style="thin"/>
      <top style="thin"/>
      <bottom style="dotted"/>
    </border>
    <border diagonalUp="1">
      <left style="thin"/>
      <right style="thin"/>
      <top>
        <color indexed="63"/>
      </top>
      <bottom style="thin"/>
      <diagonal style="thin"/>
    </border>
    <border diagonalUp="1">
      <left style="thin"/>
      <right style="thin"/>
      <top>
        <color indexed="63"/>
      </top>
      <bottom>
        <color indexed="63"/>
      </bottom>
      <diagonal style="thin"/>
    </border>
    <border>
      <left style="medium"/>
      <right style="thin"/>
      <top style="thin"/>
      <bottom style="thin"/>
    </border>
    <border>
      <left style="thin"/>
      <right>
        <color indexed="63"/>
      </right>
      <top style="thin"/>
      <bottom style="thin"/>
    </border>
    <border>
      <left>
        <color indexed="63"/>
      </left>
      <right style="medium"/>
      <top style="medium"/>
      <bottom style="medium"/>
    </border>
    <border>
      <left style="hair"/>
      <right style="thin"/>
      <top style="dotted"/>
      <bottom style="thin"/>
    </border>
    <border>
      <left style="thin"/>
      <right>
        <color indexed="63"/>
      </right>
      <top>
        <color indexed="63"/>
      </top>
      <bottom>
        <color indexed="63"/>
      </bottom>
    </border>
    <border>
      <left style="thin"/>
      <right>
        <color indexed="63"/>
      </right>
      <top>
        <color indexed="63"/>
      </top>
      <bottom style="thin"/>
    </border>
    <border>
      <left style="dotted"/>
      <right>
        <color indexed="63"/>
      </right>
      <top style="dotted"/>
      <bottom style="thin"/>
    </border>
    <border>
      <left>
        <color indexed="63"/>
      </left>
      <right style="dotted"/>
      <top>
        <color indexed="63"/>
      </top>
      <bottom style="thin"/>
    </border>
    <border>
      <left style="dotted"/>
      <right style="thin"/>
      <top style="dotted"/>
      <bottom style="thin"/>
    </border>
    <border>
      <left style="thin"/>
      <right style="hair"/>
      <top style="dotted"/>
      <bottom style="thin"/>
    </border>
    <border>
      <left style="thin"/>
      <right style="dotted"/>
      <top>
        <color indexed="63"/>
      </top>
      <bottom style="thin"/>
    </border>
    <border>
      <left style="dotted"/>
      <right style="thin"/>
      <top style="dotted"/>
      <bottom>
        <color indexed="63"/>
      </bottom>
    </border>
    <border>
      <left>
        <color indexed="63"/>
      </left>
      <right style="medium"/>
      <top>
        <color indexed="63"/>
      </top>
      <bottom style="dotted"/>
    </border>
    <border>
      <left>
        <color indexed="63"/>
      </left>
      <right style="thin"/>
      <top style="dotted"/>
      <bottom style="thin"/>
    </border>
    <border>
      <left style="thin"/>
      <right style="hair"/>
      <top>
        <color indexed="63"/>
      </top>
      <bottom style="dotted"/>
    </border>
    <border>
      <left style="hair"/>
      <right style="thin"/>
      <top>
        <color indexed="63"/>
      </top>
      <bottom style="dotted"/>
    </border>
    <border>
      <left style="thin"/>
      <right>
        <color indexed="63"/>
      </right>
      <top style="thin"/>
      <bottom>
        <color indexed="63"/>
      </bottom>
    </border>
    <border>
      <left style="thin"/>
      <right style="medium"/>
      <top style="medium"/>
      <bottom>
        <color indexed="63"/>
      </bottom>
    </border>
    <border>
      <left style="thin"/>
      <right style="medium"/>
      <top style="thin"/>
      <bottom style="hair"/>
    </border>
    <border>
      <left style="thin"/>
      <right style="medium"/>
      <top>
        <color indexed="63"/>
      </top>
      <bottom style="thin"/>
    </border>
    <border>
      <left style="medium"/>
      <right>
        <color indexed="63"/>
      </right>
      <top style="medium"/>
      <bottom style="thin"/>
    </border>
    <border>
      <left style="medium"/>
      <right>
        <color indexed="63"/>
      </right>
      <top>
        <color indexed="63"/>
      </top>
      <bottom style="hair"/>
    </border>
    <border diagonalUp="1">
      <left style="thin"/>
      <right style="medium"/>
      <top style="double"/>
      <bottom style="thin"/>
      <diagonal style="thin"/>
    </border>
    <border>
      <left style="hair"/>
      <right>
        <color indexed="63"/>
      </right>
      <top style="thin"/>
      <bottom>
        <color indexed="63"/>
      </bottom>
    </border>
    <border>
      <left style="thin"/>
      <right>
        <color indexed="63"/>
      </right>
      <top style="hair"/>
      <bottom style="hair"/>
    </border>
    <border>
      <left style="thin"/>
      <right>
        <color indexed="63"/>
      </right>
      <top>
        <color indexed="63"/>
      </top>
      <bottom style="double"/>
    </border>
    <border>
      <left style="dotted"/>
      <right style="thin"/>
      <top>
        <color indexed="63"/>
      </top>
      <bottom style="thin"/>
    </border>
    <border>
      <left style="dotted"/>
      <right style="thin"/>
      <top style="thin"/>
      <bottom>
        <color indexed="63"/>
      </bottom>
    </border>
    <border>
      <left style="dotted"/>
      <right style="thin"/>
      <top style="hair"/>
      <bottom style="hair"/>
    </border>
    <border>
      <left style="dotted"/>
      <right style="thin"/>
      <top style="hair"/>
      <bottom style="double"/>
    </border>
    <border diagonalUp="1">
      <left style="thin"/>
      <right>
        <color indexed="63"/>
      </right>
      <top style="double"/>
      <bottom style="thin"/>
      <diagonal style="thin"/>
    </border>
    <border diagonalUp="1">
      <left style="dotted"/>
      <right style="thin"/>
      <top style="double"/>
      <bottom style="thin"/>
      <diagonal style="thin"/>
    </border>
    <border>
      <left style="thin"/>
      <right style="dotted"/>
      <top style="hair"/>
      <bottom style="hair"/>
    </border>
    <border>
      <left style="thin"/>
      <right>
        <color indexed="63"/>
      </right>
      <top style="dotted"/>
      <bottom style="double"/>
    </border>
    <border>
      <left>
        <color indexed="63"/>
      </left>
      <right style="medium"/>
      <top style="dotted"/>
      <bottom style="double"/>
    </border>
    <border>
      <left style="medium"/>
      <right>
        <color indexed="63"/>
      </right>
      <top style="thin"/>
      <bottom>
        <color indexed="63"/>
      </bottom>
    </border>
    <border>
      <left style="medium"/>
      <right>
        <color indexed="63"/>
      </right>
      <top style="dotted"/>
      <bottom style="dotted"/>
    </border>
    <border>
      <left style="medium"/>
      <right>
        <color indexed="63"/>
      </right>
      <top style="dotted"/>
      <bottom style="double"/>
    </border>
    <border>
      <left style="dotted"/>
      <right style="thin"/>
      <top style="thin"/>
      <bottom style="hair"/>
    </border>
    <border>
      <left style="thin"/>
      <right style="thin"/>
      <top style="hair"/>
      <bottom style="hair"/>
    </border>
    <border>
      <left style="thin"/>
      <right style="thin"/>
      <top>
        <color indexed="63"/>
      </top>
      <bottom style="double"/>
    </border>
    <border>
      <left style="dotted"/>
      <right style="thin"/>
      <top>
        <color indexed="63"/>
      </top>
      <bottom style="double"/>
    </border>
    <border>
      <left style="thin"/>
      <right style="dotted"/>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hair"/>
    </border>
    <border>
      <left style="thin"/>
      <right>
        <color indexed="63"/>
      </right>
      <top style="medium"/>
      <bottom>
        <color indexed="63"/>
      </bottom>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color indexed="63"/>
      </top>
      <bottom style="medium"/>
    </border>
    <border>
      <left>
        <color indexed="63"/>
      </left>
      <right>
        <color indexed="63"/>
      </right>
      <top style="thin"/>
      <bottom style="dotted"/>
    </border>
    <border>
      <left>
        <color indexed="63"/>
      </left>
      <right style="thin"/>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hair"/>
      <right>
        <color indexed="63"/>
      </right>
      <top style="thin"/>
      <bottom style="medium"/>
    </border>
    <border>
      <left>
        <color indexed="63"/>
      </left>
      <right style="thin"/>
      <top style="thin"/>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style="thin"/>
      <top>
        <color indexed="63"/>
      </top>
      <bottom style="thin"/>
    </border>
    <border>
      <left style="hair"/>
      <right>
        <color indexed="63"/>
      </right>
      <top style="thin"/>
      <bottom style="thin"/>
    </border>
    <border>
      <left>
        <color indexed="63"/>
      </left>
      <right style="thin"/>
      <top style="medium"/>
      <bottom style="medium"/>
    </border>
    <border>
      <left style="medium"/>
      <right style="thin"/>
      <top style="medium"/>
      <bottom style="medium"/>
    </border>
    <border>
      <left style="thin"/>
      <right style="thin"/>
      <top style="medium"/>
      <bottom style="medium"/>
    </border>
    <border>
      <left>
        <color indexed="63"/>
      </left>
      <right style="thin"/>
      <top style="thin"/>
      <bottom style="hair"/>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hair"/>
    </border>
    <border>
      <left>
        <color indexed="63"/>
      </left>
      <right style="medium"/>
      <top>
        <color indexed="63"/>
      </top>
      <bottom style="hair"/>
    </border>
    <border>
      <left style="medium"/>
      <right style="thin"/>
      <top style="medium"/>
      <bottom style="thin"/>
    </border>
    <border>
      <left style="thin"/>
      <right style="medium"/>
      <top style="thin"/>
      <bottom style="medium"/>
    </border>
    <border>
      <left>
        <color indexed="63"/>
      </left>
      <right>
        <color indexed="63"/>
      </right>
      <top style="thin"/>
      <bottom style="hair"/>
    </border>
    <border>
      <left style="thin"/>
      <right>
        <color indexed="63"/>
      </right>
      <top style="double"/>
      <bottom style="thin"/>
    </border>
    <border>
      <left>
        <color indexed="63"/>
      </left>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25" fillId="0" borderId="0" applyNumberFormat="0" applyFill="0" applyBorder="0" applyAlignment="0" applyProtection="0"/>
    <xf numFmtId="0" fontId="9"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12" fillId="0" borderId="0" applyNumberFormat="0" applyFill="0" applyBorder="0" applyAlignment="0" applyProtection="0"/>
    <xf numFmtId="0" fontId="38" fillId="4" borderId="0" applyNumberFormat="0" applyBorder="0" applyAlignment="0" applyProtection="0"/>
  </cellStyleXfs>
  <cellXfs count="591">
    <xf numFmtId="0" fontId="0" fillId="0" borderId="0" xfId="0" applyAlignment="1">
      <alignment vertical="center"/>
    </xf>
    <xf numFmtId="0" fontId="3" fillId="0" borderId="0" xfId="0" applyFont="1" applyAlignment="1">
      <alignment vertical="center"/>
    </xf>
    <xf numFmtId="0" fontId="1" fillId="24" borderId="10" xfId="0" applyFont="1" applyFill="1" applyBorder="1" applyAlignment="1" applyProtection="1">
      <alignment horizontal="center" vertical="center"/>
      <protection/>
    </xf>
    <xf numFmtId="0" fontId="1" fillId="24" borderId="10" xfId="0" applyFont="1" applyFill="1" applyBorder="1" applyAlignment="1" applyProtection="1">
      <alignment horizontal="center" vertical="center" wrapText="1" shrinkToFit="1"/>
      <protection/>
    </xf>
    <xf numFmtId="0" fontId="1" fillId="24" borderId="10" xfId="0" applyFont="1" applyFill="1" applyBorder="1" applyAlignment="1" applyProtection="1">
      <alignment horizontal="center" vertical="center" wrapText="1"/>
      <protection/>
    </xf>
    <xf numFmtId="0" fontId="1" fillId="25" borderId="0" xfId="0" applyFont="1" applyFill="1" applyAlignment="1" applyProtection="1">
      <alignment vertical="center"/>
      <protection/>
    </xf>
    <xf numFmtId="0" fontId="1" fillId="25" borderId="0" xfId="0" applyFont="1" applyFill="1" applyBorder="1" applyAlignment="1" applyProtection="1">
      <alignment vertical="center"/>
      <protection/>
    </xf>
    <xf numFmtId="0" fontId="0" fillId="25" borderId="0" xfId="0" applyFill="1" applyAlignment="1" applyProtection="1">
      <alignment vertical="center"/>
      <protection/>
    </xf>
    <xf numFmtId="0" fontId="1" fillId="25" borderId="0" xfId="0" applyFont="1" applyFill="1" applyAlignment="1" applyProtection="1">
      <alignment horizontal="right" vertical="center"/>
      <protection/>
    </xf>
    <xf numFmtId="182" fontId="10" fillId="21" borderId="11" xfId="0" applyNumberFormat="1" applyFont="1" applyFill="1" applyBorder="1" applyAlignment="1" applyProtection="1">
      <alignment horizontal="right" vertical="center" wrapText="1"/>
      <protection locked="0"/>
    </xf>
    <xf numFmtId="182" fontId="10" fillId="21" borderId="12" xfId="0" applyNumberFormat="1" applyFont="1" applyFill="1" applyBorder="1" applyAlignment="1" applyProtection="1">
      <alignment horizontal="right" vertical="center" wrapText="1"/>
      <protection locked="0"/>
    </xf>
    <xf numFmtId="182" fontId="10" fillId="21" borderId="13" xfId="0" applyNumberFormat="1" applyFont="1" applyFill="1" applyBorder="1" applyAlignment="1" applyProtection="1">
      <alignment horizontal="right" vertical="center" wrapText="1"/>
      <protection locked="0"/>
    </xf>
    <xf numFmtId="182" fontId="10" fillId="21" borderId="12" xfId="0" applyNumberFormat="1" applyFont="1" applyFill="1" applyBorder="1" applyAlignment="1" applyProtection="1">
      <alignment vertical="center" wrapText="1"/>
      <protection locked="0"/>
    </xf>
    <xf numFmtId="182" fontId="10" fillId="21" borderId="14" xfId="0" applyNumberFormat="1" applyFont="1" applyFill="1" applyBorder="1" applyAlignment="1" applyProtection="1">
      <alignment horizontal="right" vertical="center" wrapText="1"/>
      <protection locked="0"/>
    </xf>
    <xf numFmtId="0" fontId="15" fillId="25" borderId="0" xfId="0" applyFont="1" applyFill="1" applyAlignment="1">
      <alignment vertical="center"/>
    </xf>
    <xf numFmtId="0" fontId="15" fillId="0" borderId="0" xfId="0" applyFont="1" applyAlignment="1">
      <alignment vertical="center"/>
    </xf>
    <xf numFmtId="182" fontId="10" fillId="21" borderId="11" xfId="0" applyNumberFormat="1" applyFont="1" applyFill="1" applyBorder="1" applyAlignment="1" applyProtection="1">
      <alignment vertical="center" wrapText="1"/>
      <protection locked="0"/>
    </xf>
    <xf numFmtId="182" fontId="10" fillId="21" borderId="15" xfId="0" applyNumberFormat="1" applyFont="1" applyFill="1" applyBorder="1" applyAlignment="1" applyProtection="1">
      <alignment vertical="center" wrapText="1"/>
      <protection locked="0"/>
    </xf>
    <xf numFmtId="182" fontId="10" fillId="21" borderId="13" xfId="0" applyNumberFormat="1" applyFont="1" applyFill="1" applyBorder="1" applyAlignment="1" applyProtection="1">
      <alignment vertical="center" wrapText="1"/>
      <protection locked="0"/>
    </xf>
    <xf numFmtId="0" fontId="10" fillId="21" borderId="16" xfId="0" applyFont="1" applyFill="1" applyBorder="1" applyAlignment="1" applyProtection="1">
      <alignment horizontal="center" vertical="center" wrapText="1"/>
      <protection locked="0"/>
    </xf>
    <xf numFmtId="182" fontId="10" fillId="21" borderId="17" xfId="0" applyNumberFormat="1" applyFont="1" applyFill="1" applyBorder="1" applyAlignment="1" applyProtection="1">
      <alignment horizontal="right" vertical="center" wrapText="1"/>
      <protection locked="0"/>
    </xf>
    <xf numFmtId="182" fontId="10" fillId="21" borderId="18" xfId="0" applyNumberFormat="1" applyFont="1" applyFill="1" applyBorder="1" applyAlignment="1" applyProtection="1">
      <alignment horizontal="right" vertical="center" wrapText="1"/>
      <protection locked="0"/>
    </xf>
    <xf numFmtId="0" fontId="10" fillId="0" borderId="0" xfId="0" applyFont="1" applyAlignment="1">
      <alignment vertical="center"/>
    </xf>
    <xf numFmtId="0" fontId="10" fillId="21" borderId="19" xfId="0" applyFont="1" applyFill="1" applyBorder="1" applyAlignment="1" applyProtection="1">
      <alignment horizontal="center" vertical="center" wrapText="1"/>
      <protection locked="0"/>
    </xf>
    <xf numFmtId="0" fontId="3" fillId="25" borderId="0" xfId="0" applyFont="1" applyFill="1" applyAlignment="1" applyProtection="1">
      <alignment vertical="center"/>
      <protection/>
    </xf>
    <xf numFmtId="0" fontId="1" fillId="25" borderId="20" xfId="0" applyFont="1" applyFill="1" applyBorder="1" applyAlignment="1" applyProtection="1">
      <alignment horizontal="center" vertical="center" wrapText="1"/>
      <protection/>
    </xf>
    <xf numFmtId="0" fontId="10" fillId="25" borderId="21" xfId="0" applyFont="1" applyFill="1" applyBorder="1" applyAlignment="1" applyProtection="1">
      <alignment horizontal="center" vertical="center" wrapText="1"/>
      <protection/>
    </xf>
    <xf numFmtId="0" fontId="1" fillId="24" borderId="22" xfId="0" applyFont="1" applyFill="1" applyBorder="1" applyAlignment="1" applyProtection="1">
      <alignment horizontal="center" vertical="center" wrapText="1"/>
      <protection/>
    </xf>
    <xf numFmtId="0" fontId="0" fillId="25" borderId="0" xfId="0" applyFont="1" applyFill="1" applyAlignment="1" applyProtection="1">
      <alignment vertical="center"/>
      <protection/>
    </xf>
    <xf numFmtId="0" fontId="0" fillId="0" borderId="0" xfId="0" applyFont="1" applyAlignment="1" applyProtection="1">
      <alignment vertical="center"/>
      <protection/>
    </xf>
    <xf numFmtId="0" fontId="10" fillId="25" borderId="0" xfId="0" applyFont="1" applyFill="1" applyAlignment="1" applyProtection="1">
      <alignment vertical="center"/>
      <protection/>
    </xf>
    <xf numFmtId="0" fontId="15" fillId="25" borderId="0" xfId="0" applyFont="1" applyFill="1" applyAlignment="1" applyProtection="1">
      <alignment vertical="center"/>
      <protection/>
    </xf>
    <xf numFmtId="0" fontId="15" fillId="0" borderId="0" xfId="0" applyFont="1" applyAlignment="1" applyProtection="1">
      <alignment vertical="center"/>
      <protection/>
    </xf>
    <xf numFmtId="0" fontId="1" fillId="24" borderId="22" xfId="0" applyFont="1" applyFill="1" applyBorder="1" applyAlignment="1" applyProtection="1">
      <alignment horizontal="center" vertical="center" shrinkToFit="1"/>
      <protection/>
    </xf>
    <xf numFmtId="0" fontId="1" fillId="24" borderId="23" xfId="0" applyFont="1" applyFill="1" applyBorder="1" applyAlignment="1" applyProtection="1">
      <alignment horizontal="center" vertical="center" shrinkToFit="1"/>
      <protection/>
    </xf>
    <xf numFmtId="0" fontId="10" fillId="0" borderId="0" xfId="0" applyFont="1" applyAlignment="1" applyProtection="1">
      <alignment vertical="center"/>
      <protection/>
    </xf>
    <xf numFmtId="0" fontId="10" fillId="25" borderId="24" xfId="0" applyFont="1" applyFill="1" applyBorder="1" applyAlignment="1" applyProtection="1">
      <alignment horizontal="center" vertical="center" wrapText="1"/>
      <protection/>
    </xf>
    <xf numFmtId="0" fontId="4" fillId="25" borderId="0" xfId="0" applyFont="1" applyFill="1" applyAlignment="1" applyProtection="1">
      <alignment vertical="center"/>
      <protection/>
    </xf>
    <xf numFmtId="0" fontId="0" fillId="0" borderId="0" xfId="0" applyAlignment="1" applyProtection="1">
      <alignment vertical="center"/>
      <protection/>
    </xf>
    <xf numFmtId="0" fontId="19" fillId="25" borderId="0" xfId="0" applyFont="1" applyFill="1" applyAlignment="1" applyProtection="1">
      <alignment vertical="center"/>
      <protection/>
    </xf>
    <xf numFmtId="0" fontId="10" fillId="21" borderId="25" xfId="0" applyFont="1" applyFill="1" applyBorder="1" applyAlignment="1" applyProtection="1">
      <alignment horizontal="center" vertical="center"/>
      <protection locked="0"/>
    </xf>
    <xf numFmtId="0" fontId="10" fillId="25" borderId="0" xfId="0" applyFont="1" applyFill="1" applyAlignment="1" applyProtection="1">
      <alignment horizontal="right" vertical="center"/>
      <protection/>
    </xf>
    <xf numFmtId="0" fontId="10" fillId="25" borderId="0" xfId="0" applyFont="1" applyFill="1" applyAlignment="1" applyProtection="1">
      <alignment vertical="center"/>
      <protection locked="0"/>
    </xf>
    <xf numFmtId="0" fontId="10" fillId="25" borderId="25" xfId="0" applyFont="1" applyFill="1" applyBorder="1" applyAlignment="1" applyProtection="1">
      <alignment vertical="center"/>
      <protection locked="0"/>
    </xf>
    <xf numFmtId="0" fontId="10" fillId="0" borderId="0" xfId="0" applyFont="1" applyFill="1" applyAlignment="1" applyProtection="1">
      <alignment vertical="center"/>
      <protection/>
    </xf>
    <xf numFmtId="0" fontId="15" fillId="0" borderId="0" xfId="0" applyFont="1" applyFill="1" applyAlignment="1">
      <alignment vertical="center"/>
    </xf>
    <xf numFmtId="203" fontId="10" fillId="21" borderId="10" xfId="49" applyNumberFormat="1" applyFont="1" applyFill="1" applyBorder="1" applyAlignment="1" applyProtection="1">
      <alignment vertical="center"/>
      <protection locked="0"/>
    </xf>
    <xf numFmtId="0" fontId="10" fillId="0" borderId="10" xfId="49" applyNumberFormat="1" applyFont="1" applyBorder="1" applyAlignment="1" applyProtection="1">
      <alignment vertical="center"/>
      <protection/>
    </xf>
    <xf numFmtId="204" fontId="10" fillId="0" borderId="10" xfId="49" applyNumberFormat="1" applyFont="1" applyBorder="1" applyAlignment="1" applyProtection="1">
      <alignment vertical="center"/>
      <protection/>
    </xf>
    <xf numFmtId="203" fontId="10" fillId="0" borderId="10" xfId="49" applyNumberFormat="1" applyFont="1" applyBorder="1" applyAlignment="1" applyProtection="1">
      <alignment vertical="center"/>
      <protection/>
    </xf>
    <xf numFmtId="203" fontId="10" fillId="21" borderId="26" xfId="49" applyNumberFormat="1" applyFont="1" applyFill="1" applyBorder="1" applyAlignment="1" applyProtection="1">
      <alignment vertical="center"/>
      <protection locked="0"/>
    </xf>
    <xf numFmtId="0" fontId="10" fillId="0" borderId="26" xfId="49" applyNumberFormat="1" applyFont="1" applyBorder="1" applyAlignment="1" applyProtection="1">
      <alignment vertical="center"/>
      <protection/>
    </xf>
    <xf numFmtId="0" fontId="10" fillId="21" borderId="10" xfId="0" applyFont="1" applyFill="1" applyBorder="1" applyAlignment="1" applyProtection="1">
      <alignment horizontal="center" vertical="center" wrapText="1" shrinkToFit="1"/>
      <protection locked="0"/>
    </xf>
    <xf numFmtId="0" fontId="10" fillId="21" borderId="26" xfId="49" applyNumberFormat="1" applyFont="1" applyFill="1" applyBorder="1" applyAlignment="1" applyProtection="1">
      <alignment vertical="center"/>
      <protection locked="0"/>
    </xf>
    <xf numFmtId="0" fontId="10" fillId="21" borderId="27" xfId="0" applyFont="1" applyFill="1" applyBorder="1" applyAlignment="1" applyProtection="1">
      <alignment horizontal="center" vertical="center" wrapText="1" shrinkToFit="1"/>
      <protection locked="0"/>
    </xf>
    <xf numFmtId="203" fontId="10" fillId="21" borderId="27" xfId="49" applyNumberFormat="1" applyFont="1" applyFill="1" applyBorder="1" applyAlignment="1" applyProtection="1">
      <alignment vertical="center"/>
      <protection locked="0"/>
    </xf>
    <xf numFmtId="0" fontId="10" fillId="21" borderId="27" xfId="49" applyNumberFormat="1" applyFont="1" applyFill="1" applyBorder="1" applyAlignment="1" applyProtection="1">
      <alignment vertical="center"/>
      <protection locked="0"/>
    </xf>
    <xf numFmtId="204" fontId="10" fillId="0" borderId="27" xfId="49" applyNumberFormat="1" applyFont="1" applyBorder="1" applyAlignment="1" applyProtection="1">
      <alignment vertical="center"/>
      <protection/>
    </xf>
    <xf numFmtId="203" fontId="10" fillId="0" borderId="26" xfId="49" applyNumberFormat="1" applyFont="1" applyBorder="1" applyAlignment="1" applyProtection="1">
      <alignment vertical="center"/>
      <protection/>
    </xf>
    <xf numFmtId="204" fontId="10" fillId="0" borderId="28" xfId="49" applyNumberFormat="1" applyFont="1" applyBorder="1" applyAlignment="1" applyProtection="1">
      <alignment vertical="center"/>
      <protection/>
    </xf>
    <xf numFmtId="203" fontId="10" fillId="0" borderId="29" xfId="49" applyNumberFormat="1" applyFont="1" applyBorder="1" applyAlignment="1" applyProtection="1">
      <alignment vertical="center"/>
      <protection/>
    </xf>
    <xf numFmtId="0" fontId="10" fillId="25"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Fill="1" applyAlignment="1">
      <alignment vertical="center"/>
    </xf>
    <xf numFmtId="0" fontId="15" fillId="25" borderId="0" xfId="0" applyFont="1" applyFill="1" applyBorder="1" applyAlignment="1">
      <alignment vertical="center"/>
    </xf>
    <xf numFmtId="0" fontId="21" fillId="0" borderId="0" xfId="0" applyFont="1" applyAlignment="1">
      <alignment vertical="center"/>
    </xf>
    <xf numFmtId="0" fontId="10" fillId="24" borderId="10" xfId="0" applyFont="1" applyFill="1" applyBorder="1" applyAlignment="1" applyProtection="1">
      <alignment horizontal="center" vertical="center" wrapText="1" shrinkToFit="1"/>
      <protection/>
    </xf>
    <xf numFmtId="182" fontId="10" fillId="21" borderId="15" xfId="0" applyNumberFormat="1" applyFont="1" applyFill="1" applyBorder="1" applyAlignment="1" applyProtection="1">
      <alignment horizontal="right" vertical="center" wrapText="1"/>
      <protection locked="0"/>
    </xf>
    <xf numFmtId="0" fontId="15" fillId="0" borderId="0" xfId="0" applyFont="1" applyAlignment="1" applyProtection="1">
      <alignment horizontal="center" vertical="center"/>
      <protection/>
    </xf>
    <xf numFmtId="0" fontId="15" fillId="0" borderId="30" xfId="0" applyFont="1" applyBorder="1" applyAlignment="1" applyProtection="1">
      <alignment vertical="center"/>
      <protection/>
    </xf>
    <xf numFmtId="0" fontId="15" fillId="24" borderId="31" xfId="0" applyFont="1" applyFill="1" applyBorder="1" applyAlignment="1" applyProtection="1">
      <alignment horizontal="center" vertical="center" wrapText="1"/>
      <protection/>
    </xf>
    <xf numFmtId="0" fontId="4" fillId="24" borderId="31" xfId="0" applyFont="1" applyFill="1" applyBorder="1" applyAlignment="1" applyProtection="1">
      <alignment horizontal="center" vertical="center" wrapText="1"/>
      <protection/>
    </xf>
    <xf numFmtId="0" fontId="4" fillId="24" borderId="32"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0" fillId="25" borderId="10" xfId="0" applyFont="1" applyFill="1" applyBorder="1" applyAlignment="1" applyProtection="1">
      <alignment vertical="center" wrapText="1"/>
      <protection/>
    </xf>
    <xf numFmtId="0" fontId="10" fillId="0" borderId="3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0" fontId="1" fillId="25" borderId="10" xfId="0" applyFont="1" applyFill="1" applyBorder="1" applyAlignment="1" applyProtection="1">
      <alignment vertical="center" wrapText="1"/>
      <protection/>
    </xf>
    <xf numFmtId="0" fontId="10" fillId="25" borderId="26" xfId="0" applyFont="1" applyFill="1" applyBorder="1" applyAlignment="1" applyProtection="1">
      <alignment vertical="center" wrapText="1"/>
      <protection/>
    </xf>
    <xf numFmtId="0" fontId="1" fillId="0" borderId="16" xfId="0" applyFont="1" applyFill="1" applyBorder="1" applyAlignment="1" applyProtection="1">
      <alignment horizontal="center" vertical="center" wrapText="1"/>
      <protection/>
    </xf>
    <xf numFmtId="0" fontId="3" fillId="25" borderId="31" xfId="0" applyFont="1" applyFill="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15" fillId="26" borderId="34" xfId="0" applyFont="1" applyFill="1" applyBorder="1" applyAlignment="1" applyProtection="1">
      <alignment vertical="center" wrapText="1"/>
      <protection/>
    </xf>
    <xf numFmtId="0" fontId="15" fillId="26" borderId="30" xfId="0" applyFont="1" applyFill="1" applyBorder="1" applyAlignment="1" applyProtection="1">
      <alignment vertical="center" wrapText="1"/>
      <protection/>
    </xf>
    <xf numFmtId="184" fontId="3" fillId="0" borderId="0" xfId="0" applyNumberFormat="1" applyFont="1" applyBorder="1" applyAlignment="1" applyProtection="1">
      <alignment vertical="center"/>
      <protection/>
    </xf>
    <xf numFmtId="0" fontId="15" fillId="25" borderId="0" xfId="0" applyFont="1" applyFill="1" applyAlignment="1" applyProtection="1">
      <alignment horizontal="center" vertical="center"/>
      <protection/>
    </xf>
    <xf numFmtId="0" fontId="1" fillId="0" borderId="19" xfId="0" applyFont="1" applyFill="1" applyBorder="1" applyAlignment="1" applyProtection="1">
      <alignment horizontal="center" vertical="center" wrapText="1"/>
      <protection/>
    </xf>
    <xf numFmtId="0" fontId="15" fillId="3" borderId="0" xfId="0" applyFont="1" applyFill="1" applyAlignment="1" applyProtection="1">
      <alignment vertical="center"/>
      <protection/>
    </xf>
    <xf numFmtId="0" fontId="10" fillId="25" borderId="35" xfId="0" applyFont="1" applyFill="1" applyBorder="1" applyAlignment="1" applyProtection="1">
      <alignment vertical="center" wrapText="1"/>
      <protection/>
    </xf>
    <xf numFmtId="0" fontId="10" fillId="25" borderId="36" xfId="0" applyFont="1" applyFill="1" applyBorder="1" applyAlignment="1" applyProtection="1">
      <alignment vertical="center" wrapText="1"/>
      <protection/>
    </xf>
    <xf numFmtId="0" fontId="3" fillId="25" borderId="10" xfId="0" applyFont="1" applyFill="1" applyBorder="1" applyAlignment="1" applyProtection="1">
      <alignment horizontal="center" vertical="center" wrapText="1"/>
      <protection/>
    </xf>
    <xf numFmtId="0" fontId="3" fillId="25" borderId="26" xfId="0" applyFont="1" applyFill="1" applyBorder="1" applyAlignment="1" applyProtection="1">
      <alignment horizontal="center" vertical="center" wrapText="1"/>
      <protection/>
    </xf>
    <xf numFmtId="0" fontId="10" fillId="25" borderId="0" xfId="0" applyFont="1" applyFill="1" applyBorder="1" applyAlignment="1" applyProtection="1">
      <alignment horizontal="left" vertical="center" wrapText="1"/>
      <protection/>
    </xf>
    <xf numFmtId="0" fontId="15" fillId="25" borderId="0" xfId="0" applyFont="1" applyFill="1" applyBorder="1" applyAlignment="1" applyProtection="1">
      <alignment vertical="center" wrapText="1"/>
      <protection/>
    </xf>
    <xf numFmtId="0" fontId="10" fillId="25" borderId="0" xfId="0" applyFont="1" applyFill="1" applyBorder="1" applyAlignment="1" applyProtection="1">
      <alignment horizontal="center" vertical="center" wrapText="1"/>
      <protection/>
    </xf>
    <xf numFmtId="0" fontId="15" fillId="25" borderId="0" xfId="0" applyFont="1" applyFill="1" applyBorder="1" applyAlignment="1" applyProtection="1">
      <alignment horizontal="center" vertical="center" wrapText="1"/>
      <protection/>
    </xf>
    <xf numFmtId="0" fontId="3" fillId="25"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184" fontId="3" fillId="0" borderId="0" xfId="0" applyNumberFormat="1" applyFont="1" applyFill="1" applyBorder="1" applyAlignment="1" applyProtection="1">
      <alignment vertical="center"/>
      <protection/>
    </xf>
    <xf numFmtId="0" fontId="20" fillId="25" borderId="37" xfId="0" applyFont="1" applyFill="1" applyBorder="1" applyAlignment="1" applyProtection="1">
      <alignment horizontal="center" vertical="center" wrapText="1"/>
      <protection/>
    </xf>
    <xf numFmtId="0" fontId="20" fillId="25" borderId="0" xfId="0" applyFont="1" applyFill="1" applyBorder="1" applyAlignment="1" applyProtection="1">
      <alignment horizontal="center" vertical="center" wrapText="1"/>
      <protection/>
    </xf>
    <xf numFmtId="0" fontId="19" fillId="25" borderId="0" xfId="0" applyFont="1" applyFill="1" applyBorder="1" applyAlignment="1" applyProtection="1">
      <alignment horizontal="center" vertical="center" wrapText="1"/>
      <protection/>
    </xf>
    <xf numFmtId="0" fontId="4" fillId="24" borderId="32" xfId="0" applyFont="1" applyFill="1" applyBorder="1" applyAlignment="1" applyProtection="1">
      <alignment horizontal="center" vertical="center" shrinkToFit="1"/>
      <protection/>
    </xf>
    <xf numFmtId="0" fontId="1" fillId="0" borderId="33" xfId="0" applyFont="1" applyFill="1" applyBorder="1" applyAlignment="1" applyProtection="1">
      <alignment horizontal="center" vertical="center" wrapText="1"/>
      <protection/>
    </xf>
    <xf numFmtId="0" fontId="1" fillId="25" borderId="26" xfId="0" applyFont="1" applyFill="1" applyBorder="1" applyAlignment="1" applyProtection="1">
      <alignment vertical="center" wrapText="1"/>
      <protection/>
    </xf>
    <xf numFmtId="0" fontId="1" fillId="0" borderId="38"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1" fillId="0" borderId="39" xfId="0" applyFont="1" applyFill="1" applyBorder="1" applyAlignment="1" applyProtection="1">
      <alignment horizontal="center" vertical="center" wrapText="1"/>
      <protection/>
    </xf>
    <xf numFmtId="0" fontId="10" fillId="25" borderId="40" xfId="0" applyFont="1" applyFill="1" applyBorder="1" applyAlignment="1" applyProtection="1">
      <alignment vertical="center" wrapText="1"/>
      <protection/>
    </xf>
    <xf numFmtId="0" fontId="10" fillId="25" borderId="41" xfId="0" applyFont="1" applyFill="1" applyBorder="1" applyAlignment="1" applyProtection="1">
      <alignment vertical="center" wrapText="1"/>
      <protection/>
    </xf>
    <xf numFmtId="0" fontId="10" fillId="3" borderId="35" xfId="0" applyFont="1" applyFill="1" applyBorder="1" applyAlignment="1" applyProtection="1">
      <alignment vertical="center" wrapText="1"/>
      <protection/>
    </xf>
    <xf numFmtId="0" fontId="10" fillId="3" borderId="40" xfId="0" applyFont="1" applyFill="1" applyBorder="1" applyAlignment="1" applyProtection="1">
      <alignment vertical="center" wrapText="1"/>
      <protection/>
    </xf>
    <xf numFmtId="0" fontId="10" fillId="25" borderId="35" xfId="0" applyFont="1" applyFill="1" applyBorder="1" applyAlignment="1" applyProtection="1">
      <alignment horizontal="left" vertical="center" wrapText="1"/>
      <protection/>
    </xf>
    <xf numFmtId="0" fontId="10" fillId="3" borderId="25" xfId="0" applyFont="1" applyFill="1" applyBorder="1" applyAlignment="1" applyProtection="1">
      <alignment vertical="center" wrapText="1"/>
      <protection/>
    </xf>
    <xf numFmtId="184" fontId="15" fillId="3" borderId="0" xfId="0" applyNumberFormat="1" applyFont="1" applyFill="1" applyBorder="1" applyAlignment="1" applyProtection="1">
      <alignment vertical="center" wrapText="1"/>
      <protection/>
    </xf>
    <xf numFmtId="0" fontId="1" fillId="25" borderId="16" xfId="0" applyFont="1" applyFill="1" applyBorder="1" applyAlignment="1" applyProtection="1">
      <alignment horizontal="center" vertical="center" wrapText="1"/>
      <protection/>
    </xf>
    <xf numFmtId="0" fontId="10" fillId="0" borderId="26" xfId="0" applyFont="1" applyFill="1" applyBorder="1" applyAlignment="1" applyProtection="1">
      <alignment vertical="center" wrapText="1"/>
      <protection/>
    </xf>
    <xf numFmtId="0" fontId="1" fillId="0" borderId="30" xfId="0" applyFont="1" applyFill="1" applyBorder="1" applyAlignment="1" applyProtection="1">
      <alignment horizontal="center" vertical="center" wrapText="1"/>
      <protection/>
    </xf>
    <xf numFmtId="0" fontId="1" fillId="0" borderId="34" xfId="0"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xf numFmtId="0" fontId="0" fillId="3" borderId="0" xfId="0" applyFill="1" applyAlignment="1" applyProtection="1">
      <alignment vertical="center"/>
      <protection/>
    </xf>
    <xf numFmtId="0" fontId="1" fillId="25" borderId="0" xfId="0" applyFont="1" applyFill="1" applyBorder="1" applyAlignment="1" applyProtection="1">
      <alignment horizontal="left" vertical="center" wrapText="1"/>
      <protection/>
    </xf>
    <xf numFmtId="0" fontId="1" fillId="0" borderId="18" xfId="0" applyFont="1" applyFill="1" applyBorder="1" applyAlignment="1" applyProtection="1">
      <alignment horizontal="center" vertical="center" wrapText="1"/>
      <protection/>
    </xf>
    <xf numFmtId="0" fontId="1" fillId="0" borderId="31" xfId="0" applyFont="1" applyFill="1" applyBorder="1" applyAlignment="1" applyProtection="1">
      <alignment vertical="center" wrapText="1"/>
      <protection/>
    </xf>
    <xf numFmtId="184" fontId="15" fillId="0" borderId="0" xfId="0" applyNumberFormat="1" applyFont="1" applyBorder="1" applyAlignment="1" applyProtection="1">
      <alignment vertical="center"/>
      <protection/>
    </xf>
    <xf numFmtId="184" fontId="3" fillId="24" borderId="0" xfId="0" applyNumberFormat="1" applyFont="1" applyFill="1" applyBorder="1" applyAlignment="1" applyProtection="1">
      <alignment horizontal="center" vertical="center" wrapText="1"/>
      <protection/>
    </xf>
    <xf numFmtId="184" fontId="15" fillId="0" borderId="0" xfId="0" applyNumberFormat="1" applyFont="1" applyBorder="1" applyAlignment="1" applyProtection="1">
      <alignment vertical="center"/>
      <protection/>
    </xf>
    <xf numFmtId="184" fontId="15" fillId="3" borderId="0" xfId="0" applyNumberFormat="1" applyFont="1" applyFill="1" applyBorder="1" applyAlignment="1" applyProtection="1">
      <alignment vertical="center"/>
      <protection/>
    </xf>
    <xf numFmtId="184" fontId="15" fillId="0" borderId="0" xfId="0" applyNumberFormat="1" applyFont="1" applyBorder="1" applyAlignment="1" applyProtection="1">
      <alignment vertical="center" wrapText="1"/>
      <protection/>
    </xf>
    <xf numFmtId="0" fontId="10" fillId="3" borderId="0" xfId="0" applyFont="1" applyFill="1" applyBorder="1" applyAlignment="1" applyProtection="1">
      <alignment horizontal="center" vertical="center" wrapText="1"/>
      <protection/>
    </xf>
    <xf numFmtId="0" fontId="15" fillId="0" borderId="0" xfId="0" applyFont="1" applyBorder="1" applyAlignment="1" applyProtection="1">
      <alignment vertical="center"/>
      <protection/>
    </xf>
    <xf numFmtId="0" fontId="15" fillId="26" borderId="42" xfId="0" applyFont="1" applyFill="1" applyBorder="1" applyAlignment="1" applyProtection="1">
      <alignment vertical="center" wrapText="1"/>
      <protection/>
    </xf>
    <xf numFmtId="0" fontId="10" fillId="21" borderId="43"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center" vertical="center" wrapText="1"/>
      <protection/>
    </xf>
    <xf numFmtId="0" fontId="19" fillId="25" borderId="44"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5" fillId="0" borderId="18" xfId="0" applyFont="1" applyBorder="1" applyAlignment="1" applyProtection="1">
      <alignment horizontal="left" vertical="center" wrapText="1"/>
      <protection/>
    </xf>
    <xf numFmtId="0" fontId="1" fillId="0" borderId="46" xfId="0" applyFont="1" applyFill="1" applyBorder="1" applyAlignment="1" applyProtection="1">
      <alignment horizontal="center" vertical="center" wrapText="1"/>
      <protection/>
    </xf>
    <xf numFmtId="0" fontId="1" fillId="0" borderId="47" xfId="0" applyFont="1" applyFill="1" applyBorder="1" applyAlignment="1" applyProtection="1">
      <alignment horizontal="center" vertical="center" wrapText="1"/>
      <protection/>
    </xf>
    <xf numFmtId="0" fontId="1" fillId="0" borderId="48" xfId="0" applyFont="1" applyFill="1" applyBorder="1" applyAlignment="1" applyProtection="1">
      <alignment horizontal="left" vertical="center" wrapText="1"/>
      <protection/>
    </xf>
    <xf numFmtId="0" fontId="1" fillId="0" borderId="49" xfId="0" applyFont="1" applyFill="1" applyBorder="1" applyAlignment="1" applyProtection="1">
      <alignment horizontal="left" vertical="center" wrapText="1"/>
      <protection/>
    </xf>
    <xf numFmtId="0" fontId="1" fillId="0" borderId="50" xfId="0" applyFont="1" applyFill="1" applyBorder="1" applyAlignment="1" applyProtection="1">
      <alignment horizontal="left" vertical="center" wrapText="1"/>
      <protection/>
    </xf>
    <xf numFmtId="182" fontId="10" fillId="21" borderId="51" xfId="0" applyNumberFormat="1" applyFont="1" applyFill="1" applyBorder="1" applyAlignment="1" applyProtection="1">
      <alignment horizontal="right" vertical="center" wrapText="1"/>
      <protection locked="0"/>
    </xf>
    <xf numFmtId="0" fontId="1" fillId="0" borderId="45" xfId="0" applyFont="1" applyFill="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25" borderId="52" xfId="0" applyFont="1" applyFill="1" applyBorder="1" applyAlignment="1" applyProtection="1">
      <alignment horizontal="center" vertical="center" wrapText="1"/>
      <protection/>
    </xf>
    <xf numFmtId="0" fontId="10" fillId="25" borderId="18" xfId="0" applyFont="1" applyFill="1" applyBorder="1" applyAlignment="1" applyProtection="1">
      <alignment vertical="center" wrapText="1"/>
      <protection/>
    </xf>
    <xf numFmtId="0" fontId="10" fillId="0" borderId="39" xfId="0" applyFont="1" applyFill="1" applyBorder="1" applyAlignment="1" applyProtection="1">
      <alignment horizontal="center" vertical="center" wrapText="1"/>
      <protection/>
    </xf>
    <xf numFmtId="0" fontId="1" fillId="0" borderId="53" xfId="0" applyFont="1" applyFill="1" applyBorder="1" applyAlignment="1" applyProtection="1">
      <alignment horizontal="left" vertical="center" wrapText="1"/>
      <protection/>
    </xf>
    <xf numFmtId="0" fontId="10" fillId="21" borderId="47" xfId="0" applyFont="1" applyFill="1" applyBorder="1" applyAlignment="1" applyProtection="1">
      <alignment horizontal="left" vertical="center" wrapText="1"/>
      <protection locked="0"/>
    </xf>
    <xf numFmtId="0" fontId="10" fillId="21" borderId="16" xfId="0" applyFont="1" applyFill="1" applyBorder="1" applyAlignment="1" applyProtection="1">
      <alignment horizontal="center" vertical="center" wrapText="1"/>
      <protection/>
    </xf>
    <xf numFmtId="0" fontId="10" fillId="21" borderId="34" xfId="0" applyFont="1" applyFill="1" applyBorder="1" applyAlignment="1" applyProtection="1">
      <alignment horizontal="center" vertical="center" wrapText="1"/>
      <protection/>
    </xf>
    <xf numFmtId="0" fontId="10" fillId="21" borderId="19" xfId="0" applyFont="1" applyFill="1" applyBorder="1" applyAlignment="1" applyProtection="1">
      <alignment horizontal="center" vertical="center" wrapText="1"/>
      <protection/>
    </xf>
    <xf numFmtId="11" fontId="10" fillId="21" borderId="16" xfId="0" applyNumberFormat="1" applyFont="1" applyFill="1" applyBorder="1" applyAlignment="1" applyProtection="1">
      <alignment horizontal="center" vertical="center" wrapText="1"/>
      <protection/>
    </xf>
    <xf numFmtId="0" fontId="10" fillId="21" borderId="33" xfId="0" applyFont="1" applyFill="1" applyBorder="1" applyAlignment="1" applyProtection="1">
      <alignment horizontal="center" vertical="center" wrapText="1"/>
      <protection/>
    </xf>
    <xf numFmtId="0" fontId="1" fillId="21" borderId="46" xfId="0" applyFont="1" applyFill="1" applyBorder="1" applyAlignment="1" applyProtection="1">
      <alignment horizontal="left" vertical="center" wrapText="1"/>
      <protection locked="0"/>
    </xf>
    <xf numFmtId="212" fontId="16" fillId="0" borderId="54" xfId="0" applyNumberFormat="1" applyFont="1" applyBorder="1" applyAlignment="1" applyProtection="1">
      <alignment horizontal="right" vertical="center" wrapText="1" indent="2"/>
      <protection/>
    </xf>
    <xf numFmtId="213" fontId="16" fillId="0" borderId="54" xfId="0" applyNumberFormat="1" applyFont="1" applyBorder="1" applyAlignment="1" applyProtection="1">
      <alignment horizontal="right" vertical="center" wrapText="1" indent="2"/>
      <protection/>
    </xf>
    <xf numFmtId="0" fontId="1" fillId="0" borderId="47" xfId="0" applyFont="1" applyFill="1" applyBorder="1" applyAlignment="1" applyProtection="1">
      <alignment horizontal="left" vertical="center" wrapText="1"/>
      <protection/>
    </xf>
    <xf numFmtId="0" fontId="0" fillId="25" borderId="31" xfId="0" applyFill="1" applyBorder="1" applyAlignment="1">
      <alignment horizontal="left" vertical="center" wrapText="1"/>
    </xf>
    <xf numFmtId="0" fontId="1" fillId="0" borderId="55" xfId="0" applyFont="1" applyFill="1" applyBorder="1" applyAlignment="1" applyProtection="1">
      <alignment horizontal="center" vertical="center" wrapText="1"/>
      <protection/>
    </xf>
    <xf numFmtId="182" fontId="10" fillId="21" borderId="56" xfId="0" applyNumberFormat="1" applyFont="1" applyFill="1" applyBorder="1" applyAlignment="1" applyProtection="1">
      <alignment horizontal="right" vertical="center" wrapText="1"/>
      <protection locked="0"/>
    </xf>
    <xf numFmtId="0" fontId="1" fillId="0" borderId="57" xfId="0" applyFont="1" applyFill="1" applyBorder="1" applyAlignment="1" applyProtection="1">
      <alignment horizontal="center" vertical="center" wrapText="1"/>
      <protection/>
    </xf>
    <xf numFmtId="182" fontId="10" fillId="21" borderId="58" xfId="0" applyNumberFormat="1" applyFont="1" applyFill="1" applyBorder="1" applyAlignment="1" applyProtection="1">
      <alignment horizontal="right" vertical="center" wrapText="1"/>
      <protection locked="0"/>
    </xf>
    <xf numFmtId="0" fontId="0" fillId="25"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lignment horizontal="center" vertical="center"/>
    </xf>
    <xf numFmtId="0" fontId="1" fillId="24"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182" fontId="1" fillId="21" borderId="61" xfId="0" applyNumberFormat="1" applyFont="1" applyFill="1" applyBorder="1" applyAlignment="1" applyProtection="1">
      <alignment horizontal="center" vertical="center" wrapText="1"/>
      <protection locked="0"/>
    </xf>
    <xf numFmtId="0" fontId="10" fillId="0" borderId="43" xfId="0" applyFont="1" applyFill="1" applyBorder="1" applyAlignment="1" applyProtection="1">
      <alignment horizontal="left" vertical="center" wrapText="1"/>
      <protection/>
    </xf>
    <xf numFmtId="0" fontId="0" fillId="21" borderId="62" xfId="0" applyFill="1" applyBorder="1" applyAlignment="1" applyProtection="1">
      <alignment horizontal="justify" vertical="center" wrapText="1"/>
      <protection/>
    </xf>
    <xf numFmtId="0" fontId="0" fillId="21" borderId="63" xfId="0" applyFill="1" applyBorder="1" applyAlignment="1" applyProtection="1">
      <alignment horizontal="justify" vertical="center" wrapText="1"/>
      <protection/>
    </xf>
    <xf numFmtId="0" fontId="10" fillId="0" borderId="64" xfId="0" applyFont="1" applyBorder="1" applyAlignment="1">
      <alignment vertical="center"/>
    </xf>
    <xf numFmtId="208" fontId="10" fillId="21" borderId="11" xfId="0" applyNumberFormat="1" applyFont="1" applyFill="1" applyBorder="1" applyAlignment="1" applyProtection="1">
      <alignment horizontal="right" vertical="center" wrapText="1"/>
      <protection locked="0"/>
    </xf>
    <xf numFmtId="208" fontId="10" fillId="21" borderId="51" xfId="0" applyNumberFormat="1" applyFont="1" applyFill="1" applyBorder="1" applyAlignment="1" applyProtection="1">
      <alignment horizontal="right" vertical="center" wrapText="1"/>
      <protection locked="0"/>
    </xf>
    <xf numFmtId="0" fontId="1" fillId="21" borderId="65" xfId="0" applyFont="1" applyFill="1" applyBorder="1" applyAlignment="1" applyProtection="1">
      <alignment horizontal="center" vertical="center" wrapText="1"/>
      <protection locked="0"/>
    </xf>
    <xf numFmtId="208" fontId="10" fillId="21" borderId="17" xfId="0" applyNumberFormat="1" applyFont="1" applyFill="1" applyBorder="1" applyAlignment="1" applyProtection="1">
      <alignment horizontal="right" vertical="center" wrapText="1"/>
      <protection locked="0"/>
    </xf>
    <xf numFmtId="208" fontId="10" fillId="21" borderId="15" xfId="0" applyNumberFormat="1" applyFont="1" applyFill="1" applyBorder="1" applyAlignment="1" applyProtection="1">
      <alignment horizontal="right" vertical="center" wrapText="1"/>
      <protection locked="0"/>
    </xf>
    <xf numFmtId="0" fontId="1" fillId="21" borderId="58" xfId="0" applyFont="1" applyFill="1" applyBorder="1" applyAlignment="1" applyProtection="1">
      <alignment horizontal="left" vertical="center" wrapText="1"/>
      <protection locked="0"/>
    </xf>
    <xf numFmtId="0" fontId="1" fillId="21" borderId="43" xfId="0" applyFont="1" applyFill="1" applyBorder="1" applyAlignment="1" applyProtection="1">
      <alignment horizontal="left" vertical="center" wrapText="1"/>
      <protection locked="0"/>
    </xf>
    <xf numFmtId="0" fontId="1" fillId="21" borderId="12" xfId="0" applyFont="1" applyFill="1" applyBorder="1" applyAlignment="1" applyProtection="1">
      <alignment horizontal="left" vertical="center" wrapText="1"/>
      <protection locked="0"/>
    </xf>
    <xf numFmtId="0" fontId="1" fillId="21" borderId="47" xfId="0" applyFont="1" applyFill="1" applyBorder="1" applyAlignment="1" applyProtection="1">
      <alignment horizontal="left" vertical="center" wrapText="1"/>
      <protection locked="0"/>
    </xf>
    <xf numFmtId="0" fontId="1" fillId="21" borderId="18" xfId="0" applyFont="1" applyFill="1" applyBorder="1" applyAlignment="1" applyProtection="1">
      <alignment horizontal="left" vertical="center" wrapText="1"/>
      <protection locked="0"/>
    </xf>
    <xf numFmtId="0" fontId="1" fillId="21" borderId="30" xfId="0" applyFont="1" applyFill="1" applyBorder="1" applyAlignment="1" applyProtection="1">
      <alignment horizontal="left" vertical="center" wrapText="1"/>
      <protection locked="0"/>
    </xf>
    <xf numFmtId="0" fontId="1" fillId="21" borderId="15" xfId="0" applyFont="1" applyFill="1" applyBorder="1" applyAlignment="1" applyProtection="1">
      <alignment horizontal="left" vertical="center" wrapText="1"/>
      <protection locked="0"/>
    </xf>
    <xf numFmtId="218" fontId="1" fillId="21" borderId="61"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textRotation="255" shrinkToFit="1"/>
      <protection/>
    </xf>
    <xf numFmtId="0" fontId="10" fillId="25" borderId="0" xfId="0" applyFont="1" applyFill="1" applyBorder="1" applyAlignment="1" applyProtection="1">
      <alignment horizontal="justify" vertical="center"/>
      <protection/>
    </xf>
    <xf numFmtId="49" fontId="10" fillId="25" borderId="0"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216" fontId="16" fillId="0" borderId="0" xfId="0" applyNumberFormat="1" applyFont="1" applyBorder="1" applyAlignment="1" applyProtection="1">
      <alignment horizontal="right" vertical="center" wrapText="1" indent="2"/>
      <protection/>
    </xf>
    <xf numFmtId="182" fontId="10" fillId="21" borderId="66" xfId="0" applyNumberFormat="1" applyFont="1" applyFill="1" applyBorder="1" applyAlignment="1" applyProtection="1">
      <alignment horizontal="right" vertical="center" wrapText="1"/>
      <protection locked="0"/>
    </xf>
    <xf numFmtId="182" fontId="10" fillId="21" borderId="67" xfId="0" applyNumberFormat="1" applyFont="1" applyFill="1" applyBorder="1" applyAlignment="1" applyProtection="1">
      <alignment horizontal="right" vertical="center" wrapText="1"/>
      <protection locked="0"/>
    </xf>
    <xf numFmtId="203" fontId="1" fillId="0" borderId="68" xfId="49" applyNumberFormat="1" applyFont="1" applyFill="1" applyBorder="1" applyAlignment="1" applyProtection="1">
      <alignment vertical="center"/>
      <protection/>
    </xf>
    <xf numFmtId="203" fontId="10" fillId="0" borderId="58" xfId="49" applyNumberFormat="1" applyFont="1" applyFill="1" applyBorder="1" applyAlignment="1" applyProtection="1">
      <alignment vertical="center"/>
      <protection/>
    </xf>
    <xf numFmtId="203" fontId="1" fillId="0" borderId="69" xfId="49" applyNumberFormat="1" applyFont="1" applyFill="1" applyBorder="1" applyAlignment="1" applyProtection="1">
      <alignment vertical="center"/>
      <protection/>
    </xf>
    <xf numFmtId="203" fontId="1" fillId="0" borderId="70" xfId="49" applyNumberFormat="1" applyFont="1" applyFill="1" applyBorder="1" applyAlignment="1" applyProtection="1">
      <alignment vertical="center"/>
      <protection/>
    </xf>
    <xf numFmtId="203" fontId="1" fillId="0" borderId="71" xfId="49" applyNumberFormat="1" applyFont="1" applyFill="1" applyBorder="1" applyAlignment="1" applyProtection="1">
      <alignment vertical="center"/>
      <protection/>
    </xf>
    <xf numFmtId="203" fontId="10" fillId="0" borderId="72" xfId="49" applyNumberFormat="1" applyFont="1" applyFill="1" applyBorder="1" applyAlignment="1" applyProtection="1">
      <alignment vertical="center"/>
      <protection/>
    </xf>
    <xf numFmtId="203" fontId="10" fillId="0" borderId="73" xfId="49" applyNumberFormat="1" applyFont="1" applyFill="1" applyBorder="1" applyAlignment="1" applyProtection="1">
      <alignment vertical="center"/>
      <protection/>
    </xf>
    <xf numFmtId="203" fontId="10" fillId="0" borderId="46" xfId="49" applyNumberFormat="1" applyFont="1" applyFill="1" applyBorder="1" applyAlignment="1" applyProtection="1">
      <alignment vertical="center"/>
      <protection/>
    </xf>
    <xf numFmtId="203" fontId="10" fillId="0" borderId="74" xfId="49" applyNumberFormat="1" applyFont="1" applyFill="1" applyBorder="1" applyAlignment="1" applyProtection="1">
      <alignment vertical="center"/>
      <protection/>
    </xf>
    <xf numFmtId="0" fontId="10" fillId="25" borderId="75" xfId="0" applyFont="1" applyFill="1" applyBorder="1" applyAlignment="1" applyProtection="1">
      <alignment horizontal="center" vertical="center" wrapText="1"/>
      <protection/>
    </xf>
    <xf numFmtId="214" fontId="16" fillId="0" borderId="76" xfId="0" applyNumberFormat="1" applyFont="1" applyBorder="1" applyAlignment="1" applyProtection="1">
      <alignment horizontal="right" vertical="center" wrapText="1" indent="2"/>
      <protection/>
    </xf>
    <xf numFmtId="49" fontId="10" fillId="25" borderId="77" xfId="0" applyNumberFormat="1" applyFont="1" applyFill="1" applyBorder="1" applyAlignment="1" applyProtection="1">
      <alignment horizontal="center" vertical="center" wrapText="1"/>
      <protection/>
    </xf>
    <xf numFmtId="49" fontId="10" fillId="25" borderId="78" xfId="0" applyNumberFormat="1" applyFont="1" applyFill="1" applyBorder="1" applyAlignment="1" applyProtection="1">
      <alignment horizontal="center" vertical="center" wrapText="1"/>
      <protection/>
    </xf>
    <xf numFmtId="49" fontId="10" fillId="25" borderId="79" xfId="0" applyNumberFormat="1" applyFont="1" applyFill="1" applyBorder="1" applyAlignment="1" applyProtection="1">
      <alignment horizontal="center" vertical="center" wrapText="1"/>
      <protection/>
    </xf>
    <xf numFmtId="0" fontId="1" fillId="0" borderId="26" xfId="0" applyFont="1" applyFill="1" applyBorder="1" applyAlignment="1" applyProtection="1">
      <alignment vertical="center" wrapText="1"/>
      <protection/>
    </xf>
    <xf numFmtId="182" fontId="10" fillId="25" borderId="69" xfId="0" applyNumberFormat="1" applyFont="1" applyFill="1" applyBorder="1" applyAlignment="1" applyProtection="1">
      <alignment horizontal="left" vertical="center" wrapText="1"/>
      <protection/>
    </xf>
    <xf numFmtId="182" fontId="1" fillId="25" borderId="80" xfId="0" applyNumberFormat="1" applyFont="1" applyFill="1" applyBorder="1" applyAlignment="1" applyProtection="1">
      <alignment horizontal="left" vertical="center" wrapText="1"/>
      <protection/>
    </xf>
    <xf numFmtId="0" fontId="1" fillId="0" borderId="81" xfId="0" applyFont="1" applyFill="1" applyBorder="1" applyAlignment="1" applyProtection="1">
      <alignment vertical="center" wrapText="1"/>
      <protection/>
    </xf>
    <xf numFmtId="182" fontId="10" fillId="25" borderId="70" xfId="0" applyNumberFormat="1" applyFont="1" applyFill="1" applyBorder="1" applyAlignment="1" applyProtection="1">
      <alignment horizontal="left" vertical="center" wrapText="1"/>
      <protection/>
    </xf>
    <xf numFmtId="182" fontId="1" fillId="25" borderId="70" xfId="0" applyNumberFormat="1" applyFont="1" applyFill="1" applyBorder="1" applyAlignment="1" applyProtection="1">
      <alignment horizontal="left" vertical="center" wrapText="1"/>
      <protection/>
    </xf>
    <xf numFmtId="0" fontId="10" fillId="0" borderId="81" xfId="0" applyFont="1" applyFill="1" applyBorder="1" applyAlignment="1" applyProtection="1">
      <alignment vertical="center" wrapText="1"/>
      <protection/>
    </xf>
    <xf numFmtId="0" fontId="1" fillId="0" borderId="82" xfId="0" applyFont="1" applyFill="1" applyBorder="1" applyAlignment="1" applyProtection="1">
      <alignment vertical="center" wrapText="1"/>
      <protection/>
    </xf>
    <xf numFmtId="182" fontId="1" fillId="25" borderId="83" xfId="0" applyNumberFormat="1" applyFont="1" applyFill="1" applyBorder="1" applyAlignment="1" applyProtection="1">
      <alignment horizontal="left" vertical="center" wrapText="1"/>
      <protection/>
    </xf>
    <xf numFmtId="182" fontId="1" fillId="25" borderId="71" xfId="0" applyNumberFormat="1" applyFont="1" applyFill="1" applyBorder="1" applyAlignment="1" applyProtection="1">
      <alignment horizontal="left" vertical="center" wrapText="1"/>
      <protection/>
    </xf>
    <xf numFmtId="182" fontId="15" fillId="0" borderId="84" xfId="0" applyNumberFormat="1" applyFont="1" applyBorder="1" applyAlignment="1" applyProtection="1">
      <alignment vertical="center"/>
      <protection/>
    </xf>
    <xf numFmtId="0" fontId="1" fillId="0" borderId="85" xfId="0" applyFont="1" applyFill="1" applyBorder="1" applyAlignment="1" applyProtection="1">
      <alignment horizontal="left" vertical="center" wrapText="1"/>
      <protection/>
    </xf>
    <xf numFmtId="0" fontId="10" fillId="3" borderId="86" xfId="0" applyFont="1" applyFill="1" applyBorder="1" applyAlignment="1" applyProtection="1">
      <alignment vertical="center" wrapText="1"/>
      <protection/>
    </xf>
    <xf numFmtId="0" fontId="1" fillId="0" borderId="52" xfId="0" applyFont="1" applyFill="1" applyBorder="1" applyAlignment="1" applyProtection="1">
      <alignment horizontal="left" vertical="center" wrapText="1"/>
      <protection/>
    </xf>
    <xf numFmtId="0" fontId="1" fillId="0" borderId="87" xfId="0" applyFont="1" applyFill="1" applyBorder="1" applyAlignment="1">
      <alignment horizontal="center" vertical="center" wrapText="1"/>
    </xf>
    <xf numFmtId="0" fontId="1" fillId="24" borderId="88" xfId="0" applyFont="1" applyFill="1" applyBorder="1" applyAlignment="1">
      <alignment horizontal="center" vertical="center" wrapText="1"/>
    </xf>
    <xf numFmtId="0" fontId="1" fillId="21" borderId="43" xfId="0" applyFont="1" applyFill="1" applyBorder="1" applyAlignment="1" applyProtection="1">
      <alignment horizontal="left" vertical="center" wrapText="1"/>
      <protection/>
    </xf>
    <xf numFmtId="0" fontId="1" fillId="21" borderId="89" xfId="0" applyFont="1" applyFill="1" applyBorder="1" applyAlignment="1" applyProtection="1">
      <alignment horizontal="left" vertical="center" wrapText="1"/>
      <protection/>
    </xf>
    <xf numFmtId="218" fontId="1" fillId="21" borderId="47" xfId="0" applyNumberFormat="1" applyFont="1" applyFill="1" applyBorder="1" applyAlignment="1" applyProtection="1">
      <alignment horizontal="center" vertical="center" wrapText="1"/>
      <protection locked="0"/>
    </xf>
    <xf numFmtId="182" fontId="1" fillId="21" borderId="47" xfId="0" applyNumberFormat="1" applyFont="1" applyFill="1" applyBorder="1" applyAlignment="1" applyProtection="1">
      <alignment horizontal="center" vertical="center" wrapText="1"/>
      <protection locked="0"/>
    </xf>
    <xf numFmtId="0" fontId="1" fillId="21" borderId="89" xfId="0" applyFont="1" applyFill="1" applyBorder="1" applyAlignment="1" applyProtection="1">
      <alignment vertical="center" wrapText="1"/>
      <protection/>
    </xf>
    <xf numFmtId="0" fontId="1" fillId="21" borderId="43" xfId="0" applyFont="1" applyFill="1" applyBorder="1" applyAlignment="1" applyProtection="1">
      <alignment vertical="center" wrapText="1"/>
      <protection/>
    </xf>
    <xf numFmtId="0" fontId="1" fillId="21" borderId="90" xfId="0" applyFont="1" applyFill="1" applyBorder="1" applyAlignment="1" applyProtection="1">
      <alignment vertical="center" wrapText="1"/>
      <protection/>
    </xf>
    <xf numFmtId="0" fontId="0" fillId="21" borderId="91" xfId="0" applyFill="1" applyBorder="1" applyAlignment="1" applyProtection="1">
      <alignment vertical="center" wrapText="1"/>
      <protection/>
    </xf>
    <xf numFmtId="0" fontId="0" fillId="21" borderId="92" xfId="0" applyFill="1" applyBorder="1" applyAlignment="1" applyProtection="1">
      <alignment vertical="center" wrapText="1"/>
      <protection/>
    </xf>
    <xf numFmtId="0" fontId="0" fillId="21" borderId="93" xfId="0" applyFill="1" applyBorder="1" applyAlignment="1" applyProtection="1">
      <alignment vertical="center" wrapText="1"/>
      <protection/>
    </xf>
    <xf numFmtId="0" fontId="10" fillId="0" borderId="30" xfId="0" applyFont="1" applyBorder="1" applyAlignment="1" applyProtection="1">
      <alignment horizontal="center" vertical="center" wrapText="1"/>
      <protection/>
    </xf>
    <xf numFmtId="0" fontId="0" fillId="0" borderId="34" xfId="0" applyBorder="1" applyAlignment="1">
      <alignment vertical="center" wrapText="1"/>
    </xf>
    <xf numFmtId="0" fontId="1" fillId="21" borderId="30" xfId="0" applyFont="1" applyFill="1" applyBorder="1" applyAlignment="1" applyProtection="1">
      <alignment horizontal="justify" vertical="center" wrapText="1"/>
      <protection/>
    </xf>
    <xf numFmtId="0" fontId="0" fillId="0" borderId="30" xfId="0" applyBorder="1" applyAlignment="1">
      <alignment vertical="center"/>
    </xf>
    <xf numFmtId="0" fontId="0" fillId="0" borderId="92" xfId="0" applyBorder="1" applyAlignment="1">
      <alignment vertical="center"/>
    </xf>
    <xf numFmtId="0" fontId="1" fillId="24" borderId="94" xfId="0" applyFont="1" applyFill="1" applyBorder="1" applyAlignment="1" applyProtection="1">
      <alignment horizontal="center" vertical="center" wrapText="1"/>
      <protection/>
    </xf>
    <xf numFmtId="0" fontId="1" fillId="6" borderId="22" xfId="0" applyFont="1" applyFill="1" applyBorder="1" applyAlignment="1" applyProtection="1">
      <alignment horizontal="center" vertical="center" wrapText="1"/>
      <protection/>
    </xf>
    <xf numFmtId="0" fontId="10" fillId="6" borderId="95" xfId="0" applyFont="1" applyFill="1" applyBorder="1" applyAlignment="1" applyProtection="1">
      <alignment horizontal="center" vertical="center" wrapText="1"/>
      <protection/>
    </xf>
    <xf numFmtId="0" fontId="1" fillId="24" borderId="62" xfId="0" applyFont="1" applyFill="1" applyBorder="1" applyAlignment="1" applyProtection="1">
      <alignment horizontal="center" vertical="center" shrinkToFit="1"/>
      <protection/>
    </xf>
    <xf numFmtId="0" fontId="10" fillId="0" borderId="96" xfId="0" applyFont="1" applyBorder="1" applyAlignment="1" applyProtection="1">
      <alignment horizontal="center" vertical="center" shrinkToFit="1"/>
      <protection/>
    </xf>
    <xf numFmtId="207" fontId="10" fillId="21" borderId="89" xfId="0" applyNumberFormat="1" applyFont="1" applyFill="1" applyBorder="1" applyAlignment="1" applyProtection="1">
      <alignment horizontal="left" vertical="center" wrapText="1"/>
      <protection locked="0"/>
    </xf>
    <xf numFmtId="207" fontId="10" fillId="0" borderId="97" xfId="0" applyNumberFormat="1" applyFont="1" applyBorder="1" applyAlignment="1" applyProtection="1">
      <alignment horizontal="left" vertical="center" wrapText="1"/>
      <protection locked="0"/>
    </xf>
    <xf numFmtId="207" fontId="10" fillId="0" borderId="96" xfId="0" applyNumberFormat="1" applyFont="1" applyBorder="1" applyAlignment="1" applyProtection="1">
      <alignment horizontal="left" vertical="center" wrapText="1"/>
      <protection locked="0"/>
    </xf>
    <xf numFmtId="0" fontId="2" fillId="27" borderId="98" xfId="0" applyFont="1" applyFill="1" applyBorder="1" applyAlignment="1" applyProtection="1">
      <alignment horizontal="center" vertical="center" wrapText="1"/>
      <protection/>
    </xf>
    <xf numFmtId="0" fontId="2" fillId="27" borderId="0"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15" fillId="25" borderId="99" xfId="0" applyFont="1" applyFill="1" applyBorder="1" applyAlignment="1" applyProtection="1">
      <alignment vertical="top" wrapText="1"/>
      <protection/>
    </xf>
    <xf numFmtId="0" fontId="15" fillId="25" borderId="99" xfId="0" applyFont="1" applyFill="1" applyBorder="1" applyAlignment="1" applyProtection="1">
      <alignment vertical="center"/>
      <protection/>
    </xf>
    <xf numFmtId="0" fontId="1" fillId="21" borderId="100" xfId="0" applyFont="1" applyFill="1" applyBorder="1" applyAlignment="1" applyProtection="1">
      <alignment horizontal="left" vertical="center" wrapText="1"/>
      <protection locked="0"/>
    </xf>
    <xf numFmtId="0" fontId="10" fillId="21" borderId="101" xfId="0" applyFont="1" applyFill="1" applyBorder="1" applyAlignment="1" applyProtection="1">
      <alignment horizontal="left" vertical="center"/>
      <protection locked="0"/>
    </xf>
    <xf numFmtId="0" fontId="10" fillId="21" borderId="101" xfId="0" applyFont="1" applyFill="1" applyBorder="1" applyAlignment="1" applyProtection="1">
      <alignment vertical="center"/>
      <protection locked="0"/>
    </xf>
    <xf numFmtId="0" fontId="10" fillId="21" borderId="44" xfId="0" applyFont="1" applyFill="1" applyBorder="1" applyAlignment="1" applyProtection="1">
      <alignment vertical="center"/>
      <protection locked="0"/>
    </xf>
    <xf numFmtId="0" fontId="10" fillId="0" borderId="102" xfId="0" applyFont="1" applyBorder="1" applyAlignment="1" applyProtection="1">
      <alignment vertical="center"/>
      <protection/>
    </xf>
    <xf numFmtId="0" fontId="10" fillId="0" borderId="99" xfId="0" applyFont="1" applyBorder="1" applyAlignment="1" applyProtection="1">
      <alignment vertical="center"/>
      <protection/>
    </xf>
    <xf numFmtId="0" fontId="10" fillId="0" borderId="103" xfId="0" applyFont="1" applyBorder="1" applyAlignment="1" applyProtection="1">
      <alignment vertical="center"/>
      <protection/>
    </xf>
    <xf numFmtId="0" fontId="10" fillId="0" borderId="104" xfId="0" applyFont="1" applyBorder="1" applyAlignment="1" applyProtection="1">
      <alignment vertical="center"/>
      <protection/>
    </xf>
    <xf numFmtId="0" fontId="10" fillId="0" borderId="0" xfId="0" applyFont="1" applyAlignment="1" applyProtection="1">
      <alignment vertical="center"/>
      <protection/>
    </xf>
    <xf numFmtId="0" fontId="15" fillId="25" borderId="0" xfId="0" applyFont="1" applyFill="1" applyBorder="1" applyAlignment="1" applyProtection="1">
      <alignment vertical="center"/>
      <protection/>
    </xf>
    <xf numFmtId="0" fontId="15" fillId="25" borderId="0" xfId="0" applyFont="1" applyFill="1" applyAlignment="1" applyProtection="1">
      <alignment vertical="center"/>
      <protection/>
    </xf>
    <xf numFmtId="0" fontId="1" fillId="6" borderId="62" xfId="0" applyFont="1" applyFill="1" applyBorder="1" applyAlignment="1" applyProtection="1">
      <alignment horizontal="center" vertical="center" wrapText="1"/>
      <protection/>
    </xf>
    <xf numFmtId="0" fontId="0" fillId="0" borderId="97" xfId="0" applyBorder="1" applyAlignment="1">
      <alignment horizontal="center" vertical="center" wrapText="1"/>
    </xf>
    <xf numFmtId="0" fontId="0" fillId="0" borderId="96" xfId="0" applyBorder="1" applyAlignment="1">
      <alignment horizontal="center" vertical="center" wrapText="1"/>
    </xf>
    <xf numFmtId="0" fontId="1" fillId="25" borderId="105" xfId="0" applyFont="1" applyFill="1" applyBorder="1" applyAlignment="1" applyProtection="1">
      <alignment horizontal="center" vertical="center" wrapText="1"/>
      <protection/>
    </xf>
    <xf numFmtId="0" fontId="0" fillId="0" borderId="106" xfId="0" applyBorder="1" applyAlignment="1">
      <alignment horizontal="center" vertical="center" wrapText="1"/>
    </xf>
    <xf numFmtId="0" fontId="0" fillId="0" borderId="107" xfId="0" applyBorder="1" applyAlignment="1">
      <alignment horizontal="center" vertical="center" wrapText="1"/>
    </xf>
    <xf numFmtId="215" fontId="16" fillId="0" borderId="23" xfId="0" applyNumberFormat="1" applyFont="1" applyBorder="1" applyAlignment="1" applyProtection="1">
      <alignment horizontal="right" vertical="center" wrapText="1" indent="2"/>
      <protection/>
    </xf>
    <xf numFmtId="0" fontId="0" fillId="0" borderId="108" xfId="0" applyBorder="1" applyAlignment="1">
      <alignment vertical="center"/>
    </xf>
    <xf numFmtId="0" fontId="1" fillId="25" borderId="109" xfId="0" applyFont="1" applyFill="1" applyBorder="1" applyAlignment="1" applyProtection="1">
      <alignment horizontal="left" vertical="center" wrapText="1"/>
      <protection/>
    </xf>
    <xf numFmtId="0" fontId="0" fillId="0" borderId="109" xfId="0" applyBorder="1" applyAlignment="1">
      <alignment horizontal="left" vertical="center" wrapText="1"/>
    </xf>
    <xf numFmtId="0" fontId="0" fillId="0" borderId="110" xfId="0" applyBorder="1" applyAlignment="1">
      <alignment horizontal="left" vertical="center" wrapText="1"/>
    </xf>
    <xf numFmtId="0" fontId="1" fillId="25" borderId="111" xfId="0" applyFont="1" applyFill="1" applyBorder="1" applyAlignment="1" applyProtection="1">
      <alignment horizontal="left" vertical="center" wrapText="1"/>
      <protection/>
    </xf>
    <xf numFmtId="0" fontId="10" fillId="25" borderId="112" xfId="0" applyFont="1" applyFill="1" applyBorder="1" applyAlignment="1" applyProtection="1">
      <alignment horizontal="left" vertical="center" wrapText="1"/>
      <protection/>
    </xf>
    <xf numFmtId="0" fontId="10" fillId="0" borderId="112" xfId="0" applyFont="1" applyBorder="1" applyAlignment="1" applyProtection="1">
      <alignment vertical="center"/>
      <protection/>
    </xf>
    <xf numFmtId="0" fontId="10" fillId="0" borderId="113" xfId="0" applyFont="1" applyBorder="1" applyAlignment="1" applyProtection="1">
      <alignment vertical="center"/>
      <protection/>
    </xf>
    <xf numFmtId="0" fontId="10" fillId="0" borderId="98" xfId="0" applyFont="1" applyBorder="1" applyAlignment="1" applyProtection="1">
      <alignment vertical="center"/>
      <protection/>
    </xf>
    <xf numFmtId="0" fontId="10" fillId="0" borderId="0" xfId="0" applyFont="1" applyBorder="1" applyAlignment="1" applyProtection="1">
      <alignment vertical="center"/>
      <protection/>
    </xf>
    <xf numFmtId="182" fontId="10" fillId="21" borderId="114" xfId="0" applyNumberFormat="1" applyFont="1" applyFill="1" applyBorder="1" applyAlignment="1" applyProtection="1">
      <alignment horizontal="right" vertical="center" wrapText="1"/>
      <protection locked="0"/>
    </xf>
    <xf numFmtId="182" fontId="10" fillId="0" borderId="99" xfId="0" applyNumberFormat="1" applyFont="1" applyBorder="1" applyAlignment="1" applyProtection="1">
      <alignment horizontal="right" vertical="center" wrapText="1"/>
      <protection locked="0"/>
    </xf>
    <xf numFmtId="0" fontId="1" fillId="25" borderId="115" xfId="0" applyFont="1" applyFill="1" applyBorder="1" applyAlignment="1" applyProtection="1">
      <alignment horizontal="left" vertical="center" wrapText="1"/>
      <protection/>
    </xf>
    <xf numFmtId="0" fontId="10" fillId="25" borderId="116" xfId="0" applyFont="1" applyFill="1" applyBorder="1" applyAlignment="1" applyProtection="1">
      <alignment horizontal="left" vertical="center" wrapText="1"/>
      <protection/>
    </xf>
    <xf numFmtId="181" fontId="10" fillId="21" borderId="114" xfId="0" applyNumberFormat="1" applyFont="1" applyFill="1" applyBorder="1" applyAlignment="1" applyProtection="1">
      <alignment horizontal="right" vertical="center" wrapText="1"/>
      <protection locked="0"/>
    </xf>
    <xf numFmtId="181" fontId="10" fillId="0" borderId="99" xfId="0" applyNumberFormat="1" applyFont="1" applyBorder="1" applyAlignment="1" applyProtection="1">
      <alignment horizontal="right" vertical="center" wrapText="1"/>
      <protection locked="0"/>
    </xf>
    <xf numFmtId="0" fontId="1" fillId="24" borderId="102" xfId="0" applyFont="1" applyFill="1" applyBorder="1" applyAlignment="1" applyProtection="1">
      <alignment horizontal="center" vertical="center" wrapText="1"/>
      <protection/>
    </xf>
    <xf numFmtId="0" fontId="10" fillId="0" borderId="99" xfId="0" applyFont="1" applyBorder="1" applyAlignment="1" applyProtection="1">
      <alignment horizontal="center" vertical="center" wrapText="1"/>
      <protection/>
    </xf>
    <xf numFmtId="0" fontId="0" fillId="0" borderId="117" xfId="0" applyBorder="1" applyAlignment="1">
      <alignment vertical="center" wrapText="1"/>
    </xf>
    <xf numFmtId="0" fontId="1" fillId="21" borderId="99" xfId="0" applyFont="1" applyFill="1" applyBorder="1" applyAlignment="1" applyProtection="1">
      <alignment horizontal="left" vertical="center" wrapText="1"/>
      <protection locked="0"/>
    </xf>
    <xf numFmtId="0" fontId="0" fillId="21" borderId="99" xfId="0" applyFill="1" applyBorder="1" applyAlignment="1" applyProtection="1">
      <alignment horizontal="left" vertical="center" wrapText="1"/>
      <protection locked="0"/>
    </xf>
    <xf numFmtId="0" fontId="0" fillId="21" borderId="103" xfId="0" applyFill="1" applyBorder="1" applyAlignment="1" applyProtection="1">
      <alignment horizontal="left" vertical="center" wrapText="1"/>
      <protection locked="0"/>
    </xf>
    <xf numFmtId="0" fontId="10" fillId="24" borderId="118" xfId="0" applyFont="1" applyFill="1" applyBorder="1" applyAlignment="1" applyProtection="1">
      <alignment horizontal="center" vertical="center" wrapText="1"/>
      <protection/>
    </xf>
    <xf numFmtId="0" fontId="10" fillId="0" borderId="116" xfId="0" applyFont="1" applyBorder="1" applyAlignment="1" applyProtection="1">
      <alignment horizontal="center" vertical="center" wrapText="1"/>
      <protection/>
    </xf>
    <xf numFmtId="0" fontId="10" fillId="21" borderId="90" xfId="0" applyFont="1" applyFill="1" applyBorder="1" applyAlignment="1" applyProtection="1">
      <alignment horizontal="justify" vertical="center" wrapText="1"/>
      <protection locked="0"/>
    </xf>
    <xf numFmtId="0" fontId="10" fillId="21" borderId="119" xfId="0" applyFont="1" applyFill="1" applyBorder="1" applyAlignment="1" applyProtection="1">
      <alignment horizontal="justify" vertical="center" wrapText="1"/>
      <protection locked="0"/>
    </xf>
    <xf numFmtId="0" fontId="10" fillId="21" borderId="93" xfId="0" applyFont="1" applyFill="1" applyBorder="1" applyAlignment="1" applyProtection="1">
      <alignment horizontal="justify" vertical="center" wrapText="1"/>
      <protection locked="0"/>
    </xf>
    <xf numFmtId="0" fontId="10" fillId="21" borderId="43" xfId="0" applyFont="1" applyFill="1" applyBorder="1" applyAlignment="1" applyProtection="1">
      <alignment horizontal="justify" vertical="center" wrapText="1"/>
      <protection locked="0"/>
    </xf>
    <xf numFmtId="0" fontId="10" fillId="21" borderId="30" xfId="0" applyFont="1" applyFill="1" applyBorder="1" applyAlignment="1" applyProtection="1">
      <alignment horizontal="justify" vertical="center" wrapText="1"/>
      <protection locked="0"/>
    </xf>
    <xf numFmtId="0" fontId="10" fillId="0" borderId="30" xfId="0" applyFont="1" applyBorder="1" applyAlignment="1" applyProtection="1">
      <alignment horizontal="justify" vertical="center" wrapText="1"/>
      <protection locked="0"/>
    </xf>
    <xf numFmtId="0" fontId="10" fillId="0" borderId="34" xfId="0" applyFont="1" applyBorder="1" applyAlignment="1" applyProtection="1">
      <alignment horizontal="justify" vertical="center" wrapText="1"/>
      <protection locked="0"/>
    </xf>
    <xf numFmtId="0" fontId="5" fillId="25" borderId="0" xfId="0" applyFont="1" applyFill="1" applyAlignment="1" applyProtection="1">
      <alignment horizontal="center" vertical="center"/>
      <protection/>
    </xf>
    <xf numFmtId="0" fontId="4" fillId="25" borderId="0" xfId="0" applyFont="1" applyFill="1" applyAlignment="1" applyProtection="1">
      <alignment vertical="center"/>
      <protection/>
    </xf>
    <xf numFmtId="0" fontId="15" fillId="25" borderId="99" xfId="0" applyFont="1" applyFill="1" applyBorder="1" applyAlignment="1" applyProtection="1">
      <alignment horizontal="justify" vertical="center" wrapText="1"/>
      <protection/>
    </xf>
    <xf numFmtId="0" fontId="0" fillId="0" borderId="0" xfId="0" applyFont="1" applyAlignment="1" applyProtection="1">
      <alignment vertical="center"/>
      <protection/>
    </xf>
    <xf numFmtId="0" fontId="1" fillId="24" borderId="111" xfId="0" applyFont="1" applyFill="1" applyBorder="1" applyAlignment="1" applyProtection="1">
      <alignment horizontal="center" vertical="center" wrapText="1"/>
      <protection/>
    </xf>
    <xf numFmtId="0" fontId="10" fillId="0" borderId="112" xfId="0" applyFont="1" applyBorder="1" applyAlignment="1" applyProtection="1">
      <alignment horizontal="center" vertical="center" wrapText="1"/>
      <protection/>
    </xf>
    <xf numFmtId="0" fontId="0" fillId="0" borderId="120" xfId="0" applyBorder="1" applyAlignment="1">
      <alignment vertical="center" wrapText="1"/>
    </xf>
    <xf numFmtId="0" fontId="1" fillId="21" borderId="112" xfId="0" applyFont="1" applyFill="1" applyBorder="1" applyAlignment="1" applyProtection="1">
      <alignment horizontal="left" vertical="center" wrapText="1"/>
      <protection locked="0"/>
    </xf>
    <xf numFmtId="0" fontId="0" fillId="21" borderId="112" xfId="0" applyFill="1" applyBorder="1" applyAlignment="1" applyProtection="1">
      <alignment horizontal="left" vertical="center" wrapText="1"/>
      <protection locked="0"/>
    </xf>
    <xf numFmtId="0" fontId="0" fillId="21" borderId="113" xfId="0" applyFill="1" applyBorder="1" applyAlignment="1" applyProtection="1">
      <alignment horizontal="left" vertical="center" wrapText="1"/>
      <protection locked="0"/>
    </xf>
    <xf numFmtId="0" fontId="1" fillId="21" borderId="89" xfId="0" applyFont="1" applyFill="1" applyBorder="1" applyAlignment="1" applyProtection="1">
      <alignment horizontal="justify" vertical="center" wrapText="1"/>
      <protection locked="0"/>
    </xf>
    <xf numFmtId="0" fontId="10" fillId="21" borderId="97" xfId="0" applyFont="1" applyFill="1" applyBorder="1" applyAlignment="1" applyProtection="1">
      <alignment horizontal="justify" vertical="center" wrapText="1"/>
      <protection locked="0"/>
    </xf>
    <xf numFmtId="0" fontId="10" fillId="0" borderId="97" xfId="0" applyFont="1" applyBorder="1" applyAlignment="1" applyProtection="1">
      <alignment horizontal="justify" vertical="center" wrapText="1"/>
      <protection locked="0"/>
    </xf>
    <xf numFmtId="0" fontId="10" fillId="0" borderId="96" xfId="0" applyFont="1" applyBorder="1" applyAlignment="1" applyProtection="1">
      <alignment horizontal="justify" vertical="center" wrapText="1"/>
      <protection locked="0"/>
    </xf>
    <xf numFmtId="0" fontId="10" fillId="21" borderId="92" xfId="0" applyFont="1" applyFill="1" applyBorder="1" applyAlignment="1" applyProtection="1">
      <alignment horizontal="justify" vertical="center" wrapText="1"/>
      <protection locked="0"/>
    </xf>
    <xf numFmtId="0" fontId="1" fillId="25" borderId="121" xfId="0" applyFont="1" applyFill="1" applyBorder="1" applyAlignment="1" applyProtection="1">
      <alignment horizontal="left" vertical="center" wrapText="1"/>
      <protection/>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1" fillId="25" borderId="123" xfId="0" applyFont="1" applyFill="1" applyBorder="1" applyAlignment="1" applyProtection="1">
      <alignment horizontal="left" vertical="center" wrapText="1"/>
      <protection/>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10" fillId="0" borderId="34" xfId="0" applyFont="1" applyBorder="1" applyAlignment="1" applyProtection="1">
      <alignment horizontal="center" vertical="center" wrapText="1"/>
      <protection/>
    </xf>
    <xf numFmtId="207" fontId="10" fillId="21" borderId="89" xfId="0" applyNumberFormat="1" applyFont="1" applyFill="1" applyBorder="1" applyAlignment="1" applyProtection="1">
      <alignment horizontal="justify" vertical="center" wrapText="1"/>
      <protection locked="0"/>
    </xf>
    <xf numFmtId="207" fontId="10" fillId="21" borderId="97" xfId="0" applyNumberFormat="1" applyFont="1" applyFill="1" applyBorder="1" applyAlignment="1" applyProtection="1">
      <alignment horizontal="justify" vertical="center" wrapText="1"/>
      <protection locked="0"/>
    </xf>
    <xf numFmtId="207" fontId="10" fillId="21" borderId="91" xfId="0" applyNumberFormat="1" applyFont="1" applyFill="1" applyBorder="1" applyAlignment="1" applyProtection="1">
      <alignment horizontal="justify" vertical="center" wrapText="1"/>
      <protection locked="0"/>
    </xf>
    <xf numFmtId="0" fontId="1" fillId="24" borderId="62" xfId="0" applyFont="1" applyFill="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0" fillId="25" borderId="0" xfId="0" applyFont="1" applyFill="1" applyAlignment="1" applyProtection="1">
      <alignment vertical="center"/>
      <protection/>
    </xf>
    <xf numFmtId="182" fontId="10" fillId="21" borderId="89" xfId="0" applyNumberFormat="1" applyFont="1" applyFill="1" applyBorder="1" applyAlignment="1" applyProtection="1">
      <alignment horizontal="right" vertical="center" wrapText="1"/>
      <protection locked="0"/>
    </xf>
    <xf numFmtId="182" fontId="10" fillId="0" borderId="97" xfId="0" applyNumberFormat="1" applyFont="1" applyBorder="1" applyAlignment="1" applyProtection="1">
      <alignment horizontal="right" vertical="center" wrapText="1"/>
      <protection locked="0"/>
    </xf>
    <xf numFmtId="0" fontId="1" fillId="24" borderId="118" xfId="0" applyFont="1" applyFill="1" applyBorder="1" applyAlignment="1" applyProtection="1">
      <alignment horizontal="center" vertical="center" shrinkToFit="1"/>
      <protection/>
    </xf>
    <xf numFmtId="0" fontId="10" fillId="0" borderId="116" xfId="0" applyFont="1" applyBorder="1" applyAlignment="1" applyProtection="1">
      <alignment horizontal="center" vertical="center" shrinkToFit="1"/>
      <protection/>
    </xf>
    <xf numFmtId="0" fontId="3" fillId="0" borderId="26" xfId="0" applyFont="1" applyBorder="1" applyAlignment="1" applyProtection="1">
      <alignment horizontal="center" vertical="center" wrapText="1"/>
      <protection/>
    </xf>
    <xf numFmtId="0" fontId="3" fillId="0" borderId="86" xfId="0" applyFont="1" applyBorder="1" applyAlignment="1" applyProtection="1">
      <alignment horizontal="center" vertical="center" wrapText="1"/>
      <protection/>
    </xf>
    <xf numFmtId="0" fontId="0" fillId="0" borderId="86" xfId="0" applyBorder="1" applyAlignment="1">
      <alignment horizontal="center" vertical="center" wrapText="1"/>
    </xf>
    <xf numFmtId="0" fontId="0" fillId="0" borderId="28" xfId="0" applyBorder="1" applyAlignment="1">
      <alignment horizontal="center" vertical="center" wrapText="1"/>
    </xf>
    <xf numFmtId="0" fontId="10" fillId="25" borderId="26" xfId="0" applyFont="1" applyFill="1" applyBorder="1" applyAlignment="1" applyProtection="1">
      <alignment vertical="center" wrapText="1"/>
      <protection/>
    </xf>
    <xf numFmtId="0" fontId="15" fillId="0" borderId="28" xfId="0" applyFont="1" applyBorder="1" applyAlignment="1" applyProtection="1">
      <alignment vertical="center" wrapText="1"/>
      <protection/>
    </xf>
    <xf numFmtId="0" fontId="10" fillId="25" borderId="28" xfId="0" applyFont="1" applyFill="1" applyBorder="1" applyAlignment="1" applyProtection="1">
      <alignment vertical="center" wrapText="1"/>
      <protection/>
    </xf>
    <xf numFmtId="0" fontId="10" fillId="25" borderId="58" xfId="0" applyFont="1" applyFill="1" applyBorder="1" applyAlignment="1" applyProtection="1">
      <alignment horizontal="left" vertical="center" wrapText="1"/>
      <protection/>
    </xf>
    <xf numFmtId="0" fontId="0" fillId="0" borderId="31" xfId="0" applyBorder="1" applyAlignment="1">
      <alignment horizontal="left" vertical="center" wrapText="1"/>
    </xf>
    <xf numFmtId="0" fontId="10" fillId="25" borderId="46" xfId="0" applyFont="1" applyFill="1" applyBorder="1" applyAlignment="1" applyProtection="1">
      <alignment horizontal="left" vertical="center" wrapText="1"/>
      <protection/>
    </xf>
    <xf numFmtId="0" fontId="0" fillId="0" borderId="85" xfId="0" applyBorder="1" applyAlignment="1">
      <alignment horizontal="left" vertical="center" wrapText="1"/>
    </xf>
    <xf numFmtId="0" fontId="15" fillId="0" borderId="46" xfId="0" applyFont="1"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125" xfId="0" applyBorder="1" applyAlignment="1">
      <alignment horizontal="left" vertical="center" wrapText="1"/>
    </xf>
    <xf numFmtId="0" fontId="0" fillId="0" borderId="18" xfId="0" applyBorder="1" applyAlignment="1">
      <alignment horizontal="left" vertical="center" wrapText="1"/>
    </xf>
    <xf numFmtId="0" fontId="1" fillId="25" borderId="46" xfId="0" applyFont="1" applyFill="1" applyBorder="1" applyAlignment="1" applyProtection="1">
      <alignment horizontal="left" vertical="center" wrapText="1"/>
      <protection/>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46" xfId="0" applyBorder="1" applyAlignment="1">
      <alignment horizontal="left" vertical="center" wrapText="1"/>
    </xf>
    <xf numFmtId="0" fontId="1" fillId="21" borderId="126"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10" fillId="25" borderId="18" xfId="0" applyFont="1" applyFill="1" applyBorder="1" applyAlignment="1" applyProtection="1">
      <alignment horizontal="left" vertical="center" wrapText="1"/>
      <protection/>
    </xf>
    <xf numFmtId="0" fontId="8" fillId="25" borderId="100" xfId="0" applyFont="1" applyFill="1" applyBorder="1" applyAlignment="1" applyProtection="1">
      <alignment horizontal="center" vertical="center" wrapText="1"/>
      <protection/>
    </xf>
    <xf numFmtId="0" fontId="8" fillId="25" borderId="101" xfId="0" applyFont="1" applyFill="1" applyBorder="1" applyAlignment="1" applyProtection="1">
      <alignment horizontal="center" vertical="center" wrapText="1"/>
      <protection/>
    </xf>
    <xf numFmtId="0" fontId="15" fillId="25" borderId="101" xfId="0" applyFont="1" applyFill="1" applyBorder="1" applyAlignment="1" applyProtection="1">
      <alignment horizontal="center" vertical="center" wrapText="1"/>
      <protection/>
    </xf>
    <xf numFmtId="0" fontId="0" fillId="0" borderId="101" xfId="0" applyBorder="1" applyAlignment="1">
      <alignment horizontal="center" vertical="center" wrapText="1"/>
    </xf>
    <xf numFmtId="0" fontId="0" fillId="0" borderId="127" xfId="0" applyBorder="1" applyAlignment="1">
      <alignment horizontal="center" vertical="center" wrapText="1"/>
    </xf>
    <xf numFmtId="0" fontId="17" fillId="20" borderId="43" xfId="0" applyFont="1" applyFill="1" applyBorder="1" applyAlignment="1" applyProtection="1">
      <alignment horizontal="left" vertical="center" wrapText="1"/>
      <protection/>
    </xf>
    <xf numFmtId="0" fontId="17" fillId="20" borderId="30" xfId="0" applyFont="1" applyFill="1" applyBorder="1" applyAlignment="1" applyProtection="1">
      <alignment horizontal="left" vertical="center" wrapText="1"/>
      <protection/>
    </xf>
    <xf numFmtId="0" fontId="15" fillId="0" borderId="30"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1" fillId="25" borderId="58" xfId="0" applyFont="1" applyFill="1" applyBorder="1" applyAlignment="1" applyProtection="1">
      <alignment horizontal="left" vertical="center" wrapText="1"/>
      <protection/>
    </xf>
    <xf numFmtId="0" fontId="1" fillId="25" borderId="31" xfId="0" applyFont="1" applyFill="1" applyBorder="1" applyAlignment="1" applyProtection="1">
      <alignment horizontal="left" vertical="center" wrapText="1"/>
      <protection/>
    </xf>
    <xf numFmtId="0" fontId="0" fillId="25" borderId="31" xfId="0" applyFill="1" applyBorder="1" applyAlignment="1">
      <alignment horizontal="left" vertical="center" wrapText="1"/>
    </xf>
    <xf numFmtId="0" fontId="3" fillId="24" borderId="58" xfId="0" applyFont="1" applyFill="1" applyBorder="1" applyAlignment="1" applyProtection="1">
      <alignment horizontal="left" vertical="center" wrapText="1"/>
      <protection/>
    </xf>
    <xf numFmtId="0" fontId="3" fillId="24" borderId="18" xfId="0" applyFont="1" applyFill="1" applyBorder="1" applyAlignment="1" applyProtection="1">
      <alignment horizontal="left" vertical="center" wrapText="1"/>
      <protection/>
    </xf>
    <xf numFmtId="0" fontId="15" fillId="0" borderId="18" xfId="0" applyFont="1" applyBorder="1" applyAlignment="1" applyProtection="1">
      <alignment horizontal="left" vertical="center" wrapText="1"/>
      <protection/>
    </xf>
    <xf numFmtId="0" fontId="15" fillId="0" borderId="47" xfId="0" applyFont="1" applyBorder="1" applyAlignment="1" applyProtection="1">
      <alignment horizontal="left" vertical="center" wrapText="1"/>
      <protection/>
    </xf>
    <xf numFmtId="0" fontId="15" fillId="0" borderId="25" xfId="0" applyFont="1" applyBorder="1" applyAlignment="1" applyProtection="1">
      <alignment horizontal="left" vertical="center" wrapText="1"/>
      <protection/>
    </xf>
    <xf numFmtId="0" fontId="1" fillId="21" borderId="58" xfId="0" applyFont="1" applyFill="1" applyBorder="1" applyAlignment="1" applyProtection="1">
      <alignment horizontal="left" vertical="center" wrapText="1"/>
      <protection locked="0"/>
    </xf>
    <xf numFmtId="0" fontId="10" fillId="21" borderId="31" xfId="0" applyFont="1" applyFill="1" applyBorder="1" applyAlignment="1" applyProtection="1">
      <alignment horizontal="left" vertical="center" wrapText="1"/>
      <protection locked="0"/>
    </xf>
    <xf numFmtId="0" fontId="10" fillId="21" borderId="46" xfId="0" applyFont="1" applyFill="1" applyBorder="1" applyAlignment="1" applyProtection="1">
      <alignment horizontal="left" vertical="center" wrapText="1"/>
      <protection locked="0"/>
    </xf>
    <xf numFmtId="0" fontId="10" fillId="21" borderId="85" xfId="0" applyFont="1" applyFill="1" applyBorder="1" applyAlignment="1" applyProtection="1">
      <alignment horizontal="left" vertical="center" wrapText="1"/>
      <protection locked="0"/>
    </xf>
    <xf numFmtId="0" fontId="4" fillId="24" borderId="58" xfId="0" applyFont="1" applyFill="1" applyBorder="1" applyAlignment="1" applyProtection="1">
      <alignment horizontal="center" vertical="center" wrapText="1"/>
      <protection/>
    </xf>
    <xf numFmtId="0" fontId="15" fillId="0" borderId="47" xfId="0" applyFont="1" applyBorder="1" applyAlignment="1" applyProtection="1">
      <alignment horizontal="center" vertical="center" wrapText="1"/>
      <protection/>
    </xf>
    <xf numFmtId="0" fontId="4" fillId="24" borderId="31" xfId="0" applyFont="1" applyFill="1" applyBorder="1" applyAlignment="1" applyProtection="1">
      <alignment horizontal="center" vertical="center" wrapText="1"/>
      <protection/>
    </xf>
    <xf numFmtId="0" fontId="4" fillId="24" borderId="47" xfId="0" applyFont="1" applyFill="1" applyBorder="1" applyAlignment="1" applyProtection="1">
      <alignment horizontal="center" vertical="center" wrapText="1"/>
      <protection/>
    </xf>
    <xf numFmtId="0" fontId="4" fillId="24" borderId="125" xfId="0" applyFont="1" applyFill="1" applyBorder="1" applyAlignment="1" applyProtection="1">
      <alignment horizontal="center" vertical="center" wrapText="1"/>
      <protection/>
    </xf>
    <xf numFmtId="0" fontId="15" fillId="0" borderId="86"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92" xfId="0" applyFont="1" applyBorder="1" applyAlignment="1" applyProtection="1">
      <alignment horizontal="center" vertical="center" wrapText="1"/>
      <protection/>
    </xf>
    <xf numFmtId="0" fontId="1" fillId="21" borderId="28" xfId="0" applyFont="1" applyFill="1" applyBorder="1" applyAlignment="1" applyProtection="1">
      <alignment horizontal="left" vertical="center" wrapText="1"/>
      <protection locked="0"/>
    </xf>
    <xf numFmtId="0" fontId="0" fillId="0" borderId="28" xfId="0" applyBorder="1" applyAlignment="1">
      <alignment horizontal="left" vertical="center" wrapText="1"/>
    </xf>
    <xf numFmtId="0" fontId="0" fillId="0" borderId="10" xfId="0" applyBorder="1" applyAlignment="1">
      <alignment horizontal="left" vertical="center" wrapText="1"/>
    </xf>
    <xf numFmtId="0" fontId="1" fillId="21" borderId="18" xfId="0" applyFont="1" applyFill="1" applyBorder="1" applyAlignment="1" applyProtection="1">
      <alignment horizontal="left" vertical="center" wrapText="1"/>
      <protection locked="0"/>
    </xf>
    <xf numFmtId="0" fontId="1" fillId="21" borderId="10" xfId="0" applyFont="1" applyFill="1" applyBorder="1" applyAlignment="1" applyProtection="1">
      <alignment horizontal="left" vertical="center" wrapText="1"/>
      <protection locked="0"/>
    </xf>
    <xf numFmtId="49" fontId="0" fillId="21" borderId="111" xfId="0" applyNumberFormat="1" applyFont="1" applyFill="1" applyBorder="1" applyAlignment="1" applyProtection="1">
      <alignment horizontal="left" vertical="top" wrapText="1"/>
      <protection/>
    </xf>
    <xf numFmtId="49" fontId="0" fillId="21" borderId="112" xfId="0" applyNumberFormat="1" applyFont="1" applyFill="1" applyBorder="1" applyAlignment="1" applyProtection="1">
      <alignment horizontal="left" vertical="top" wrapText="1"/>
      <protection/>
    </xf>
    <xf numFmtId="49" fontId="15" fillId="21" borderId="112" xfId="0" applyNumberFormat="1" applyFont="1" applyFill="1" applyBorder="1" applyAlignment="1" applyProtection="1">
      <alignment horizontal="left" vertical="center"/>
      <protection/>
    </xf>
    <xf numFmtId="49" fontId="15" fillId="21" borderId="113" xfId="0" applyNumberFormat="1" applyFont="1" applyFill="1" applyBorder="1" applyAlignment="1" applyProtection="1">
      <alignment horizontal="left" vertical="center"/>
      <protection/>
    </xf>
    <xf numFmtId="0" fontId="10" fillId="25" borderId="43" xfId="0" applyFont="1" applyFill="1" applyBorder="1" applyAlignment="1" applyProtection="1">
      <alignment horizontal="left" vertical="center" wrapText="1"/>
      <protection/>
    </xf>
    <xf numFmtId="0" fontId="10" fillId="25" borderId="30" xfId="0" applyFont="1" applyFill="1" applyBorder="1" applyAlignment="1" applyProtection="1">
      <alignment horizontal="left" vertical="center" wrapText="1"/>
      <protection/>
    </xf>
    <xf numFmtId="0" fontId="15" fillId="0" borderId="30" xfId="0" applyFont="1" applyBorder="1" applyAlignment="1" applyProtection="1">
      <alignment horizontal="left" vertical="center" wrapText="1"/>
      <protection/>
    </xf>
    <xf numFmtId="0" fontId="0" fillId="0" borderId="34" xfId="0" applyBorder="1" applyAlignment="1">
      <alignment horizontal="left" vertical="center" wrapText="1"/>
    </xf>
    <xf numFmtId="0" fontId="10" fillId="0" borderId="43"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15" fillId="0" borderId="30" xfId="0" applyFont="1" applyFill="1" applyBorder="1" applyAlignment="1" applyProtection="1">
      <alignment horizontal="left" vertical="center" wrapText="1"/>
      <protection/>
    </xf>
    <xf numFmtId="0" fontId="1" fillId="25" borderId="43" xfId="0" applyFont="1" applyFill="1" applyBorder="1" applyAlignment="1" applyProtection="1">
      <alignment horizontal="left" vertical="center" wrapText="1"/>
      <protection/>
    </xf>
    <xf numFmtId="0" fontId="0" fillId="0" borderId="30" xfId="0" applyBorder="1" applyAlignment="1">
      <alignment horizontal="left" vertical="center" wrapText="1"/>
    </xf>
    <xf numFmtId="0" fontId="4" fillId="24" borderId="26" xfId="0" applyFont="1" applyFill="1" applyBorder="1" applyAlignment="1" applyProtection="1">
      <alignment horizontal="center" vertical="center" wrapText="1"/>
      <protection/>
    </xf>
    <xf numFmtId="0" fontId="3" fillId="24" borderId="28" xfId="0" applyFont="1" applyFill="1" applyBorder="1" applyAlignment="1" applyProtection="1">
      <alignment horizontal="center" vertical="center" wrapText="1"/>
      <protection/>
    </xf>
    <xf numFmtId="0" fontId="10" fillId="25" borderId="26" xfId="0" applyFont="1" applyFill="1" applyBorder="1" applyAlignment="1" applyProtection="1">
      <alignment horizontal="left" vertical="center" wrapText="1"/>
      <protection/>
    </xf>
    <xf numFmtId="0" fontId="10" fillId="25" borderId="28" xfId="0" applyFont="1" applyFill="1" applyBorder="1" applyAlignment="1" applyProtection="1">
      <alignment horizontal="left" vertical="center" wrapText="1"/>
      <protection/>
    </xf>
    <xf numFmtId="0" fontId="3" fillId="0" borderId="0" xfId="0" applyFont="1" applyAlignment="1" applyProtection="1">
      <alignment horizontal="center" vertical="center"/>
      <protection/>
    </xf>
    <xf numFmtId="0" fontId="10" fillId="25" borderId="36" xfId="0" applyFont="1" applyFill="1" applyBorder="1" applyAlignment="1" applyProtection="1">
      <alignment vertical="center" wrapText="1"/>
      <protection/>
    </xf>
    <xf numFmtId="0" fontId="10" fillId="25" borderId="40" xfId="0" applyFont="1" applyFill="1" applyBorder="1" applyAlignment="1" applyProtection="1">
      <alignment vertical="center" wrapText="1"/>
      <protection/>
    </xf>
    <xf numFmtId="0" fontId="3" fillId="0" borderId="47" xfId="0" applyFont="1" applyBorder="1" applyAlignment="1" applyProtection="1">
      <alignment horizontal="center" vertical="center" wrapText="1"/>
      <protection/>
    </xf>
    <xf numFmtId="0" fontId="10" fillId="26" borderId="43" xfId="0" applyFont="1" applyFill="1" applyBorder="1" applyAlignment="1" applyProtection="1">
      <alignment horizontal="left" vertical="center" wrapText="1"/>
      <protection/>
    </xf>
    <xf numFmtId="0" fontId="10" fillId="26" borderId="30"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10" fillId="0" borderId="43"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0" fillId="0" borderId="30" xfId="0" applyBorder="1" applyAlignment="1">
      <alignment vertical="center" wrapText="1"/>
    </xf>
    <xf numFmtId="0" fontId="19" fillId="25" borderId="101" xfId="0" applyFont="1" applyFill="1" applyBorder="1" applyAlignment="1" applyProtection="1">
      <alignment horizontal="center" vertical="center" wrapText="1"/>
      <protection/>
    </xf>
    <xf numFmtId="0" fontId="19" fillId="25" borderId="44" xfId="0" applyFont="1" applyFill="1" applyBorder="1" applyAlignment="1" applyProtection="1">
      <alignment horizontal="center" vertical="center" wrapText="1"/>
      <protection/>
    </xf>
    <xf numFmtId="49" fontId="0" fillId="21" borderId="102" xfId="0" applyNumberFormat="1" applyFont="1" applyFill="1" applyBorder="1" applyAlignment="1" applyProtection="1">
      <alignment horizontal="left" vertical="top" wrapText="1"/>
      <protection locked="0"/>
    </xf>
    <xf numFmtId="49" fontId="0" fillId="21" borderId="99" xfId="0" applyNumberFormat="1" applyFont="1" applyFill="1" applyBorder="1" applyAlignment="1" applyProtection="1">
      <alignment horizontal="left" vertical="top" wrapText="1"/>
      <protection locked="0"/>
    </xf>
    <xf numFmtId="49" fontId="15" fillId="21" borderId="99" xfId="0" applyNumberFormat="1" applyFont="1" applyFill="1" applyBorder="1" applyAlignment="1" applyProtection="1">
      <alignment horizontal="left" vertical="center"/>
      <protection locked="0"/>
    </xf>
    <xf numFmtId="49" fontId="15" fillId="21" borderId="103" xfId="0" applyNumberFormat="1" applyFont="1" applyFill="1" applyBorder="1" applyAlignment="1" applyProtection="1">
      <alignment horizontal="left" vertical="center"/>
      <protection locked="0"/>
    </xf>
    <xf numFmtId="0" fontId="8" fillId="25" borderId="128" xfId="0" applyFont="1" applyFill="1" applyBorder="1" applyAlignment="1" applyProtection="1">
      <alignment horizontal="center" vertical="center" wrapText="1"/>
      <protection/>
    </xf>
    <xf numFmtId="0" fontId="8" fillId="25" borderId="127" xfId="0" applyFont="1" applyFill="1" applyBorder="1" applyAlignment="1" applyProtection="1">
      <alignment horizontal="center" vertical="center" wrapText="1"/>
      <protection/>
    </xf>
    <xf numFmtId="0" fontId="15" fillId="25" borderId="129" xfId="0" applyFont="1" applyFill="1" applyBorder="1" applyAlignment="1" applyProtection="1">
      <alignment horizontal="center" vertical="center" wrapText="1"/>
      <protection/>
    </xf>
    <xf numFmtId="0" fontId="0" fillId="0" borderId="26" xfId="0" applyBorder="1" applyAlignment="1">
      <alignment horizontal="left" vertical="center" wrapText="1"/>
    </xf>
    <xf numFmtId="0" fontId="1" fillId="25" borderId="26" xfId="0" applyFont="1" applyFill="1" applyBorder="1" applyAlignment="1" applyProtection="1">
      <alignment vertical="center" wrapText="1"/>
      <protection/>
    </xf>
    <xf numFmtId="0" fontId="1" fillId="25" borderId="28" xfId="0" applyFont="1" applyFill="1" applyBorder="1" applyAlignment="1" applyProtection="1">
      <alignment vertical="center" wrapText="1"/>
      <protection/>
    </xf>
    <xf numFmtId="182" fontId="10" fillId="21" borderId="11" xfId="0" applyNumberFormat="1" applyFont="1" applyFill="1" applyBorder="1" applyAlignment="1" applyProtection="1">
      <alignment horizontal="right" vertical="center" wrapText="1"/>
      <protection locked="0"/>
    </xf>
    <xf numFmtId="182" fontId="10" fillId="21" borderId="15"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11" fontId="1" fillId="21" borderId="58" xfId="0" applyNumberFormat="1" applyFont="1" applyFill="1" applyBorder="1" applyAlignment="1" applyProtection="1">
      <alignment horizontal="left" vertical="center" wrapText="1"/>
      <protection locked="0"/>
    </xf>
    <xf numFmtId="0" fontId="10" fillId="21" borderId="47" xfId="0" applyFont="1" applyFill="1" applyBorder="1" applyAlignment="1" applyProtection="1">
      <alignment horizontal="left" vertical="center" wrapText="1"/>
      <protection locked="0"/>
    </xf>
    <xf numFmtId="0" fontId="10" fillId="21" borderId="16" xfId="0" applyFont="1" applyFill="1" applyBorder="1" applyAlignment="1" applyProtection="1">
      <alignment horizontal="center" vertical="center" wrapText="1"/>
      <protection/>
    </xf>
    <xf numFmtId="0" fontId="10" fillId="21" borderId="33" xfId="0" applyFont="1" applyFill="1" applyBorder="1" applyAlignment="1" applyProtection="1">
      <alignment horizontal="center" vertical="center" wrapText="1"/>
      <protection/>
    </xf>
    <xf numFmtId="0" fontId="1" fillId="21" borderId="11" xfId="0" applyFont="1" applyFill="1" applyBorder="1" applyAlignment="1" applyProtection="1">
      <alignment horizontal="left" vertical="center" wrapText="1"/>
      <protection locked="0"/>
    </xf>
    <xf numFmtId="0" fontId="10" fillId="21" borderId="15" xfId="0" applyFont="1" applyFill="1" applyBorder="1" applyAlignment="1" applyProtection="1">
      <alignment horizontal="left" vertical="center" wrapText="1"/>
      <protection locked="0"/>
    </xf>
    <xf numFmtId="0" fontId="4" fillId="24" borderId="28" xfId="0" applyFont="1" applyFill="1" applyBorder="1" applyAlignment="1" applyProtection="1">
      <alignment horizontal="center" vertical="center" wrapText="1"/>
      <protection/>
    </xf>
    <xf numFmtId="0" fontId="1" fillId="25" borderId="26" xfId="0" applyFont="1" applyFill="1" applyBorder="1" applyAlignment="1" applyProtection="1">
      <alignment horizontal="left" vertical="center" wrapText="1"/>
      <protection/>
    </xf>
    <xf numFmtId="0" fontId="10" fillId="25" borderId="86" xfId="0" applyFont="1" applyFill="1" applyBorder="1" applyAlignment="1" applyProtection="1">
      <alignment horizontal="left" vertical="center" wrapText="1"/>
      <protection/>
    </xf>
    <xf numFmtId="0" fontId="0" fillId="0" borderId="86" xfId="0" applyBorder="1" applyAlignment="1">
      <alignment horizontal="left" vertical="center" wrapText="1"/>
    </xf>
    <xf numFmtId="0" fontId="10" fillId="25" borderId="86" xfId="0" applyFont="1" applyFill="1" applyBorder="1" applyAlignment="1" applyProtection="1">
      <alignment vertical="center" wrapText="1"/>
      <protection/>
    </xf>
    <xf numFmtId="0" fontId="10" fillId="25" borderId="31" xfId="0" applyFont="1" applyFill="1" applyBorder="1" applyAlignment="1" applyProtection="1">
      <alignment horizontal="left" vertical="center" wrapText="1"/>
      <protection/>
    </xf>
    <xf numFmtId="0" fontId="10" fillId="3" borderId="26" xfId="0" applyFont="1" applyFill="1" applyBorder="1" applyAlignment="1" applyProtection="1">
      <alignment vertical="center" wrapText="1"/>
      <protection/>
    </xf>
    <xf numFmtId="0" fontId="10" fillId="3" borderId="28" xfId="0" applyFont="1" applyFill="1" applyBorder="1" applyAlignment="1" applyProtection="1">
      <alignment vertical="center" wrapText="1"/>
      <protection/>
    </xf>
    <xf numFmtId="0" fontId="1" fillId="3" borderId="26" xfId="0" applyFont="1" applyFill="1" applyBorder="1" applyAlignment="1" applyProtection="1">
      <alignment vertical="center" wrapText="1"/>
      <protection/>
    </xf>
    <xf numFmtId="0" fontId="1" fillId="3" borderId="28" xfId="0" applyFont="1" applyFill="1" applyBorder="1" applyAlignment="1" applyProtection="1">
      <alignment vertical="center" wrapText="1"/>
      <protection/>
    </xf>
    <xf numFmtId="0" fontId="0" fillId="0" borderId="28"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10" fillId="0" borderId="58" xfId="0" applyFont="1" applyFill="1" applyBorder="1" applyAlignment="1" applyProtection="1">
      <alignment vertical="center" wrapText="1"/>
      <protection/>
    </xf>
    <xf numFmtId="0" fontId="10" fillId="0" borderId="18" xfId="0" applyFont="1" applyFill="1" applyBorder="1" applyAlignment="1" applyProtection="1">
      <alignment vertical="center" wrapText="1"/>
      <protection/>
    </xf>
    <xf numFmtId="0" fontId="0" fillId="0" borderId="47" xfId="0" applyBorder="1" applyAlignment="1">
      <alignment vertical="center" wrapText="1"/>
    </xf>
    <xf numFmtId="0" fontId="3" fillId="0" borderId="26"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1" fillId="0" borderId="58" xfId="0" applyFont="1" applyFill="1" applyBorder="1" applyAlignment="1" applyProtection="1">
      <alignment horizontal="left" vertical="center" wrapText="1"/>
      <protection/>
    </xf>
    <xf numFmtId="0" fontId="10" fillId="0" borderId="58" xfId="0" applyFont="1" applyFill="1" applyBorder="1" applyAlignment="1" applyProtection="1">
      <alignment horizontal="left" vertical="center" wrapText="1"/>
      <protection/>
    </xf>
    <xf numFmtId="0" fontId="10" fillId="0" borderId="46" xfId="0" applyFont="1" applyFill="1" applyBorder="1" applyAlignment="1" applyProtection="1">
      <alignment horizontal="left" vertical="center" wrapText="1"/>
      <protection/>
    </xf>
    <xf numFmtId="0" fontId="0" fillId="0" borderId="47" xfId="0" applyFill="1" applyBorder="1" applyAlignment="1" applyProtection="1">
      <alignment horizontal="left" vertical="center" wrapText="1"/>
      <protection/>
    </xf>
    <xf numFmtId="0" fontId="1" fillId="21" borderId="43" xfId="0" applyFont="1" applyFill="1" applyBorder="1" applyAlignment="1" applyProtection="1">
      <alignment horizontal="left" vertical="center" wrapText="1"/>
      <protection locked="0"/>
    </xf>
    <xf numFmtId="0" fontId="10" fillId="21" borderId="34" xfId="0" applyFont="1" applyFill="1" applyBorder="1" applyAlignment="1" applyProtection="1">
      <alignment horizontal="left" vertical="center" wrapText="1"/>
      <protection locked="0"/>
    </xf>
    <xf numFmtId="0" fontId="10" fillId="25" borderId="41" xfId="0" applyFont="1" applyFill="1" applyBorder="1" applyAlignment="1" applyProtection="1">
      <alignment vertical="center" wrapText="1"/>
      <protection/>
    </xf>
    <xf numFmtId="0" fontId="10" fillId="25" borderId="47" xfId="0" applyFont="1" applyFill="1" applyBorder="1" applyAlignment="1" applyProtection="1">
      <alignment horizontal="left" vertical="center" wrapText="1"/>
      <protection/>
    </xf>
    <xf numFmtId="0" fontId="1" fillId="25" borderId="47" xfId="0" applyFont="1" applyFill="1" applyBorder="1" applyAlignment="1" applyProtection="1">
      <alignment horizontal="left" vertical="center" wrapText="1"/>
      <protection/>
    </xf>
    <xf numFmtId="0" fontId="10" fillId="25" borderId="34" xfId="0" applyFont="1" applyFill="1" applyBorder="1" applyAlignment="1" applyProtection="1">
      <alignment horizontal="left" vertical="center" wrapText="1"/>
      <protection/>
    </xf>
    <xf numFmtId="0" fontId="1" fillId="0" borderId="43"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92" xfId="0" applyFont="1" applyFill="1" applyBorder="1" applyAlignment="1" applyProtection="1">
      <alignment horizontal="center" vertical="center" wrapText="1"/>
      <protection/>
    </xf>
    <xf numFmtId="0" fontId="10" fillId="0" borderId="18" xfId="0" applyFont="1" applyFill="1" applyBorder="1" applyAlignment="1" applyProtection="1">
      <alignment horizontal="left" vertical="center" wrapText="1"/>
      <protection/>
    </xf>
    <xf numFmtId="0" fontId="10" fillId="21" borderId="58" xfId="0" applyFont="1" applyFill="1" applyBorder="1" applyAlignment="1" applyProtection="1">
      <alignment horizontal="left" vertical="center" wrapText="1"/>
      <protection locked="0"/>
    </xf>
    <xf numFmtId="0" fontId="10" fillId="0" borderId="26" xfId="0" applyFont="1" applyFill="1" applyBorder="1" applyAlignment="1" applyProtection="1">
      <alignment vertical="center" wrapText="1"/>
      <protection/>
    </xf>
    <xf numFmtId="0" fontId="10" fillId="0" borderId="28"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46" xfId="0" applyBorder="1" applyAlignment="1" applyProtection="1">
      <alignment horizontal="left" vertical="center" wrapText="1"/>
      <protection/>
    </xf>
    <xf numFmtId="0" fontId="0" fillId="0" borderId="46" xfId="0" applyBorder="1" applyAlignment="1">
      <alignment vertical="center" wrapText="1"/>
    </xf>
    <xf numFmtId="0" fontId="0" fillId="0" borderId="85" xfId="0" applyBorder="1" applyAlignment="1">
      <alignment vertical="center" wrapText="1"/>
    </xf>
    <xf numFmtId="0" fontId="0" fillId="0" borderId="125" xfId="0" applyBorder="1" applyAlignment="1">
      <alignment vertical="center" wrapText="1"/>
    </xf>
    <xf numFmtId="0" fontId="0" fillId="0" borderId="40" xfId="0" applyBorder="1" applyAlignment="1">
      <alignment vertical="center" wrapText="1"/>
    </xf>
    <xf numFmtId="0" fontId="0" fillId="0" borderId="0" xfId="0" applyBorder="1" applyAlignment="1">
      <alignment horizontal="left" vertical="center" wrapText="1"/>
    </xf>
    <xf numFmtId="0" fontId="0" fillId="0" borderId="46" xfId="0"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30" xfId="0" applyFont="1" applyFill="1" applyBorder="1" applyAlignment="1" applyProtection="1">
      <alignment horizontal="left" vertical="center" wrapText="1"/>
      <protection/>
    </xf>
    <xf numFmtId="0" fontId="15" fillId="0" borderId="46" xfId="0" applyFont="1" applyFill="1" applyBorder="1" applyAlignment="1" applyProtection="1">
      <alignment horizontal="left" vertical="center" wrapText="1"/>
      <protection/>
    </xf>
    <xf numFmtId="0" fontId="1" fillId="0" borderId="43" xfId="0" applyFont="1" applyBorder="1" applyAlignment="1" applyProtection="1">
      <alignment horizontal="left" vertical="center" wrapText="1"/>
      <protection/>
    </xf>
    <xf numFmtId="0" fontId="0" fillId="25" borderId="110" xfId="0" applyFill="1" applyBorder="1" applyAlignment="1">
      <alignment horizontal="left" vertical="center" wrapText="1"/>
    </xf>
    <xf numFmtId="0" fontId="3" fillId="0" borderId="86" xfId="0" applyFont="1" applyFill="1" applyBorder="1" applyAlignment="1" applyProtection="1">
      <alignment horizontal="center" vertical="center" wrapText="1"/>
      <protection/>
    </xf>
    <xf numFmtId="0" fontId="0" fillId="0" borderId="86" xfId="0" applyFill="1" applyBorder="1" applyAlignment="1" applyProtection="1">
      <alignment horizontal="center" vertical="center" wrapText="1"/>
      <protection/>
    </xf>
    <xf numFmtId="0" fontId="15" fillId="0" borderId="86" xfId="0" applyFont="1" applyFill="1" applyBorder="1" applyAlignment="1" applyProtection="1">
      <alignment horizontal="center" vertical="center" wrapText="1"/>
      <protection/>
    </xf>
    <xf numFmtId="218" fontId="1" fillId="21" borderId="47" xfId="0" applyNumberFormat="1" applyFont="1" applyFill="1" applyBorder="1" applyAlignment="1" applyProtection="1">
      <alignment horizontal="center" vertical="center" wrapText="1"/>
      <protection locked="0"/>
    </xf>
    <xf numFmtId="218" fontId="0" fillId="0" borderId="125" xfId="0" applyNumberFormat="1" applyBorder="1" applyAlignment="1" applyProtection="1">
      <alignment horizontal="center" vertical="center" wrapText="1"/>
      <protection locked="0"/>
    </xf>
    <xf numFmtId="0" fontId="1" fillId="0" borderId="87" xfId="0" applyFont="1" applyFill="1" applyBorder="1" applyAlignment="1">
      <alignment horizontal="center" vertical="center" wrapText="1"/>
    </xf>
    <xf numFmtId="0" fontId="0" fillId="0" borderId="130" xfId="0" applyBorder="1" applyAlignment="1">
      <alignment horizontal="center" vertical="center" wrapText="1"/>
    </xf>
    <xf numFmtId="0" fontId="1" fillId="0" borderId="118" xfId="0" applyFont="1" applyBorder="1" applyAlignment="1">
      <alignment horizontal="center" vertical="center" wrapText="1"/>
    </xf>
    <xf numFmtId="0" fontId="0" fillId="0" borderId="119" xfId="0" applyBorder="1" applyAlignment="1">
      <alignment horizontal="center" vertical="center" wrapText="1"/>
    </xf>
    <xf numFmtId="0" fontId="0" fillId="0" borderId="116" xfId="0" applyBorder="1" applyAlignment="1">
      <alignment horizontal="center" vertical="center" wrapText="1"/>
    </xf>
    <xf numFmtId="0" fontId="1" fillId="21" borderId="90" xfId="0" applyFont="1" applyFill="1" applyBorder="1" applyAlignment="1" applyProtection="1">
      <alignment horizontal="left" vertical="center" wrapText="1"/>
      <protection locked="0"/>
    </xf>
    <xf numFmtId="0" fontId="0" fillId="0" borderId="119"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 fillId="0" borderId="7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0" fillId="0" borderId="131" xfId="0" applyBorder="1" applyAlignment="1">
      <alignment horizontal="center" vertical="center" wrapText="1"/>
    </xf>
    <xf numFmtId="0" fontId="0" fillId="0" borderId="25" xfId="0" applyBorder="1" applyAlignment="1">
      <alignment horizontal="center" vertical="center" wrapText="1"/>
    </xf>
    <xf numFmtId="0" fontId="0" fillId="0" borderId="125" xfId="0" applyBorder="1" applyAlignment="1">
      <alignment horizontal="center" vertical="center" wrapText="1"/>
    </xf>
    <xf numFmtId="0" fontId="1" fillId="24" borderId="111" xfId="0" applyFont="1" applyFill="1" applyBorder="1" applyAlignment="1">
      <alignment horizontal="center" vertical="center" wrapText="1"/>
    </xf>
    <xf numFmtId="0" fontId="0" fillId="0" borderId="112" xfId="0" applyBorder="1" applyAlignment="1">
      <alignment horizontal="center" vertical="center" wrapText="1"/>
    </xf>
    <xf numFmtId="0" fontId="0" fillId="0" borderId="120" xfId="0" applyBorder="1" applyAlignment="1">
      <alignment horizontal="center" vertical="center" wrapText="1"/>
    </xf>
    <xf numFmtId="0" fontId="0" fillId="25" borderId="0" xfId="0" applyFill="1" applyBorder="1" applyAlignment="1" applyProtection="1">
      <alignment vertical="center"/>
      <protection/>
    </xf>
    <xf numFmtId="0" fontId="1" fillId="24" borderId="88" xfId="0" applyFont="1" applyFill="1" applyBorder="1" applyAlignment="1">
      <alignment horizontal="center" vertical="center" wrapText="1"/>
    </xf>
    <xf numFmtId="0" fontId="1" fillId="24" borderId="132" xfId="0" applyFont="1" applyFill="1" applyBorder="1" applyAlignment="1" applyProtection="1">
      <alignment horizontal="center" vertical="center" wrapText="1"/>
      <protection/>
    </xf>
    <xf numFmtId="0" fontId="0" fillId="0" borderId="133" xfId="0" applyBorder="1" applyAlignment="1">
      <alignment horizontal="center" vertical="center"/>
    </xf>
    <xf numFmtId="0" fontId="1" fillId="21" borderId="134" xfId="0" applyFont="1" applyFill="1" applyBorder="1" applyAlignment="1" applyProtection="1">
      <alignment horizontal="justify" vertical="top" wrapText="1"/>
      <protection locked="0"/>
    </xf>
    <xf numFmtId="0" fontId="1" fillId="0" borderId="135" xfId="0" applyFont="1" applyBorder="1" applyAlignment="1" applyProtection="1">
      <alignment vertical="top" wrapText="1"/>
      <protection locked="0"/>
    </xf>
    <xf numFmtId="0" fontId="1" fillId="0" borderId="136" xfId="0" applyFont="1" applyBorder="1" applyAlignment="1" applyProtection="1">
      <alignment vertical="top" wrapText="1"/>
      <protection locked="0"/>
    </xf>
    <xf numFmtId="0" fontId="1" fillId="21" borderId="97" xfId="0" applyFont="1" applyFill="1" applyBorder="1" applyAlignment="1" applyProtection="1">
      <alignment horizontal="justify" vertical="center" wrapText="1"/>
      <protection/>
    </xf>
    <xf numFmtId="0" fontId="1" fillId="0" borderId="97" xfId="0" applyFont="1" applyBorder="1" applyAlignment="1" applyProtection="1">
      <alignment horizontal="justify" vertical="center" wrapText="1"/>
      <protection/>
    </xf>
    <xf numFmtId="0" fontId="1" fillId="0" borderId="91" xfId="0" applyFont="1" applyBorder="1" applyAlignment="1" applyProtection="1">
      <alignment horizontal="justify" vertical="center" wrapText="1"/>
      <protection/>
    </xf>
    <xf numFmtId="0" fontId="1" fillId="21" borderId="137" xfId="0" applyFont="1" applyFill="1" applyBorder="1" applyAlignment="1" applyProtection="1">
      <alignment horizontal="justify" vertical="center" wrapText="1"/>
      <protection/>
    </xf>
    <xf numFmtId="0" fontId="1" fillId="0" borderId="137" xfId="0" applyFont="1" applyBorder="1" applyAlignment="1" applyProtection="1">
      <alignment horizontal="justify" vertical="center" wrapText="1"/>
      <protection/>
    </xf>
    <xf numFmtId="0" fontId="1" fillId="0" borderId="138" xfId="0" applyFont="1" applyBorder="1" applyAlignment="1" applyProtection="1">
      <alignment horizontal="justify" vertical="center" wrapText="1"/>
      <protection/>
    </xf>
    <xf numFmtId="0" fontId="1" fillId="0" borderId="112" xfId="0" applyFont="1" applyBorder="1" applyAlignment="1" applyProtection="1">
      <alignment horizontal="center" vertical="center"/>
      <protection/>
    </xf>
    <xf numFmtId="0" fontId="1" fillId="24" borderId="98"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0" fillId="0" borderId="102" xfId="0" applyBorder="1" applyAlignment="1">
      <alignment horizontal="center" vertical="center"/>
    </xf>
    <xf numFmtId="0" fontId="0" fillId="0" borderId="99" xfId="0" applyBorder="1" applyAlignment="1">
      <alignment horizontal="center" vertical="center"/>
    </xf>
    <xf numFmtId="0" fontId="1" fillId="24" borderId="112"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xf>
    <xf numFmtId="0" fontId="0" fillId="0" borderId="85" xfId="0" applyBorder="1" applyAlignment="1">
      <alignment horizontal="center" vertical="center" wrapText="1"/>
    </xf>
    <xf numFmtId="0" fontId="0" fillId="0" borderId="99" xfId="0" applyBorder="1" applyAlignment="1">
      <alignment horizontal="center" vertical="center" wrapText="1"/>
    </xf>
    <xf numFmtId="0" fontId="0" fillId="0" borderId="117" xfId="0" applyBorder="1" applyAlignment="1">
      <alignment horizontal="center" vertical="center" wrapText="1"/>
    </xf>
    <xf numFmtId="0" fontId="0" fillId="21" borderId="97" xfId="0" applyFill="1" applyBorder="1" applyAlignment="1" applyProtection="1">
      <alignment horizontal="center" vertical="center" wrapText="1"/>
      <protection/>
    </xf>
    <xf numFmtId="0" fontId="0" fillId="21" borderId="91" xfId="0" applyFill="1" applyBorder="1" applyAlignment="1" applyProtection="1">
      <alignment horizontal="center" vertical="center" wrapText="1"/>
      <protection/>
    </xf>
    <xf numFmtId="0" fontId="0" fillId="21" borderId="30" xfId="0" applyFill="1" applyBorder="1" applyAlignment="1" applyProtection="1">
      <alignment horizontal="center" vertical="center" wrapText="1"/>
      <protection/>
    </xf>
    <xf numFmtId="0" fontId="0" fillId="21" borderId="92" xfId="0" applyFill="1" applyBorder="1" applyAlignment="1" applyProtection="1">
      <alignment horizontal="center" vertical="center" wrapText="1"/>
      <protection/>
    </xf>
    <xf numFmtId="0" fontId="0" fillId="21" borderId="30" xfId="0" applyFill="1" applyBorder="1" applyAlignment="1" applyProtection="1">
      <alignment horizontal="left" vertical="center" wrapText="1"/>
      <protection locked="0"/>
    </xf>
    <xf numFmtId="0" fontId="0" fillId="21" borderId="92" xfId="0" applyFill="1" applyBorder="1" applyAlignment="1" applyProtection="1">
      <alignment horizontal="left" vertical="center" wrapText="1"/>
      <protection locked="0"/>
    </xf>
    <xf numFmtId="0" fontId="0" fillId="0" borderId="97" xfId="0" applyBorder="1" applyAlignment="1" applyProtection="1">
      <alignment horizontal="justify" vertical="center" wrapText="1"/>
      <protection locked="0"/>
    </xf>
    <xf numFmtId="0" fontId="0" fillId="0" borderId="96" xfId="0" applyBorder="1" applyAlignment="1" applyProtection="1">
      <alignment horizontal="justify" vertical="center" wrapText="1"/>
      <protection locked="0"/>
    </xf>
    <xf numFmtId="0" fontId="1" fillId="21" borderId="43" xfId="0" applyFont="1" applyFill="1" applyBorder="1" applyAlignment="1" applyProtection="1">
      <alignment horizontal="justify" vertical="center" wrapText="1"/>
      <protection locked="0"/>
    </xf>
    <xf numFmtId="0" fontId="0" fillId="0" borderId="30"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1" fillId="21" borderId="89" xfId="0" applyFont="1" applyFill="1" applyBorder="1" applyAlignment="1" applyProtection="1">
      <alignment horizontal="left" vertical="center" wrapText="1"/>
      <protection locked="0"/>
    </xf>
    <xf numFmtId="0" fontId="0" fillId="21" borderId="97" xfId="0" applyFill="1" applyBorder="1" applyAlignment="1" applyProtection="1">
      <alignment horizontal="left" vertical="center" wrapText="1"/>
      <protection locked="0"/>
    </xf>
    <xf numFmtId="0" fontId="0" fillId="21" borderId="91" xfId="0" applyFill="1" applyBorder="1" applyAlignment="1" applyProtection="1">
      <alignment horizontal="left" vertical="center" wrapText="1"/>
      <protection locked="0"/>
    </xf>
    <xf numFmtId="0" fontId="15" fillId="25" borderId="0" xfId="0" applyFont="1" applyFill="1" applyBorder="1" applyAlignment="1" applyProtection="1">
      <alignment horizontal="justify" vertical="center" wrapText="1"/>
      <protection/>
    </xf>
    <xf numFmtId="0" fontId="1" fillId="21" borderId="90" xfId="0" applyFont="1" applyFill="1" applyBorder="1" applyAlignment="1" applyProtection="1">
      <alignment horizontal="justify" vertical="center" wrapText="1"/>
      <protection locked="0"/>
    </xf>
    <xf numFmtId="0" fontId="0" fillId="25" borderId="0" xfId="0" applyFont="1" applyFill="1" applyAlignment="1" applyProtection="1">
      <alignment vertical="center"/>
      <protection/>
    </xf>
    <xf numFmtId="0" fontId="1" fillId="0" borderId="77" xfId="0" applyFont="1" applyBorder="1" applyAlignment="1">
      <alignment horizontal="center" vertical="center" wrapText="1"/>
    </xf>
    <xf numFmtId="0" fontId="0" fillId="0" borderId="18" xfId="0" applyBorder="1" applyAlignment="1">
      <alignment vertical="center"/>
    </xf>
    <xf numFmtId="0" fontId="0" fillId="0" borderId="31" xfId="0" applyBorder="1" applyAlignment="1">
      <alignment vertical="center"/>
    </xf>
    <xf numFmtId="0" fontId="0" fillId="0" borderId="131" xfId="0" applyBorder="1" applyAlignment="1">
      <alignment vertical="center"/>
    </xf>
    <xf numFmtId="0" fontId="0" fillId="0" borderId="25" xfId="0" applyBorder="1" applyAlignment="1">
      <alignment vertical="center"/>
    </xf>
    <xf numFmtId="0" fontId="0" fillId="0" borderId="125" xfId="0" applyBorder="1" applyAlignment="1">
      <alignment vertical="center"/>
    </xf>
    <xf numFmtId="182" fontId="1" fillId="21" borderId="47" xfId="0" applyNumberFormat="1" applyFont="1" applyFill="1"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1" fillId="24" borderId="139" xfId="0" applyFont="1" applyFill="1" applyBorder="1" applyAlignment="1" applyProtection="1">
      <alignment horizontal="center" vertical="center" wrapText="1"/>
      <protection/>
    </xf>
    <xf numFmtId="0" fontId="0" fillId="0" borderId="22" xfId="0" applyBorder="1" applyAlignment="1">
      <alignment horizontal="center" vertical="center"/>
    </xf>
    <xf numFmtId="0" fontId="1" fillId="21" borderId="22" xfId="0" applyFont="1" applyFill="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89" xfId="0" applyFont="1" applyBorder="1" applyAlignment="1" applyProtection="1">
      <alignment vertical="center"/>
      <protection locked="0"/>
    </xf>
    <xf numFmtId="0" fontId="10" fillId="0" borderId="95" xfId="0" applyFont="1" applyBorder="1" applyAlignment="1" applyProtection="1">
      <alignment vertical="center"/>
      <protection locked="0"/>
    </xf>
    <xf numFmtId="0" fontId="1" fillId="21" borderId="133" xfId="0" applyFont="1" applyFill="1" applyBorder="1" applyAlignment="1" applyProtection="1">
      <alignment vertical="center"/>
      <protection locked="0"/>
    </xf>
    <xf numFmtId="0" fontId="10" fillId="0" borderId="133" xfId="0" applyFont="1" applyBorder="1" applyAlignment="1" applyProtection="1">
      <alignment vertical="center"/>
      <protection locked="0"/>
    </xf>
    <xf numFmtId="0" fontId="10" fillId="0" borderId="90" xfId="0" applyFont="1" applyBorder="1" applyAlignment="1" applyProtection="1">
      <alignment vertical="center"/>
      <protection locked="0"/>
    </xf>
    <xf numFmtId="0" fontId="10" fillId="0" borderId="140" xfId="0" applyFont="1" applyBorder="1" applyAlignment="1" applyProtection="1">
      <alignment vertical="center"/>
      <protection locked="0"/>
    </xf>
    <xf numFmtId="0" fontId="1" fillId="24" borderId="89" xfId="0" applyFont="1" applyFill="1" applyBorder="1" applyAlignment="1">
      <alignment horizontal="center" vertical="center" wrapText="1"/>
    </xf>
    <xf numFmtId="0" fontId="1" fillId="24" borderId="97" xfId="0" applyFont="1" applyFill="1" applyBorder="1" applyAlignment="1">
      <alignment horizontal="center" vertical="center" wrapText="1"/>
    </xf>
    <xf numFmtId="0" fontId="1" fillId="0" borderId="141" xfId="0" applyFont="1" applyFill="1" applyBorder="1" applyAlignment="1">
      <alignment horizontal="center" vertical="center" wrapText="1"/>
    </xf>
    <xf numFmtId="182" fontId="1" fillId="21" borderId="25" xfId="0" applyNumberFormat="1" applyFont="1" applyFill="1" applyBorder="1" applyAlignment="1" applyProtection="1">
      <alignment horizontal="center" vertical="center" wrapText="1"/>
      <protection locked="0"/>
    </xf>
    <xf numFmtId="0" fontId="0" fillId="21" borderId="119" xfId="0" applyFill="1" applyBorder="1" applyAlignment="1" applyProtection="1">
      <alignment horizontal="center" vertical="center" wrapText="1"/>
      <protection/>
    </xf>
    <xf numFmtId="0" fontId="0" fillId="21" borderId="93" xfId="0" applyFill="1" applyBorder="1" applyAlignment="1" applyProtection="1">
      <alignment horizontal="center" vertical="center" wrapText="1"/>
      <protection/>
    </xf>
    <xf numFmtId="205" fontId="10" fillId="0" borderId="26" xfId="49" applyNumberFormat="1" applyFont="1" applyBorder="1" applyAlignment="1" applyProtection="1">
      <alignment vertical="center"/>
      <protection/>
    </xf>
    <xf numFmtId="0" fontId="15" fillId="0" borderId="86" xfId="0" applyFont="1" applyBorder="1" applyAlignment="1">
      <alignment vertical="center"/>
    </xf>
    <xf numFmtId="0" fontId="15" fillId="0" borderId="82" xfId="0" applyFont="1" applyBorder="1" applyAlignment="1">
      <alignment vertical="center"/>
    </xf>
    <xf numFmtId="0" fontId="1" fillId="24" borderId="47" xfId="0" applyFont="1" applyFill="1" applyBorder="1" applyAlignment="1" applyProtection="1">
      <alignment horizontal="center" vertical="center" wrapText="1" shrinkToFit="1"/>
      <protection/>
    </xf>
    <xf numFmtId="0" fontId="10" fillId="0" borderId="25" xfId="0" applyFont="1" applyBorder="1" applyAlignment="1">
      <alignment vertical="center"/>
    </xf>
    <xf numFmtId="0" fontId="10" fillId="21" borderId="25" xfId="0" applyFont="1" applyFill="1" applyBorder="1" applyAlignment="1" applyProtection="1">
      <alignment vertical="center"/>
      <protection locked="0"/>
    </xf>
    <xf numFmtId="0" fontId="15" fillId="0" borderId="0" xfId="0" applyFont="1" applyAlignment="1">
      <alignment horizontal="center" vertical="center"/>
    </xf>
    <xf numFmtId="0" fontId="1" fillId="0" borderId="142" xfId="0" applyFont="1" applyFill="1" applyBorder="1" applyAlignment="1" applyProtection="1">
      <alignment horizontal="center" vertical="center" wrapText="1" shrinkToFit="1"/>
      <protection/>
    </xf>
    <xf numFmtId="0" fontId="0" fillId="0" borderId="143" xfId="0" applyBorder="1" applyAlignment="1" applyProtection="1">
      <alignment vertical="center"/>
      <protection/>
    </xf>
    <xf numFmtId="0" fontId="1" fillId="24" borderId="43" xfId="0" applyFont="1" applyFill="1" applyBorder="1" applyAlignment="1" applyProtection="1">
      <alignment horizontal="center" vertical="center" wrapText="1"/>
      <protection/>
    </xf>
    <xf numFmtId="0" fontId="1" fillId="24" borderId="34" xfId="0" applyFont="1" applyFill="1" applyBorder="1" applyAlignment="1" applyProtection="1">
      <alignment horizontal="center" vertical="center" wrapText="1"/>
      <protection/>
    </xf>
    <xf numFmtId="0" fontId="1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0"/>
  </sheetPr>
  <dimension ref="A1:L36"/>
  <sheetViews>
    <sheetView showZeros="0" tabSelected="1" view="pageBreakPreview" zoomScaleSheetLayoutView="100" zoomScalePageLayoutView="0" workbookViewId="0" topLeftCell="A1">
      <selection activeCell="D9" sqref="D9:K9"/>
    </sheetView>
  </sheetViews>
  <sheetFormatPr defaultColWidth="9.00390625" defaultRowHeight="13.5"/>
  <cols>
    <col min="1" max="3" width="4.00390625" style="38" customWidth="1"/>
    <col min="4" max="4" width="13.375" style="38" customWidth="1"/>
    <col min="5" max="5" width="10.875" style="38" customWidth="1"/>
    <col min="6" max="6" width="5.375" style="38" customWidth="1"/>
    <col min="7" max="7" width="8.00390625" style="38" customWidth="1"/>
    <col min="8" max="8" width="7.25390625" style="38" customWidth="1"/>
    <col min="9" max="9" width="10.625" style="38" customWidth="1"/>
    <col min="10" max="10" width="6.125" style="38" customWidth="1"/>
    <col min="11" max="11" width="14.75390625" style="38" customWidth="1"/>
    <col min="12" max="16384" width="9.00390625" style="38" customWidth="1"/>
  </cols>
  <sheetData>
    <row r="1" spans="1:11" s="29" customFormat="1" ht="13.5">
      <c r="A1" s="5" t="s">
        <v>86</v>
      </c>
      <c r="B1" s="5"/>
      <c r="C1" s="28"/>
      <c r="D1" s="28"/>
      <c r="E1" s="28"/>
      <c r="F1" s="28"/>
      <c r="G1" s="28"/>
      <c r="H1" s="28"/>
      <c r="I1" s="28"/>
      <c r="J1" s="28"/>
      <c r="K1" s="28"/>
    </row>
    <row r="2" spans="1:11" s="32" customFormat="1" ht="14.25">
      <c r="A2" s="5" t="s">
        <v>151</v>
      </c>
      <c r="B2" s="30"/>
      <c r="C2" s="31"/>
      <c r="D2" s="31"/>
      <c r="E2" s="31"/>
      <c r="F2" s="31"/>
      <c r="G2" s="31"/>
      <c r="H2" s="31"/>
      <c r="I2" s="31"/>
      <c r="J2" s="31"/>
      <c r="K2" s="31"/>
    </row>
    <row r="3" spans="1:11" s="29" customFormat="1" ht="25.5" customHeight="1">
      <c r="A3" s="5"/>
      <c r="B3" s="5"/>
      <c r="C3" s="28"/>
      <c r="D3" s="28"/>
      <c r="E3" s="28"/>
      <c r="F3" s="28"/>
      <c r="G3" s="28"/>
      <c r="H3" s="28"/>
      <c r="I3" s="28"/>
      <c r="J3" s="28"/>
      <c r="K3" s="28"/>
    </row>
    <row r="4" spans="1:11" s="29" customFormat="1" ht="16.5" customHeight="1">
      <c r="A4" s="302" t="s">
        <v>204</v>
      </c>
      <c r="B4" s="302"/>
      <c r="C4" s="303"/>
      <c r="D4" s="303"/>
      <c r="E4" s="303"/>
      <c r="F4" s="303"/>
      <c r="G4" s="303"/>
      <c r="H4" s="303"/>
      <c r="I4" s="303"/>
      <c r="J4" s="303"/>
      <c r="K4" s="303"/>
    </row>
    <row r="5" spans="1:11" s="29" customFormat="1" ht="16.5" customHeight="1">
      <c r="A5" s="28"/>
      <c r="B5" s="28"/>
      <c r="C5" s="28"/>
      <c r="D5" s="28"/>
      <c r="E5" s="28"/>
      <c r="F5" s="28"/>
      <c r="G5" s="28"/>
      <c r="H5" s="28"/>
      <c r="I5" s="28"/>
      <c r="J5" s="28"/>
      <c r="K5" s="28"/>
    </row>
    <row r="6" spans="1:11" s="29" customFormat="1" ht="22.5" customHeight="1">
      <c r="A6" s="248" t="s">
        <v>60</v>
      </c>
      <c r="B6" s="249"/>
      <c r="C6" s="305"/>
      <c r="D6" s="305"/>
      <c r="E6" s="305"/>
      <c r="F6" s="305"/>
      <c r="G6" s="305"/>
      <c r="H6" s="305"/>
      <c r="I6" s="305"/>
      <c r="J6" s="305"/>
      <c r="K6" s="305"/>
    </row>
    <row r="7" spans="1:11" s="29" customFormat="1" ht="16.5" customHeight="1">
      <c r="A7" s="28"/>
      <c r="B7" s="28"/>
      <c r="C7" s="28"/>
      <c r="D7" s="28"/>
      <c r="E7" s="28"/>
      <c r="F7" s="28"/>
      <c r="G7" s="28"/>
      <c r="H7" s="28"/>
      <c r="I7" s="28"/>
      <c r="J7" s="28"/>
      <c r="K7" s="28"/>
    </row>
    <row r="8" spans="1:11" s="29" customFormat="1" ht="16.5" customHeight="1" thickBot="1">
      <c r="A8" s="304" t="s">
        <v>152</v>
      </c>
      <c r="B8" s="304"/>
      <c r="C8" s="252"/>
      <c r="D8" s="252"/>
      <c r="E8" s="252"/>
      <c r="F8" s="252"/>
      <c r="G8" s="252"/>
      <c r="H8" s="252"/>
      <c r="I8" s="252"/>
      <c r="J8" s="252"/>
      <c r="K8" s="252"/>
    </row>
    <row r="9" spans="1:11" s="29" customFormat="1" ht="28.5" customHeight="1">
      <c r="A9" s="306" t="s">
        <v>262</v>
      </c>
      <c r="B9" s="307"/>
      <c r="C9" s="308"/>
      <c r="D9" s="309"/>
      <c r="E9" s="310"/>
      <c r="F9" s="310"/>
      <c r="G9" s="310"/>
      <c r="H9" s="310"/>
      <c r="I9" s="310"/>
      <c r="J9" s="310"/>
      <c r="K9" s="311"/>
    </row>
    <row r="10" spans="1:11" s="29" customFormat="1" ht="28.5" customHeight="1">
      <c r="A10" s="240" t="s">
        <v>265</v>
      </c>
      <c r="B10" s="235"/>
      <c r="C10" s="236"/>
      <c r="D10" s="237" t="s">
        <v>264</v>
      </c>
      <c r="E10" s="238"/>
      <c r="F10" s="238"/>
      <c r="G10" s="238"/>
      <c r="H10" s="238"/>
      <c r="I10" s="238"/>
      <c r="J10" s="238"/>
      <c r="K10" s="239"/>
    </row>
    <row r="11" spans="1:11" s="29" customFormat="1" ht="28.5" customHeight="1" thickBot="1">
      <c r="A11" s="287" t="s">
        <v>263</v>
      </c>
      <c r="B11" s="288"/>
      <c r="C11" s="289"/>
      <c r="D11" s="290"/>
      <c r="E11" s="291"/>
      <c r="F11" s="291"/>
      <c r="G11" s="291"/>
      <c r="H11" s="291"/>
      <c r="I11" s="291"/>
      <c r="J11" s="291"/>
      <c r="K11" s="292"/>
    </row>
    <row r="12" spans="1:11" s="29" customFormat="1" ht="16.5" customHeight="1">
      <c r="A12" s="24"/>
      <c r="B12" s="24"/>
      <c r="C12" s="31"/>
      <c r="D12" s="31"/>
      <c r="E12" s="31"/>
      <c r="F12" s="31"/>
      <c r="G12" s="31"/>
      <c r="H12" s="31"/>
      <c r="I12" s="31"/>
      <c r="J12" s="31"/>
      <c r="K12" s="31"/>
    </row>
    <row r="13" spans="1:11" s="29" customFormat="1" ht="16.5" customHeight="1" thickBot="1">
      <c r="A13" s="251" t="s">
        <v>153</v>
      </c>
      <c r="B13" s="251"/>
      <c r="C13" s="252"/>
      <c r="D13" s="252"/>
      <c r="E13" s="252"/>
      <c r="F13" s="252"/>
      <c r="G13" s="252"/>
      <c r="H13" s="252"/>
      <c r="I13" s="252"/>
      <c r="J13" s="252"/>
      <c r="K13" s="252"/>
    </row>
    <row r="14" spans="1:11" s="29" customFormat="1" ht="39" customHeight="1" thickBot="1">
      <c r="A14" s="253"/>
      <c r="B14" s="254"/>
      <c r="C14" s="255"/>
      <c r="D14" s="255"/>
      <c r="E14" s="255"/>
      <c r="F14" s="255"/>
      <c r="G14" s="255"/>
      <c r="H14" s="255"/>
      <c r="I14" s="255"/>
      <c r="J14" s="255"/>
      <c r="K14" s="256"/>
    </row>
    <row r="15" spans="1:11" s="29" customFormat="1" ht="16.5" customHeight="1">
      <c r="A15" s="263"/>
      <c r="B15" s="263"/>
      <c r="C15" s="263"/>
      <c r="D15" s="263"/>
      <c r="E15" s="263"/>
      <c r="F15" s="263"/>
      <c r="G15" s="263"/>
      <c r="H15" s="263"/>
      <c r="I15" s="263"/>
      <c r="J15" s="263"/>
      <c r="K15" s="263"/>
    </row>
    <row r="16" spans="1:11" s="29" customFormat="1" ht="16.5" customHeight="1" thickBot="1">
      <c r="A16" s="252" t="s">
        <v>154</v>
      </c>
      <c r="B16" s="252"/>
      <c r="C16" s="252"/>
      <c r="D16" s="252"/>
      <c r="E16" s="252"/>
      <c r="F16" s="252"/>
      <c r="G16" s="252"/>
      <c r="H16" s="252"/>
      <c r="I16" s="252"/>
      <c r="J16" s="252"/>
      <c r="K16" s="252"/>
    </row>
    <row r="17" spans="1:11" s="29" customFormat="1" ht="28.5" customHeight="1">
      <c r="A17" s="327" t="s">
        <v>61</v>
      </c>
      <c r="B17" s="328"/>
      <c r="C17" s="312"/>
      <c r="D17" s="313"/>
      <c r="E17" s="314"/>
      <c r="F17" s="315"/>
      <c r="G17" s="27" t="s">
        <v>65</v>
      </c>
      <c r="H17" s="324"/>
      <c r="I17" s="325"/>
      <c r="J17" s="325"/>
      <c r="K17" s="326"/>
    </row>
    <row r="18" spans="1:11" s="29" customFormat="1" ht="28.5" customHeight="1">
      <c r="A18" s="240" t="s">
        <v>62</v>
      </c>
      <c r="B18" s="323"/>
      <c r="C18" s="298"/>
      <c r="D18" s="299"/>
      <c r="E18" s="300"/>
      <c r="F18" s="301"/>
      <c r="G18" s="4" t="s">
        <v>66</v>
      </c>
      <c r="H18" s="298"/>
      <c r="I18" s="299"/>
      <c r="J18" s="299"/>
      <c r="K18" s="316"/>
    </row>
    <row r="19" spans="1:11" s="29" customFormat="1" ht="28.5" customHeight="1" thickBot="1">
      <c r="A19" s="293" t="s">
        <v>156</v>
      </c>
      <c r="B19" s="294"/>
      <c r="C19" s="295"/>
      <c r="D19" s="296"/>
      <c r="E19" s="296"/>
      <c r="F19" s="296"/>
      <c r="G19" s="296"/>
      <c r="H19" s="296"/>
      <c r="I19" s="296"/>
      <c r="J19" s="296"/>
      <c r="K19" s="297"/>
    </row>
    <row r="20" spans="1:11" s="29" customFormat="1" ht="16.5" customHeight="1">
      <c r="A20" s="329"/>
      <c r="B20" s="329"/>
      <c r="C20" s="329"/>
      <c r="D20" s="329"/>
      <c r="E20" s="329"/>
      <c r="F20" s="329"/>
      <c r="G20" s="329"/>
      <c r="H20" s="329"/>
      <c r="I20" s="329"/>
      <c r="J20" s="329"/>
      <c r="K20" s="329"/>
    </row>
    <row r="21" spans="1:11" s="29" customFormat="1" ht="16.5" customHeight="1" thickBot="1">
      <c r="A21" s="252" t="s">
        <v>155</v>
      </c>
      <c r="B21" s="252"/>
      <c r="C21" s="252"/>
      <c r="D21" s="252"/>
      <c r="E21" s="252"/>
      <c r="F21" s="252"/>
      <c r="G21" s="252"/>
      <c r="H21" s="252"/>
      <c r="I21" s="252"/>
      <c r="J21" s="252"/>
      <c r="K21" s="252"/>
    </row>
    <row r="22" spans="1:11" s="29" customFormat="1" ht="28.5" customHeight="1">
      <c r="A22" s="243" t="s">
        <v>94</v>
      </c>
      <c r="B22" s="244"/>
      <c r="C22" s="245"/>
      <c r="D22" s="246"/>
      <c r="E22" s="246"/>
      <c r="F22" s="247"/>
      <c r="G22" s="33" t="s">
        <v>91</v>
      </c>
      <c r="H22" s="330"/>
      <c r="I22" s="331"/>
      <c r="J22" s="331"/>
      <c r="K22" s="25" t="s">
        <v>93</v>
      </c>
    </row>
    <row r="23" spans="1:11" s="29" customFormat="1" ht="28.5" customHeight="1" thickBot="1">
      <c r="A23" s="332" t="s">
        <v>101</v>
      </c>
      <c r="B23" s="333"/>
      <c r="C23" s="281"/>
      <c r="D23" s="282"/>
      <c r="E23" s="283" t="s">
        <v>75</v>
      </c>
      <c r="F23" s="284"/>
      <c r="G23" s="34" t="s">
        <v>92</v>
      </c>
      <c r="H23" s="285"/>
      <c r="I23" s="286"/>
      <c r="J23" s="286"/>
      <c r="K23" s="26" t="s">
        <v>157</v>
      </c>
    </row>
    <row r="24" spans="1:11" s="29" customFormat="1" ht="16.5" customHeight="1">
      <c r="A24" s="263"/>
      <c r="B24" s="263"/>
      <c r="C24" s="263"/>
      <c r="D24" s="263"/>
      <c r="E24" s="263"/>
      <c r="F24" s="263"/>
      <c r="G24" s="263"/>
      <c r="H24" s="263"/>
      <c r="I24" s="263"/>
      <c r="J24" s="263"/>
      <c r="K24" s="263"/>
    </row>
    <row r="25" spans="1:11" s="32" customFormat="1" ht="16.5" customHeight="1" thickBot="1">
      <c r="A25" s="262" t="s">
        <v>266</v>
      </c>
      <c r="B25" s="262"/>
      <c r="C25" s="262"/>
      <c r="D25" s="262"/>
      <c r="E25" s="262"/>
      <c r="F25" s="262"/>
      <c r="G25" s="262"/>
      <c r="H25" s="262"/>
      <c r="I25" s="262"/>
      <c r="J25" s="262"/>
      <c r="K25" s="262"/>
    </row>
    <row r="26" spans="1:12" s="29" customFormat="1" ht="28.5" customHeight="1">
      <c r="A26" s="264" t="s">
        <v>331</v>
      </c>
      <c r="B26" s="265"/>
      <c r="C26" s="265"/>
      <c r="D26" s="265"/>
      <c r="E26" s="265"/>
      <c r="F26" s="265"/>
      <c r="G26" s="265"/>
      <c r="H26" s="265"/>
      <c r="I26" s="266"/>
      <c r="J26" s="241" t="s">
        <v>63</v>
      </c>
      <c r="K26" s="242"/>
      <c r="L26" s="28"/>
    </row>
    <row r="27" spans="1:11" s="29" customFormat="1" ht="28.5" customHeight="1">
      <c r="A27" s="206" t="s">
        <v>158</v>
      </c>
      <c r="B27" s="272" t="s">
        <v>104</v>
      </c>
      <c r="C27" s="273"/>
      <c r="D27" s="273"/>
      <c r="E27" s="273"/>
      <c r="F27" s="273"/>
      <c r="G27" s="273"/>
      <c r="H27" s="273"/>
      <c r="I27" s="274"/>
      <c r="J27" s="36" t="s">
        <v>159</v>
      </c>
      <c r="K27" s="157">
        <f>'第2号様式'!J95</f>
        <v>0</v>
      </c>
    </row>
    <row r="28" spans="1:11" s="29" customFormat="1" ht="28.5" customHeight="1">
      <c r="A28" s="207" t="s">
        <v>145</v>
      </c>
      <c r="B28" s="317" t="s">
        <v>87</v>
      </c>
      <c r="C28" s="318"/>
      <c r="D28" s="318"/>
      <c r="E28" s="318"/>
      <c r="F28" s="318"/>
      <c r="G28" s="318"/>
      <c r="H28" s="318"/>
      <c r="I28" s="319"/>
      <c r="J28" s="36" t="s">
        <v>55</v>
      </c>
      <c r="K28" s="158">
        <f>'第2号様式'!J147</f>
        <v>0</v>
      </c>
    </row>
    <row r="29" spans="1:11" s="29" customFormat="1" ht="28.5" customHeight="1" thickBot="1">
      <c r="A29" s="208" t="s">
        <v>146</v>
      </c>
      <c r="B29" s="320" t="s">
        <v>147</v>
      </c>
      <c r="C29" s="321"/>
      <c r="D29" s="321"/>
      <c r="E29" s="321"/>
      <c r="F29" s="321"/>
      <c r="G29" s="321"/>
      <c r="H29" s="321"/>
      <c r="I29" s="322"/>
      <c r="J29" s="204" t="s">
        <v>148</v>
      </c>
      <c r="K29" s="205">
        <f>'第2号様式'!G161</f>
        <v>0</v>
      </c>
    </row>
    <row r="30" spans="1:11" s="29" customFormat="1" ht="28.5" customHeight="1" thickBot="1" thickTop="1">
      <c r="A30" s="267" t="s">
        <v>339</v>
      </c>
      <c r="B30" s="268"/>
      <c r="C30" s="268"/>
      <c r="D30" s="268"/>
      <c r="E30" s="268"/>
      <c r="F30" s="268"/>
      <c r="G30" s="268"/>
      <c r="H30" s="268"/>
      <c r="I30" s="269"/>
      <c r="J30" s="270">
        <f>K27+K28+K29</f>
        <v>0</v>
      </c>
      <c r="K30" s="271"/>
    </row>
    <row r="31" spans="1:11" s="29" customFormat="1" ht="33" customHeight="1">
      <c r="A31" s="188"/>
      <c r="B31" s="189"/>
      <c r="C31" s="190"/>
      <c r="D31" s="122"/>
      <c r="E31" s="93"/>
      <c r="F31" s="93"/>
      <c r="G31" s="93"/>
      <c r="H31" s="191"/>
      <c r="I31" s="191"/>
      <c r="J31" s="95"/>
      <c r="K31" s="192"/>
    </row>
    <row r="32" spans="1:11" s="29" customFormat="1" ht="22.5" customHeight="1">
      <c r="A32" s="248" t="s">
        <v>64</v>
      </c>
      <c r="B32" s="249"/>
      <c r="C32" s="250"/>
      <c r="D32" s="250"/>
      <c r="E32" s="250"/>
      <c r="F32" s="250"/>
      <c r="G32" s="250"/>
      <c r="H32" s="250"/>
      <c r="I32" s="250"/>
      <c r="J32" s="250"/>
      <c r="K32" s="250"/>
    </row>
    <row r="33" spans="1:11" s="29" customFormat="1" ht="16.5" customHeight="1" thickBot="1">
      <c r="A33" s="37"/>
      <c r="B33" s="37"/>
      <c r="C33" s="28"/>
      <c r="D33" s="28"/>
      <c r="E33" s="28"/>
      <c r="F33" s="28"/>
      <c r="G33" s="28"/>
      <c r="H33" s="28"/>
      <c r="I33" s="28"/>
      <c r="J33" s="28"/>
      <c r="K33" s="28"/>
    </row>
    <row r="34" spans="1:11" s="29" customFormat="1" ht="24" customHeight="1">
      <c r="A34" s="275" t="s">
        <v>340</v>
      </c>
      <c r="B34" s="276"/>
      <c r="C34" s="277"/>
      <c r="D34" s="277"/>
      <c r="E34" s="277"/>
      <c r="F34" s="277"/>
      <c r="G34" s="277"/>
      <c r="H34" s="277"/>
      <c r="I34" s="277"/>
      <c r="J34" s="277"/>
      <c r="K34" s="278"/>
    </row>
    <row r="35" spans="1:11" s="29" customFormat="1" ht="24" customHeight="1">
      <c r="A35" s="279"/>
      <c r="B35" s="280"/>
      <c r="C35" s="261"/>
      <c r="D35" s="261"/>
      <c r="E35" s="261"/>
      <c r="F35" s="261"/>
      <c r="G35" s="261"/>
      <c r="H35" s="261"/>
      <c r="I35" s="261"/>
      <c r="J35" s="261"/>
      <c r="K35" s="260"/>
    </row>
    <row r="36" spans="1:11" s="29" customFormat="1" ht="25.5" customHeight="1" thickBot="1">
      <c r="A36" s="257"/>
      <c r="B36" s="258"/>
      <c r="C36" s="258"/>
      <c r="D36" s="258"/>
      <c r="E36" s="258"/>
      <c r="F36" s="258"/>
      <c r="G36" s="258"/>
      <c r="H36" s="258"/>
      <c r="I36" s="258"/>
      <c r="J36" s="258"/>
      <c r="K36" s="259"/>
    </row>
  </sheetData>
  <sheetProtection sheet="1" objects="1" scenarios="1"/>
  <mergeCells count="41">
    <mergeCell ref="C17:F17"/>
    <mergeCell ref="H18:K18"/>
    <mergeCell ref="B28:I28"/>
    <mergeCell ref="B29:I29"/>
    <mergeCell ref="A18:B18"/>
    <mergeCell ref="H17:K17"/>
    <mergeCell ref="A17:B17"/>
    <mergeCell ref="A20:K20"/>
    <mergeCell ref="H22:J22"/>
    <mergeCell ref="A23:B23"/>
    <mergeCell ref="A4:K4"/>
    <mergeCell ref="A8:K8"/>
    <mergeCell ref="A6:K6"/>
    <mergeCell ref="A9:C9"/>
    <mergeCell ref="D9:K9"/>
    <mergeCell ref="D10:K10"/>
    <mergeCell ref="A10:C10"/>
    <mergeCell ref="C23:D23"/>
    <mergeCell ref="E23:F23"/>
    <mergeCell ref="H23:J23"/>
    <mergeCell ref="A11:C11"/>
    <mergeCell ref="D11:K11"/>
    <mergeCell ref="A19:B19"/>
    <mergeCell ref="C19:K19"/>
    <mergeCell ref="C18:F18"/>
    <mergeCell ref="A34:K36"/>
    <mergeCell ref="A32:K32"/>
    <mergeCell ref="A13:K13"/>
    <mergeCell ref="A14:K14"/>
    <mergeCell ref="A16:K16"/>
    <mergeCell ref="A15:K15"/>
    <mergeCell ref="J26:K26"/>
    <mergeCell ref="A21:K21"/>
    <mergeCell ref="A22:B22"/>
    <mergeCell ref="C22:F22"/>
    <mergeCell ref="A25:K25"/>
    <mergeCell ref="A24:K24"/>
    <mergeCell ref="A26:I26"/>
    <mergeCell ref="A30:I30"/>
    <mergeCell ref="J30:K30"/>
    <mergeCell ref="B27:I27"/>
  </mergeCells>
  <printOptions/>
  <pageMargins left="0.77" right="0.68" top="0.55" bottom="0.53"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1:O165"/>
  <sheetViews>
    <sheetView showZeros="0" view="pageBreakPreview" zoomScaleSheetLayoutView="100" zoomScalePageLayoutView="0" workbookViewId="0" topLeftCell="A1">
      <selection activeCell="C19" sqref="C19:D19"/>
    </sheetView>
  </sheetViews>
  <sheetFormatPr defaultColWidth="9.00390625" defaultRowHeight="13.5"/>
  <cols>
    <col min="1" max="1" width="12.75390625" style="32" customWidth="1"/>
    <col min="2" max="2" width="12.875" style="32" customWidth="1"/>
    <col min="3" max="3" width="3.625" style="35" customWidth="1"/>
    <col min="4" max="4" width="17.875" style="35" customWidth="1"/>
    <col min="5" max="5" width="7.25390625" style="32" customWidth="1"/>
    <col min="6" max="6" width="5.75390625" style="68" bestFit="1" customWidth="1"/>
    <col min="7" max="7" width="24.625" style="68" customWidth="1"/>
    <col min="8" max="8" width="5.75390625" style="68" customWidth="1"/>
    <col min="9" max="9" width="8.00390625" style="32" customWidth="1"/>
    <col min="10" max="10" width="34.25390625" style="32" customWidth="1"/>
    <col min="11" max="11" width="36.625" style="32" hidden="1" customWidth="1"/>
    <col min="12" max="12" width="9.00390625" style="127" customWidth="1"/>
    <col min="13" max="16384" width="9.00390625" style="32" customWidth="1"/>
  </cols>
  <sheetData>
    <row r="1" spans="1:12" ht="14.25">
      <c r="A1" s="5" t="s">
        <v>86</v>
      </c>
      <c r="B1" s="5"/>
      <c r="C1" s="30"/>
      <c r="D1" s="30"/>
      <c r="E1" s="31"/>
      <c r="F1" s="31"/>
      <c r="G1" s="31"/>
      <c r="H1" s="31"/>
      <c r="I1" s="31"/>
      <c r="J1" s="8" t="s">
        <v>348</v>
      </c>
      <c r="L1" s="131"/>
    </row>
    <row r="2" spans="1:12" ht="14.25">
      <c r="A2" s="5" t="s">
        <v>150</v>
      </c>
      <c r="B2" s="5"/>
      <c r="C2" s="30"/>
      <c r="D2" s="30"/>
      <c r="E2" s="31"/>
      <c r="F2" s="31"/>
      <c r="G2" s="31"/>
      <c r="H2" s="31"/>
      <c r="I2" s="31"/>
      <c r="J2" s="8"/>
      <c r="L2" s="131"/>
    </row>
    <row r="3" spans="1:12" ht="17.25" customHeight="1">
      <c r="A3" s="302" t="s">
        <v>270</v>
      </c>
      <c r="B3" s="302"/>
      <c r="C3" s="410"/>
      <c r="D3" s="410"/>
      <c r="E3" s="410"/>
      <c r="F3" s="410"/>
      <c r="G3" s="410"/>
      <c r="H3" s="410"/>
      <c r="I3" s="410"/>
      <c r="J3" s="410"/>
      <c r="L3" s="131"/>
    </row>
    <row r="4" spans="1:12" ht="28.5" customHeight="1">
      <c r="A4" s="362" t="s">
        <v>334</v>
      </c>
      <c r="B4" s="363"/>
      <c r="C4" s="364"/>
      <c r="D4" s="364"/>
      <c r="E4" s="364"/>
      <c r="F4" s="364"/>
      <c r="G4" s="364"/>
      <c r="H4" s="364"/>
      <c r="I4" s="364"/>
      <c r="J4" s="365"/>
      <c r="K4" s="69"/>
      <c r="L4" s="125"/>
    </row>
    <row r="5" spans="1:12" ht="13.5" customHeight="1">
      <c r="A5" s="369" t="s">
        <v>332</v>
      </c>
      <c r="B5" s="370"/>
      <c r="C5" s="371"/>
      <c r="D5" s="342"/>
      <c r="E5" s="378" t="s">
        <v>69</v>
      </c>
      <c r="F5" s="70"/>
      <c r="G5" s="378" t="s">
        <v>74</v>
      </c>
      <c r="H5" s="380"/>
      <c r="I5" s="406" t="s">
        <v>68</v>
      </c>
      <c r="J5" s="406" t="s">
        <v>67</v>
      </c>
      <c r="K5" s="406" t="s">
        <v>174</v>
      </c>
      <c r="L5" s="126"/>
    </row>
    <row r="6" spans="1:12" ht="15.75" customHeight="1">
      <c r="A6" s="372"/>
      <c r="B6" s="373"/>
      <c r="C6" s="373"/>
      <c r="D6" s="347"/>
      <c r="E6" s="379"/>
      <c r="F6" s="72" t="s">
        <v>70</v>
      </c>
      <c r="G6" s="381"/>
      <c r="H6" s="382"/>
      <c r="I6" s="407"/>
      <c r="J6" s="407"/>
      <c r="K6" s="444"/>
      <c r="L6" s="126"/>
    </row>
    <row r="7" spans="1:12" ht="25.5" customHeight="1">
      <c r="A7" s="341" t="s">
        <v>267</v>
      </c>
      <c r="B7" s="342"/>
      <c r="C7" s="366" t="s">
        <v>268</v>
      </c>
      <c r="D7" s="342"/>
      <c r="E7" s="175"/>
      <c r="F7" s="134" t="s">
        <v>117</v>
      </c>
      <c r="G7" s="374"/>
      <c r="H7" s="375"/>
      <c r="I7" s="334">
        <f>IF(OR(E7&lt;&gt;"",E9&lt;&gt;"")=TRUE,IF(E7+E9&gt;=60,200,IF(AND(E7+E9&lt;6,E7+E9&gt;=3)=TRUE,10,IF(E7+E9&gt;=6,ROUNDDOWN((E7+E9)*10/3,-1),0))),)</f>
        <v>0</v>
      </c>
      <c r="J7" s="338" t="s">
        <v>118</v>
      </c>
      <c r="K7" s="338" t="s">
        <v>342</v>
      </c>
      <c r="L7" s="125"/>
    </row>
    <row r="8" spans="1:12" ht="25.5" customHeight="1">
      <c r="A8" s="352"/>
      <c r="B8" s="344"/>
      <c r="C8" s="139"/>
      <c r="D8" s="142" t="s">
        <v>142</v>
      </c>
      <c r="E8" s="176"/>
      <c r="F8" s="136" t="s">
        <v>117</v>
      </c>
      <c r="G8" s="376"/>
      <c r="H8" s="377"/>
      <c r="I8" s="335"/>
      <c r="J8" s="340"/>
      <c r="K8" s="448"/>
      <c r="L8" s="125"/>
    </row>
    <row r="9" spans="1:12" ht="25.5" customHeight="1">
      <c r="A9" s="352"/>
      <c r="B9" s="344"/>
      <c r="C9" s="366" t="s">
        <v>269</v>
      </c>
      <c r="D9" s="274"/>
      <c r="E9" s="175"/>
      <c r="F9" s="134" t="s">
        <v>117</v>
      </c>
      <c r="G9" s="352"/>
      <c r="H9" s="344"/>
      <c r="I9" s="336"/>
      <c r="J9" s="338" t="s">
        <v>119</v>
      </c>
      <c r="K9" s="448"/>
      <c r="L9" s="125"/>
    </row>
    <row r="10" spans="1:12" ht="25.5" customHeight="1">
      <c r="A10" s="350"/>
      <c r="B10" s="347"/>
      <c r="C10" s="139"/>
      <c r="D10" s="142" t="s">
        <v>142</v>
      </c>
      <c r="E10" s="176"/>
      <c r="F10" s="136" t="s">
        <v>117</v>
      </c>
      <c r="G10" s="350"/>
      <c r="H10" s="347"/>
      <c r="I10" s="337"/>
      <c r="J10" s="339"/>
      <c r="K10" s="340"/>
      <c r="L10" s="125"/>
    </row>
    <row r="11" spans="1:12" ht="25.5" customHeight="1">
      <c r="A11" s="341" t="s">
        <v>120</v>
      </c>
      <c r="B11" s="348"/>
      <c r="C11" s="356"/>
      <c r="D11" s="274"/>
      <c r="E11" s="175"/>
      <c r="F11" s="134" t="s">
        <v>138</v>
      </c>
      <c r="G11" s="374"/>
      <c r="H11" s="375"/>
      <c r="I11" s="384">
        <f>IF(E11&lt;&gt;"",IF(E11&gt;=200,200,IF(AND(E11&lt;20,E11&gt;=5)=TRUE,10,IF(E11&gt;=20,ROUNDDOWN(E11,-1),0))),)</f>
        <v>0</v>
      </c>
      <c r="J11" s="74" t="s">
        <v>137</v>
      </c>
      <c r="K11" s="431" t="s">
        <v>343</v>
      </c>
      <c r="L11" s="125"/>
    </row>
    <row r="12" spans="1:12" ht="25.5" customHeight="1">
      <c r="A12" s="350"/>
      <c r="B12" s="351"/>
      <c r="C12" s="141"/>
      <c r="D12" s="140" t="s">
        <v>142</v>
      </c>
      <c r="E12" s="176"/>
      <c r="F12" s="136" t="s">
        <v>140</v>
      </c>
      <c r="G12" s="376"/>
      <c r="H12" s="377"/>
      <c r="I12" s="384"/>
      <c r="J12" s="74" t="s">
        <v>136</v>
      </c>
      <c r="K12" s="432"/>
      <c r="L12" s="125"/>
    </row>
    <row r="13" spans="1:12" ht="25.5" customHeight="1">
      <c r="A13" s="341" t="s">
        <v>121</v>
      </c>
      <c r="B13" s="348"/>
      <c r="C13" s="356"/>
      <c r="D13" s="274"/>
      <c r="E13" s="175"/>
      <c r="F13" s="134" t="s">
        <v>122</v>
      </c>
      <c r="G13" s="374"/>
      <c r="H13" s="375"/>
      <c r="I13" s="384">
        <f>IF(E13&lt;&gt;"",IF(E13&gt;=200,200,IF(AND(E13&lt;20,E13&gt;=5)=TRUE,10,IF(E13&gt;=20,ROUNDDOWN(E13,-1),0))),)</f>
        <v>0</v>
      </c>
      <c r="J13" s="74" t="s">
        <v>123</v>
      </c>
      <c r="K13" s="431" t="s">
        <v>175</v>
      </c>
      <c r="L13" s="125"/>
    </row>
    <row r="14" spans="1:12" ht="25.5" customHeight="1">
      <c r="A14" s="350"/>
      <c r="B14" s="351"/>
      <c r="C14" s="141"/>
      <c r="D14" s="140" t="s">
        <v>142</v>
      </c>
      <c r="E14" s="176"/>
      <c r="F14" s="136" t="s">
        <v>141</v>
      </c>
      <c r="G14" s="376"/>
      <c r="H14" s="377"/>
      <c r="I14" s="384"/>
      <c r="J14" s="74" t="s">
        <v>124</v>
      </c>
      <c r="K14" s="432"/>
      <c r="L14" s="125"/>
    </row>
    <row r="15" spans="1:11" ht="25.5" customHeight="1">
      <c r="A15" s="341" t="s">
        <v>125</v>
      </c>
      <c r="B15" s="342"/>
      <c r="C15" s="366" t="s">
        <v>126</v>
      </c>
      <c r="D15" s="342"/>
      <c r="E15" s="20"/>
      <c r="F15" s="108" t="s">
        <v>71</v>
      </c>
      <c r="G15" s="374"/>
      <c r="H15" s="342"/>
      <c r="I15" s="334">
        <f>IF(E15&amp;E17&lt;&gt;"",IF((E15*10+E17*40)&gt;200,200,E15*10+E17*40),)</f>
        <v>0</v>
      </c>
      <c r="J15" s="445" t="s">
        <v>271</v>
      </c>
      <c r="K15" s="338" t="s">
        <v>344</v>
      </c>
    </row>
    <row r="16" spans="1:11" ht="25.5" customHeight="1">
      <c r="A16" s="352"/>
      <c r="B16" s="344"/>
      <c r="C16" s="139"/>
      <c r="D16" s="142" t="s">
        <v>142</v>
      </c>
      <c r="E16" s="11"/>
      <c r="F16" s="106" t="s">
        <v>71</v>
      </c>
      <c r="G16" s="352"/>
      <c r="H16" s="344"/>
      <c r="I16" s="335"/>
      <c r="J16" s="446"/>
      <c r="K16" s="340"/>
    </row>
    <row r="17" spans="1:11" ht="25.5" customHeight="1">
      <c r="A17" s="352"/>
      <c r="B17" s="344"/>
      <c r="C17" s="366" t="s">
        <v>128</v>
      </c>
      <c r="D17" s="274"/>
      <c r="E17" s="20"/>
      <c r="F17" s="108" t="s">
        <v>71</v>
      </c>
      <c r="G17" s="374"/>
      <c r="H17" s="342"/>
      <c r="I17" s="383"/>
      <c r="J17" s="447"/>
      <c r="K17" s="338" t="s">
        <v>345</v>
      </c>
    </row>
    <row r="18" spans="1:11" ht="25.5" customHeight="1">
      <c r="A18" s="350"/>
      <c r="B18" s="347"/>
      <c r="C18" s="139"/>
      <c r="D18" s="142" t="s">
        <v>142</v>
      </c>
      <c r="E18" s="11"/>
      <c r="F18" s="106" t="s">
        <v>71</v>
      </c>
      <c r="G18" s="352"/>
      <c r="H18" s="344"/>
      <c r="I18" s="337"/>
      <c r="J18" s="389"/>
      <c r="K18" s="340"/>
    </row>
    <row r="19" spans="1:12" ht="25.5" customHeight="1">
      <c r="A19" s="341" t="s">
        <v>129</v>
      </c>
      <c r="B19" s="348"/>
      <c r="C19" s="356"/>
      <c r="D19" s="274"/>
      <c r="E19" s="175"/>
      <c r="F19" s="134" t="s">
        <v>117</v>
      </c>
      <c r="G19" s="374"/>
      <c r="H19" s="375"/>
      <c r="I19" s="384">
        <f>IF(E19&lt;&gt;"",IF(E19&gt;=100,200,IF(AND(E19&lt;10,E19&gt;=3)=TRUE,10,IF(E19&gt;=10,ROUNDDOWN(E19*2,-1),0))),)</f>
        <v>0</v>
      </c>
      <c r="J19" s="74" t="s">
        <v>130</v>
      </c>
      <c r="K19" s="338" t="s">
        <v>176</v>
      </c>
      <c r="L19" s="125"/>
    </row>
    <row r="20" spans="1:12" ht="25.5" customHeight="1">
      <c r="A20" s="350"/>
      <c r="B20" s="351"/>
      <c r="C20" s="141"/>
      <c r="D20" s="140" t="s">
        <v>142</v>
      </c>
      <c r="E20" s="176"/>
      <c r="F20" s="136" t="s">
        <v>141</v>
      </c>
      <c r="G20" s="376"/>
      <c r="H20" s="377"/>
      <c r="I20" s="384"/>
      <c r="J20" s="74" t="s">
        <v>131</v>
      </c>
      <c r="K20" s="340"/>
      <c r="L20" s="125"/>
    </row>
    <row r="21" spans="1:12" ht="25.5" customHeight="1">
      <c r="A21" s="341" t="s">
        <v>132</v>
      </c>
      <c r="B21" s="348"/>
      <c r="C21" s="356"/>
      <c r="D21" s="274"/>
      <c r="E21" s="175"/>
      <c r="F21" s="134" t="s">
        <v>133</v>
      </c>
      <c r="G21" s="374"/>
      <c r="H21" s="375"/>
      <c r="I21" s="384">
        <f>IF(E21&lt;&gt;"",IF(E21&gt;=40,200,IF(E21&lt;4,10,IF(E21&gt;=4,ROUNDDOWN(E21*5,-1),0))),)</f>
        <v>0</v>
      </c>
      <c r="J21" s="74" t="s">
        <v>134</v>
      </c>
      <c r="K21" s="431" t="s">
        <v>177</v>
      </c>
      <c r="L21" s="125"/>
    </row>
    <row r="22" spans="1:12" ht="25.5" customHeight="1">
      <c r="A22" s="350"/>
      <c r="B22" s="351"/>
      <c r="C22" s="141"/>
      <c r="D22" s="140" t="s">
        <v>142</v>
      </c>
      <c r="E22" s="176"/>
      <c r="F22" s="136" t="s">
        <v>141</v>
      </c>
      <c r="G22" s="376"/>
      <c r="H22" s="377"/>
      <c r="I22" s="384"/>
      <c r="J22" s="74" t="s">
        <v>135</v>
      </c>
      <c r="K22" s="432"/>
      <c r="L22" s="125"/>
    </row>
    <row r="23" spans="1:11" ht="48" customHeight="1" thickBot="1">
      <c r="A23" s="171" t="s">
        <v>251</v>
      </c>
      <c r="B23" s="353" t="s">
        <v>252</v>
      </c>
      <c r="C23" s="354"/>
      <c r="D23" s="355"/>
      <c r="E23" s="9"/>
      <c r="F23" s="177"/>
      <c r="G23" s="374"/>
      <c r="H23" s="375"/>
      <c r="I23" s="81"/>
      <c r="J23" s="105" t="s">
        <v>173</v>
      </c>
      <c r="K23" s="74"/>
    </row>
    <row r="24" spans="1:12" ht="28.5" customHeight="1" thickBot="1">
      <c r="A24" s="414"/>
      <c r="B24" s="415"/>
      <c r="C24" s="399"/>
      <c r="D24" s="400"/>
      <c r="E24" s="385" t="s">
        <v>217</v>
      </c>
      <c r="F24" s="386"/>
      <c r="G24" s="386"/>
      <c r="H24" s="387"/>
      <c r="I24" s="82">
        <f>I7+I11+I13+I15+I19+I21+I23</f>
        <v>0</v>
      </c>
      <c r="J24" s="83"/>
      <c r="K24" s="84"/>
      <c r="L24" s="85"/>
    </row>
    <row r="25" spans="1:10" ht="2.25" customHeight="1">
      <c r="A25" s="31"/>
      <c r="B25" s="31"/>
      <c r="C25" s="30"/>
      <c r="D25" s="30"/>
      <c r="E25" s="31"/>
      <c r="F25" s="86"/>
      <c r="G25" s="86"/>
      <c r="H25" s="86"/>
      <c r="I25" s="31"/>
      <c r="J25" s="31"/>
    </row>
    <row r="26" spans="1:12" ht="13.5" customHeight="1">
      <c r="A26" s="369" t="s">
        <v>333</v>
      </c>
      <c r="B26" s="370"/>
      <c r="C26" s="371"/>
      <c r="D26" s="342"/>
      <c r="E26" s="378" t="s">
        <v>69</v>
      </c>
      <c r="F26" s="70"/>
      <c r="G26" s="378" t="s">
        <v>74</v>
      </c>
      <c r="H26" s="380"/>
      <c r="I26" s="406" t="s">
        <v>68</v>
      </c>
      <c r="J26" s="406" t="s">
        <v>67</v>
      </c>
      <c r="K26" s="406" t="s">
        <v>72</v>
      </c>
      <c r="L26" s="126"/>
    </row>
    <row r="27" spans="1:12" ht="15.75" customHeight="1">
      <c r="A27" s="372"/>
      <c r="B27" s="373"/>
      <c r="C27" s="373"/>
      <c r="D27" s="347"/>
      <c r="E27" s="379"/>
      <c r="F27" s="72" t="s">
        <v>70</v>
      </c>
      <c r="G27" s="381"/>
      <c r="H27" s="382"/>
      <c r="I27" s="407"/>
      <c r="J27" s="407"/>
      <c r="K27" s="444"/>
      <c r="L27" s="126"/>
    </row>
    <row r="28" spans="1:11" ht="25.5" customHeight="1">
      <c r="A28" s="341" t="s">
        <v>201</v>
      </c>
      <c r="B28" s="342"/>
      <c r="C28" s="366" t="s">
        <v>275</v>
      </c>
      <c r="D28" s="342"/>
      <c r="E28" s="9"/>
      <c r="F28" s="80" t="s">
        <v>71</v>
      </c>
      <c r="G28" s="392"/>
      <c r="H28" s="390"/>
      <c r="I28" s="334">
        <f>IF(E28&amp;E30&amp;E32&lt;&gt;"",IF((E28*50+E30*10+E32*10)&gt;100,100,ROUNDDOWN(E28*50+E30*10+E32*10,0)),)</f>
        <v>0</v>
      </c>
      <c r="J28" s="408" t="s">
        <v>274</v>
      </c>
      <c r="K28" s="431" t="s">
        <v>346</v>
      </c>
    </row>
    <row r="29" spans="1:11" ht="25.5" customHeight="1">
      <c r="A29" s="352"/>
      <c r="B29" s="344"/>
      <c r="C29" s="139"/>
      <c r="D29" s="142" t="s">
        <v>142</v>
      </c>
      <c r="E29" s="143"/>
      <c r="F29" s="144" t="s">
        <v>71</v>
      </c>
      <c r="G29" s="390"/>
      <c r="H29" s="390"/>
      <c r="I29" s="336"/>
      <c r="J29" s="389"/>
      <c r="K29" s="432"/>
    </row>
    <row r="30" spans="1:11" ht="25.5" customHeight="1">
      <c r="A30" s="352"/>
      <c r="B30" s="344"/>
      <c r="C30" s="366" t="s">
        <v>276</v>
      </c>
      <c r="D30" s="342"/>
      <c r="E30" s="9"/>
      <c r="F30" s="80" t="s">
        <v>71</v>
      </c>
      <c r="G30" s="392"/>
      <c r="H30" s="390"/>
      <c r="I30" s="336"/>
      <c r="J30" s="408" t="s">
        <v>127</v>
      </c>
      <c r="K30" s="431" t="s">
        <v>187</v>
      </c>
    </row>
    <row r="31" spans="1:11" ht="25.5" customHeight="1">
      <c r="A31" s="352"/>
      <c r="B31" s="344"/>
      <c r="C31" s="139"/>
      <c r="D31" s="142" t="s">
        <v>142</v>
      </c>
      <c r="E31" s="143"/>
      <c r="F31" s="144" t="s">
        <v>71</v>
      </c>
      <c r="G31" s="390"/>
      <c r="H31" s="390"/>
      <c r="I31" s="336"/>
      <c r="J31" s="389"/>
      <c r="K31" s="432"/>
    </row>
    <row r="32" spans="1:11" ht="25.5" customHeight="1">
      <c r="A32" s="352"/>
      <c r="B32" s="344"/>
      <c r="C32" s="366" t="s">
        <v>273</v>
      </c>
      <c r="D32" s="342"/>
      <c r="E32" s="20"/>
      <c r="F32" s="108" t="s">
        <v>71</v>
      </c>
      <c r="G32" s="392"/>
      <c r="H32" s="390"/>
      <c r="I32" s="336"/>
      <c r="J32" s="408" t="s">
        <v>127</v>
      </c>
      <c r="K32" s="338" t="s">
        <v>341</v>
      </c>
    </row>
    <row r="33" spans="1:11" ht="25.5" customHeight="1">
      <c r="A33" s="350"/>
      <c r="B33" s="347"/>
      <c r="C33" s="138"/>
      <c r="D33" s="149" t="s">
        <v>142</v>
      </c>
      <c r="E33" s="11"/>
      <c r="F33" s="106" t="s">
        <v>71</v>
      </c>
      <c r="G33" s="430"/>
      <c r="H33" s="430"/>
      <c r="I33" s="337"/>
      <c r="J33" s="447"/>
      <c r="K33" s="340"/>
    </row>
    <row r="34" spans="1:12" s="131" customFormat="1" ht="25.5" customHeight="1">
      <c r="A34" s="341" t="s">
        <v>179</v>
      </c>
      <c r="B34" s="342"/>
      <c r="C34" s="341" t="s">
        <v>255</v>
      </c>
      <c r="D34" s="348"/>
      <c r="E34" s="164"/>
      <c r="F34" s="108" t="s">
        <v>71</v>
      </c>
      <c r="G34" s="391"/>
      <c r="H34" s="342"/>
      <c r="I34" s="334">
        <f>IF(E34&amp;E36&amp;E38&amp;E40&lt;&gt;"",IF((E34*0.2+E36*3+E38*0.5+E40*0.1)&gt;100,100,ROUNDDOWN(E34*0.2+E36*3+E38*0.5+E40*0.1,0)),)</f>
        <v>0</v>
      </c>
      <c r="J34" s="449" t="s">
        <v>258</v>
      </c>
      <c r="K34" s="338" t="s">
        <v>178</v>
      </c>
      <c r="L34" s="127"/>
    </row>
    <row r="35" spans="1:12" s="131" customFormat="1" ht="25.5" customHeight="1">
      <c r="A35" s="343"/>
      <c r="B35" s="344"/>
      <c r="C35" s="139"/>
      <c r="D35" s="140" t="s">
        <v>142</v>
      </c>
      <c r="E35" s="143"/>
      <c r="F35" s="144" t="s">
        <v>71</v>
      </c>
      <c r="G35" s="351"/>
      <c r="H35" s="347"/>
      <c r="I35" s="335"/>
      <c r="J35" s="344"/>
      <c r="K35" s="340"/>
      <c r="L35" s="127"/>
    </row>
    <row r="36" spans="1:12" s="131" customFormat="1" ht="25.5" customHeight="1">
      <c r="A36" s="343"/>
      <c r="B36" s="344"/>
      <c r="C36" s="341" t="s">
        <v>256</v>
      </c>
      <c r="D36" s="348"/>
      <c r="E36" s="164"/>
      <c r="F36" s="108" t="s">
        <v>71</v>
      </c>
      <c r="G36" s="391"/>
      <c r="H36" s="342"/>
      <c r="I36" s="335"/>
      <c r="J36" s="449" t="s">
        <v>259</v>
      </c>
      <c r="K36" s="338" t="s">
        <v>257</v>
      </c>
      <c r="L36" s="127"/>
    </row>
    <row r="37" spans="1:12" s="131" customFormat="1" ht="25.5" customHeight="1">
      <c r="A37" s="343"/>
      <c r="B37" s="344"/>
      <c r="C37" s="139"/>
      <c r="D37" s="140" t="s">
        <v>142</v>
      </c>
      <c r="E37" s="143"/>
      <c r="F37" s="144" t="s">
        <v>71</v>
      </c>
      <c r="G37" s="351"/>
      <c r="H37" s="347"/>
      <c r="I37" s="335"/>
      <c r="J37" s="344"/>
      <c r="K37" s="340"/>
      <c r="L37" s="127"/>
    </row>
    <row r="38" spans="1:11" ht="25.5" customHeight="1">
      <c r="A38" s="343"/>
      <c r="B38" s="344"/>
      <c r="C38" s="349" t="s">
        <v>223</v>
      </c>
      <c r="D38" s="344"/>
      <c r="E38" s="162"/>
      <c r="F38" s="163" t="s">
        <v>71</v>
      </c>
      <c r="G38" s="388"/>
      <c r="H38" s="389"/>
      <c r="I38" s="335"/>
      <c r="J38" s="408" t="s">
        <v>224</v>
      </c>
      <c r="K38" s="338" t="s">
        <v>225</v>
      </c>
    </row>
    <row r="39" spans="1:11" ht="25.5" customHeight="1">
      <c r="A39" s="343"/>
      <c r="B39" s="344"/>
      <c r="C39" s="139"/>
      <c r="D39" s="142" t="s">
        <v>142</v>
      </c>
      <c r="E39" s="67"/>
      <c r="F39" s="104" t="s">
        <v>71</v>
      </c>
      <c r="G39" s="390"/>
      <c r="H39" s="390"/>
      <c r="I39" s="335"/>
      <c r="J39" s="389"/>
      <c r="K39" s="340"/>
    </row>
    <row r="40" spans="1:11" ht="25.5" customHeight="1">
      <c r="A40" s="345"/>
      <c r="B40" s="344"/>
      <c r="C40" s="349" t="s">
        <v>180</v>
      </c>
      <c r="D40" s="344"/>
      <c r="E40" s="162"/>
      <c r="F40" s="163" t="s">
        <v>71</v>
      </c>
      <c r="G40" s="388"/>
      <c r="H40" s="389"/>
      <c r="I40" s="383"/>
      <c r="J40" s="408" t="s">
        <v>182</v>
      </c>
      <c r="K40" s="338" t="s">
        <v>181</v>
      </c>
    </row>
    <row r="41" spans="1:11" ht="25.5" customHeight="1">
      <c r="A41" s="346"/>
      <c r="B41" s="347"/>
      <c r="C41" s="139"/>
      <c r="D41" s="142" t="s">
        <v>142</v>
      </c>
      <c r="E41" s="67"/>
      <c r="F41" s="104" t="s">
        <v>71</v>
      </c>
      <c r="G41" s="390"/>
      <c r="H41" s="390"/>
      <c r="I41" s="337"/>
      <c r="J41" s="389"/>
      <c r="K41" s="340"/>
    </row>
    <row r="42" spans="1:11" ht="25.5" customHeight="1">
      <c r="A42" s="341" t="s">
        <v>277</v>
      </c>
      <c r="B42" s="342"/>
      <c r="C42" s="366" t="s">
        <v>278</v>
      </c>
      <c r="D42" s="342"/>
      <c r="E42" s="9"/>
      <c r="F42" s="80" t="s">
        <v>71</v>
      </c>
      <c r="G42" s="392"/>
      <c r="H42" s="390"/>
      <c r="I42" s="334">
        <f>IF(E42&amp;E44&lt;&gt;"",IF((E42*10+E44*5)&gt;100,100,ROUNDDOWN(E42*10+E44*5,0)),)</f>
        <v>0</v>
      </c>
      <c r="J42" s="408" t="s">
        <v>127</v>
      </c>
      <c r="K42" s="338" t="s">
        <v>347</v>
      </c>
    </row>
    <row r="43" spans="1:11" ht="25.5" customHeight="1">
      <c r="A43" s="352"/>
      <c r="B43" s="344"/>
      <c r="C43" s="139"/>
      <c r="D43" s="142" t="s">
        <v>142</v>
      </c>
      <c r="E43" s="143"/>
      <c r="F43" s="144" t="s">
        <v>71</v>
      </c>
      <c r="G43" s="390"/>
      <c r="H43" s="390"/>
      <c r="I43" s="336"/>
      <c r="J43" s="389"/>
      <c r="K43" s="432"/>
    </row>
    <row r="44" spans="1:11" ht="25.5" customHeight="1">
      <c r="A44" s="352"/>
      <c r="B44" s="344"/>
      <c r="C44" s="366" t="s">
        <v>279</v>
      </c>
      <c r="D44" s="342"/>
      <c r="E44" s="20"/>
      <c r="F44" s="108" t="s">
        <v>71</v>
      </c>
      <c r="G44" s="392"/>
      <c r="H44" s="390"/>
      <c r="I44" s="336"/>
      <c r="J44" s="408" t="s">
        <v>108</v>
      </c>
      <c r="K44" s="338" t="s">
        <v>0</v>
      </c>
    </row>
    <row r="45" spans="1:11" ht="25.5" customHeight="1">
      <c r="A45" s="350"/>
      <c r="B45" s="347"/>
      <c r="C45" s="138"/>
      <c r="D45" s="149" t="s">
        <v>142</v>
      </c>
      <c r="E45" s="11"/>
      <c r="F45" s="106" t="s">
        <v>71</v>
      </c>
      <c r="G45" s="430"/>
      <c r="H45" s="430"/>
      <c r="I45" s="337"/>
      <c r="J45" s="447"/>
      <c r="K45" s="432"/>
    </row>
    <row r="46" spans="1:11" ht="25.5" customHeight="1">
      <c r="A46" s="341" t="s">
        <v>287</v>
      </c>
      <c r="B46" s="342"/>
      <c r="C46" s="366" t="s">
        <v>283</v>
      </c>
      <c r="D46" s="342"/>
      <c r="E46" s="9"/>
      <c r="F46" s="108" t="s">
        <v>71</v>
      </c>
      <c r="G46" s="392"/>
      <c r="H46" s="390"/>
      <c r="I46" s="334">
        <f>IF(E46&amp;E48&lt;&gt;"",IF(E46*10+ROUNDDOWN(E48/2,0)*10&gt;=200,200,E46*10+ROUNDDOWN(E48/2,0)*10),)</f>
        <v>0</v>
      </c>
      <c r="J46" s="408" t="s">
        <v>127</v>
      </c>
      <c r="K46" s="338" t="s">
        <v>284</v>
      </c>
    </row>
    <row r="47" spans="1:11" ht="25.5" customHeight="1">
      <c r="A47" s="352"/>
      <c r="B47" s="344"/>
      <c r="C47" s="139"/>
      <c r="D47" s="142" t="s">
        <v>142</v>
      </c>
      <c r="E47" s="143"/>
      <c r="F47" s="104" t="s">
        <v>71</v>
      </c>
      <c r="G47" s="390"/>
      <c r="H47" s="390"/>
      <c r="I47" s="336"/>
      <c r="J47" s="389"/>
      <c r="K47" s="432"/>
    </row>
    <row r="48" spans="1:11" ht="25.5" customHeight="1">
      <c r="A48" s="482"/>
      <c r="B48" s="483"/>
      <c r="C48" s="366" t="s">
        <v>281</v>
      </c>
      <c r="D48" s="342"/>
      <c r="E48" s="20"/>
      <c r="F48" s="148" t="s">
        <v>117</v>
      </c>
      <c r="G48" s="392"/>
      <c r="H48" s="390"/>
      <c r="I48" s="336"/>
      <c r="J48" s="408" t="s">
        <v>282</v>
      </c>
      <c r="K48" s="338" t="s">
        <v>285</v>
      </c>
    </row>
    <row r="49" spans="1:11" ht="25.5" customHeight="1">
      <c r="A49" s="459"/>
      <c r="B49" s="484"/>
      <c r="C49" s="139"/>
      <c r="D49" s="142" t="s">
        <v>142</v>
      </c>
      <c r="E49" s="67"/>
      <c r="F49" s="75" t="s">
        <v>117</v>
      </c>
      <c r="G49" s="390"/>
      <c r="H49" s="390"/>
      <c r="I49" s="337"/>
      <c r="J49" s="389"/>
      <c r="K49" s="432"/>
    </row>
    <row r="50" spans="1:12" ht="13.5" customHeight="1">
      <c r="A50" s="369" t="s">
        <v>333</v>
      </c>
      <c r="B50" s="370"/>
      <c r="C50" s="371"/>
      <c r="D50" s="342"/>
      <c r="E50" s="378" t="s">
        <v>69</v>
      </c>
      <c r="F50" s="70"/>
      <c r="G50" s="378" t="s">
        <v>74</v>
      </c>
      <c r="H50" s="380"/>
      <c r="I50" s="406" t="s">
        <v>68</v>
      </c>
      <c r="J50" s="406" t="s">
        <v>67</v>
      </c>
      <c r="K50" s="406" t="s">
        <v>72</v>
      </c>
      <c r="L50" s="126"/>
    </row>
    <row r="51" spans="1:12" ht="15.75" customHeight="1">
      <c r="A51" s="372"/>
      <c r="B51" s="373"/>
      <c r="C51" s="373"/>
      <c r="D51" s="347"/>
      <c r="E51" s="379"/>
      <c r="F51" s="72" t="s">
        <v>70</v>
      </c>
      <c r="G51" s="381"/>
      <c r="H51" s="382"/>
      <c r="I51" s="407"/>
      <c r="J51" s="407"/>
      <c r="K51" s="444"/>
      <c r="L51" s="126"/>
    </row>
    <row r="52" spans="1:12" s="88" customFormat="1" ht="25.5" customHeight="1">
      <c r="A52" s="457" t="s">
        <v>280</v>
      </c>
      <c r="B52" s="458"/>
      <c r="C52" s="455"/>
      <c r="D52" s="147"/>
      <c r="E52" s="178"/>
      <c r="F52" s="148" t="s">
        <v>143</v>
      </c>
      <c r="G52" s="374"/>
      <c r="H52" s="375"/>
      <c r="I52" s="460">
        <f>IF(E52&lt;&gt;"",IF(E52&gt;=25,50,IF(E52&gt;=10,ROUNDDOWN(E52/5,0)*10,IF(E52&lt;10,10))),)</f>
        <v>0</v>
      </c>
      <c r="J52" s="117" t="s">
        <v>54</v>
      </c>
      <c r="K52" s="452" t="s">
        <v>1</v>
      </c>
      <c r="L52" s="130"/>
    </row>
    <row r="53" spans="1:12" s="88" customFormat="1" ht="25.5" customHeight="1">
      <c r="A53" s="459"/>
      <c r="B53" s="456"/>
      <c r="C53" s="456"/>
      <c r="D53" s="142" t="s">
        <v>142</v>
      </c>
      <c r="E53" s="179"/>
      <c r="F53" s="75" t="s">
        <v>144</v>
      </c>
      <c r="G53" s="376"/>
      <c r="H53" s="377"/>
      <c r="I53" s="461"/>
      <c r="J53" s="77" t="s">
        <v>43</v>
      </c>
      <c r="K53" s="451"/>
      <c r="L53" s="130"/>
    </row>
    <row r="54" spans="1:12" ht="25.5" customHeight="1">
      <c r="A54" s="341" t="s">
        <v>288</v>
      </c>
      <c r="B54" s="356"/>
      <c r="C54" s="455"/>
      <c r="D54" s="137"/>
      <c r="E54" s="9"/>
      <c r="F54" s="80" t="s">
        <v>75</v>
      </c>
      <c r="G54" s="374"/>
      <c r="H54" s="375"/>
      <c r="I54" s="334">
        <f>IF(E54&lt;&gt;"",IF(E54&gt;=10,100,E54*10),)</f>
        <v>0</v>
      </c>
      <c r="J54" s="408" t="s">
        <v>38</v>
      </c>
      <c r="K54" s="450" t="s">
        <v>183</v>
      </c>
      <c r="L54" s="125"/>
    </row>
    <row r="55" spans="1:12" ht="25.5" customHeight="1">
      <c r="A55" s="350"/>
      <c r="B55" s="351"/>
      <c r="C55" s="456"/>
      <c r="D55" s="142" t="s">
        <v>142</v>
      </c>
      <c r="E55" s="143"/>
      <c r="F55" s="144" t="s">
        <v>75</v>
      </c>
      <c r="G55" s="350"/>
      <c r="H55" s="347"/>
      <c r="I55" s="337"/>
      <c r="J55" s="389"/>
      <c r="K55" s="451"/>
      <c r="L55" s="125"/>
    </row>
    <row r="56" spans="1:12" ht="25.5" customHeight="1">
      <c r="A56" s="341" t="s">
        <v>286</v>
      </c>
      <c r="B56" s="356"/>
      <c r="C56" s="455"/>
      <c r="D56" s="137"/>
      <c r="E56" s="20"/>
      <c r="F56" s="108" t="s">
        <v>75</v>
      </c>
      <c r="G56" s="374"/>
      <c r="H56" s="375"/>
      <c r="I56" s="334">
        <f>IF(E56&lt;&gt;"",IF(E56&gt;=5,200,E56*40),)</f>
        <v>0</v>
      </c>
      <c r="J56" s="431" t="s">
        <v>184</v>
      </c>
      <c r="K56" s="452" t="s">
        <v>2</v>
      </c>
      <c r="L56" s="125"/>
    </row>
    <row r="57" spans="1:12" ht="25.5" customHeight="1">
      <c r="A57" s="350"/>
      <c r="B57" s="351"/>
      <c r="C57" s="456"/>
      <c r="D57" s="142" t="s">
        <v>142</v>
      </c>
      <c r="E57" s="67"/>
      <c r="F57" s="104" t="s">
        <v>75</v>
      </c>
      <c r="G57" s="350"/>
      <c r="H57" s="347"/>
      <c r="I57" s="337"/>
      <c r="J57" s="454"/>
      <c r="K57" s="453"/>
      <c r="L57" s="125"/>
    </row>
    <row r="58" spans="1:12" ht="25.5" customHeight="1">
      <c r="A58" s="463" t="s">
        <v>289</v>
      </c>
      <c r="B58" s="342"/>
      <c r="C58" s="366" t="s">
        <v>37</v>
      </c>
      <c r="D58" s="367"/>
      <c r="E58" s="9"/>
      <c r="F58" s="80" t="s">
        <v>75</v>
      </c>
      <c r="G58" s="392"/>
      <c r="H58" s="390"/>
      <c r="I58" s="334">
        <f>IF(E58&amp;E60&amp;E62&lt;&gt;"",IF(E58*5+E60*5+E62*5&gt;=100,100,E58*5+E60*5+E62*5),)</f>
        <v>0</v>
      </c>
      <c r="J58" s="408" t="s">
        <v>114</v>
      </c>
      <c r="K58" s="338" t="s">
        <v>3</v>
      </c>
      <c r="L58" s="125"/>
    </row>
    <row r="59" spans="1:12" ht="25.5" customHeight="1">
      <c r="A59" s="464"/>
      <c r="B59" s="344"/>
      <c r="C59" s="145"/>
      <c r="D59" s="142" t="s">
        <v>142</v>
      </c>
      <c r="E59" s="143"/>
      <c r="F59" s="144" t="s">
        <v>75</v>
      </c>
      <c r="G59" s="390"/>
      <c r="H59" s="390"/>
      <c r="I59" s="335"/>
      <c r="J59" s="409"/>
      <c r="K59" s="340"/>
      <c r="L59" s="125"/>
    </row>
    <row r="60" spans="1:12" s="88" customFormat="1" ht="25.5" customHeight="1">
      <c r="A60" s="464"/>
      <c r="B60" s="344"/>
      <c r="C60" s="462" t="s">
        <v>226</v>
      </c>
      <c r="D60" s="342"/>
      <c r="E60" s="11"/>
      <c r="F60" s="80" t="s">
        <v>75</v>
      </c>
      <c r="G60" s="392"/>
      <c r="H60" s="390"/>
      <c r="I60" s="335"/>
      <c r="J60" s="408" t="s">
        <v>114</v>
      </c>
      <c r="K60" s="452" t="s">
        <v>4</v>
      </c>
      <c r="L60" s="128"/>
    </row>
    <row r="61" spans="1:12" s="88" customFormat="1" ht="25.5" customHeight="1">
      <c r="A61" s="464"/>
      <c r="B61" s="344"/>
      <c r="C61" s="146"/>
      <c r="D61" s="142" t="s">
        <v>142</v>
      </c>
      <c r="E61" s="143"/>
      <c r="F61" s="144" t="s">
        <v>75</v>
      </c>
      <c r="G61" s="390"/>
      <c r="H61" s="390"/>
      <c r="I61" s="335"/>
      <c r="J61" s="409"/>
      <c r="K61" s="451"/>
      <c r="L61" s="128"/>
    </row>
    <row r="62" spans="1:12" s="88" customFormat="1" ht="25.5" customHeight="1">
      <c r="A62" s="464"/>
      <c r="B62" s="344"/>
      <c r="C62" s="462" t="s">
        <v>107</v>
      </c>
      <c r="D62" s="342"/>
      <c r="E62" s="11"/>
      <c r="F62" s="80" t="s">
        <v>75</v>
      </c>
      <c r="G62" s="392"/>
      <c r="H62" s="390"/>
      <c r="I62" s="335"/>
      <c r="J62" s="408" t="s">
        <v>114</v>
      </c>
      <c r="K62" s="450" t="s">
        <v>28</v>
      </c>
      <c r="L62" s="128"/>
    </row>
    <row r="63" spans="1:12" s="88" customFormat="1" ht="25.5" customHeight="1">
      <c r="A63" s="465"/>
      <c r="B63" s="347"/>
      <c r="C63" s="146"/>
      <c r="D63" s="142" t="s">
        <v>142</v>
      </c>
      <c r="E63" s="143"/>
      <c r="F63" s="144" t="s">
        <v>75</v>
      </c>
      <c r="G63" s="390"/>
      <c r="H63" s="390"/>
      <c r="I63" s="337"/>
      <c r="J63" s="409"/>
      <c r="K63" s="451"/>
      <c r="L63" s="128"/>
    </row>
    <row r="64" spans="1:12" ht="25.5" customHeight="1">
      <c r="A64" s="463" t="s">
        <v>185</v>
      </c>
      <c r="B64" s="342"/>
      <c r="C64" s="366" t="s">
        <v>290</v>
      </c>
      <c r="D64" s="367"/>
      <c r="E64" s="9"/>
      <c r="F64" s="80" t="s">
        <v>75</v>
      </c>
      <c r="G64" s="374"/>
      <c r="H64" s="342"/>
      <c r="I64" s="334">
        <f>IF(E64&amp;E66&amp;E68&lt;&gt;"",IF(E64*30+E66*50+E68*100&gt;=100,100,E64*30+E66*50+E68*100),)</f>
        <v>0</v>
      </c>
      <c r="J64" s="408" t="s">
        <v>39</v>
      </c>
      <c r="K64" s="452" t="s">
        <v>5</v>
      </c>
      <c r="L64" s="125"/>
    </row>
    <row r="65" spans="1:12" ht="25.5" customHeight="1">
      <c r="A65" s="464"/>
      <c r="B65" s="344"/>
      <c r="C65" s="145"/>
      <c r="D65" s="142" t="s">
        <v>142</v>
      </c>
      <c r="E65" s="143"/>
      <c r="F65" s="144" t="s">
        <v>75</v>
      </c>
      <c r="G65" s="352"/>
      <c r="H65" s="344"/>
      <c r="I65" s="335"/>
      <c r="J65" s="409"/>
      <c r="K65" s="451"/>
      <c r="L65" s="125"/>
    </row>
    <row r="66" spans="1:12" s="88" customFormat="1" ht="25.5" customHeight="1">
      <c r="A66" s="464"/>
      <c r="B66" s="344"/>
      <c r="C66" s="462" t="s">
        <v>291</v>
      </c>
      <c r="D66" s="342"/>
      <c r="E66" s="11"/>
      <c r="F66" s="80" t="s">
        <v>75</v>
      </c>
      <c r="G66" s="352"/>
      <c r="H66" s="344"/>
      <c r="I66" s="335"/>
      <c r="J66" s="408" t="s">
        <v>40</v>
      </c>
      <c r="K66" s="452" t="s">
        <v>6</v>
      </c>
      <c r="L66" s="128"/>
    </row>
    <row r="67" spans="1:12" s="88" customFormat="1" ht="25.5" customHeight="1">
      <c r="A67" s="464"/>
      <c r="B67" s="344"/>
      <c r="C67" s="146"/>
      <c r="D67" s="142" t="s">
        <v>142</v>
      </c>
      <c r="E67" s="143"/>
      <c r="F67" s="144" t="s">
        <v>75</v>
      </c>
      <c r="G67" s="352"/>
      <c r="H67" s="344"/>
      <c r="I67" s="335"/>
      <c r="J67" s="409"/>
      <c r="K67" s="451"/>
      <c r="L67" s="128"/>
    </row>
    <row r="68" spans="1:12" s="88" customFormat="1" ht="25.5" customHeight="1">
      <c r="A68" s="464"/>
      <c r="B68" s="344"/>
      <c r="C68" s="462" t="s">
        <v>292</v>
      </c>
      <c r="D68" s="342"/>
      <c r="E68" s="11"/>
      <c r="F68" s="80" t="s">
        <v>75</v>
      </c>
      <c r="G68" s="352"/>
      <c r="H68" s="344"/>
      <c r="I68" s="335"/>
      <c r="J68" s="408" t="s">
        <v>41</v>
      </c>
      <c r="K68" s="452" t="s">
        <v>7</v>
      </c>
      <c r="L68" s="128"/>
    </row>
    <row r="69" spans="1:12" s="88" customFormat="1" ht="25.5" customHeight="1">
      <c r="A69" s="465"/>
      <c r="B69" s="347"/>
      <c r="C69" s="146"/>
      <c r="D69" s="142" t="s">
        <v>142</v>
      </c>
      <c r="E69" s="143"/>
      <c r="F69" s="144" t="s">
        <v>75</v>
      </c>
      <c r="G69" s="350"/>
      <c r="H69" s="347"/>
      <c r="I69" s="337"/>
      <c r="J69" s="409"/>
      <c r="K69" s="451"/>
      <c r="L69" s="128"/>
    </row>
    <row r="70" spans="1:12" ht="25.5" customHeight="1">
      <c r="A70" s="341" t="s">
        <v>186</v>
      </c>
      <c r="B70" s="356"/>
      <c r="C70" s="455"/>
      <c r="D70" s="137"/>
      <c r="E70" s="9"/>
      <c r="F70" s="80" t="s">
        <v>75</v>
      </c>
      <c r="G70" s="374"/>
      <c r="H70" s="375"/>
      <c r="I70" s="334">
        <f>IF(E70&gt;0,100,)</f>
        <v>0</v>
      </c>
      <c r="J70" s="431" t="s">
        <v>42</v>
      </c>
      <c r="K70" s="411"/>
      <c r="L70" s="125"/>
    </row>
    <row r="71" spans="1:12" ht="25.5" customHeight="1">
      <c r="A71" s="459"/>
      <c r="B71" s="456"/>
      <c r="C71" s="456"/>
      <c r="D71" s="142" t="s">
        <v>142</v>
      </c>
      <c r="E71" s="143"/>
      <c r="F71" s="144" t="s">
        <v>75</v>
      </c>
      <c r="G71" s="350"/>
      <c r="H71" s="347"/>
      <c r="I71" s="337"/>
      <c r="J71" s="454"/>
      <c r="K71" s="485"/>
      <c r="L71" s="125"/>
    </row>
    <row r="72" spans="1:12" ht="13.5" customHeight="1">
      <c r="A72" s="369" t="s">
        <v>333</v>
      </c>
      <c r="B72" s="370"/>
      <c r="C72" s="371"/>
      <c r="D72" s="342"/>
      <c r="E72" s="378" t="s">
        <v>69</v>
      </c>
      <c r="F72" s="70"/>
      <c r="G72" s="378" t="s">
        <v>74</v>
      </c>
      <c r="H72" s="380"/>
      <c r="I72" s="406" t="s">
        <v>68</v>
      </c>
      <c r="J72" s="406" t="s">
        <v>67</v>
      </c>
      <c r="K72" s="406" t="s">
        <v>72</v>
      </c>
      <c r="L72" s="126"/>
    </row>
    <row r="73" spans="1:12" ht="15.75" customHeight="1">
      <c r="A73" s="372"/>
      <c r="B73" s="373"/>
      <c r="C73" s="373"/>
      <c r="D73" s="347"/>
      <c r="E73" s="379"/>
      <c r="F73" s="72" t="s">
        <v>70</v>
      </c>
      <c r="G73" s="381"/>
      <c r="H73" s="382"/>
      <c r="I73" s="407"/>
      <c r="J73" s="407"/>
      <c r="K73" s="444"/>
      <c r="L73" s="126"/>
    </row>
    <row r="74" spans="1:11" s="38" customFormat="1" ht="24.75" customHeight="1">
      <c r="A74" s="341" t="s">
        <v>293</v>
      </c>
      <c r="B74" s="342"/>
      <c r="C74" s="366" t="s">
        <v>172</v>
      </c>
      <c r="D74" s="368"/>
      <c r="E74" s="9"/>
      <c r="F74" s="80" t="s">
        <v>71</v>
      </c>
      <c r="G74" s="476"/>
      <c r="H74" s="375"/>
      <c r="I74" s="334">
        <f>IF(E74&amp;E76&amp;E78&amp;E80&lt;&gt;"",IF((E74*5+E76*20+E78*50+E80*2)&gt;200,200,E74*5+E76*20+E78*50+E80*2),)</f>
        <v>0</v>
      </c>
      <c r="J74" s="338" t="s">
        <v>108</v>
      </c>
      <c r="K74" s="452" t="s">
        <v>8</v>
      </c>
    </row>
    <row r="75" spans="1:11" s="38" customFormat="1" ht="24.75" customHeight="1">
      <c r="A75" s="343"/>
      <c r="B75" s="344"/>
      <c r="C75" s="159"/>
      <c r="D75" s="142" t="s">
        <v>142</v>
      </c>
      <c r="E75" s="143"/>
      <c r="F75" s="144" t="s">
        <v>71</v>
      </c>
      <c r="G75" s="376"/>
      <c r="H75" s="377"/>
      <c r="I75" s="335"/>
      <c r="J75" s="454"/>
      <c r="K75" s="451"/>
    </row>
    <row r="76" spans="1:11" s="38" customFormat="1" ht="40.5" customHeight="1">
      <c r="A76" s="345"/>
      <c r="B76" s="344"/>
      <c r="C76" s="366" t="s">
        <v>294</v>
      </c>
      <c r="D76" s="368"/>
      <c r="E76" s="9"/>
      <c r="F76" s="80" t="s">
        <v>71</v>
      </c>
      <c r="G76" s="376"/>
      <c r="H76" s="377"/>
      <c r="I76" s="383"/>
      <c r="J76" s="338" t="s">
        <v>139</v>
      </c>
      <c r="K76" s="452" t="s">
        <v>9</v>
      </c>
    </row>
    <row r="77" spans="1:11" s="38" customFormat="1" ht="24.75" customHeight="1">
      <c r="A77" s="481"/>
      <c r="B77" s="344"/>
      <c r="C77" s="159"/>
      <c r="D77" s="142" t="s">
        <v>142</v>
      </c>
      <c r="E77" s="143"/>
      <c r="F77" s="144" t="s">
        <v>71</v>
      </c>
      <c r="G77" s="352"/>
      <c r="H77" s="344"/>
      <c r="I77" s="336"/>
      <c r="J77" s="454"/>
      <c r="K77" s="451"/>
    </row>
    <row r="78" spans="1:11" s="38" customFormat="1" ht="24.75" customHeight="1">
      <c r="A78" s="481"/>
      <c r="B78" s="344"/>
      <c r="C78" s="366" t="s">
        <v>349</v>
      </c>
      <c r="D78" s="492"/>
      <c r="E78" s="20"/>
      <c r="F78" s="108" t="s">
        <v>71</v>
      </c>
      <c r="G78" s="352"/>
      <c r="H78" s="344"/>
      <c r="I78" s="336"/>
      <c r="J78" s="430" t="s">
        <v>350</v>
      </c>
      <c r="K78" s="221"/>
    </row>
    <row r="79" spans="1:11" s="38" customFormat="1" ht="24.75" customHeight="1">
      <c r="A79" s="481"/>
      <c r="B79" s="344"/>
      <c r="C79" s="222"/>
      <c r="D79" s="220" t="s">
        <v>142</v>
      </c>
      <c r="E79" s="11"/>
      <c r="F79" s="106" t="s">
        <v>71</v>
      </c>
      <c r="G79" s="352"/>
      <c r="H79" s="344"/>
      <c r="I79" s="336"/>
      <c r="J79" s="389"/>
      <c r="K79" s="221"/>
    </row>
    <row r="80" spans="1:11" s="38" customFormat="1" ht="24.75" customHeight="1">
      <c r="A80" s="352"/>
      <c r="B80" s="344"/>
      <c r="C80" s="366" t="s">
        <v>297</v>
      </c>
      <c r="D80" s="368"/>
      <c r="E80" s="9"/>
      <c r="F80" s="80" t="s">
        <v>71</v>
      </c>
      <c r="G80" s="352"/>
      <c r="H80" s="344"/>
      <c r="I80" s="336"/>
      <c r="J80" s="338" t="s">
        <v>109</v>
      </c>
      <c r="K80" s="452" t="s">
        <v>10</v>
      </c>
    </row>
    <row r="81" spans="1:11" s="38" customFormat="1" ht="24.75" customHeight="1">
      <c r="A81" s="350"/>
      <c r="B81" s="347"/>
      <c r="C81" s="159"/>
      <c r="D81" s="142" t="s">
        <v>142</v>
      </c>
      <c r="E81" s="143"/>
      <c r="F81" s="144" t="s">
        <v>71</v>
      </c>
      <c r="G81" s="350"/>
      <c r="H81" s="347"/>
      <c r="I81" s="337"/>
      <c r="J81" s="454"/>
      <c r="K81" s="451"/>
    </row>
    <row r="82" spans="1:11" s="121" customFormat="1" ht="24.75" customHeight="1">
      <c r="A82" s="463" t="s">
        <v>272</v>
      </c>
      <c r="B82" s="475"/>
      <c r="C82" s="348"/>
      <c r="D82" s="160"/>
      <c r="E82" s="9"/>
      <c r="F82" s="123" t="s">
        <v>116</v>
      </c>
      <c r="G82" s="476"/>
      <c r="H82" s="375"/>
      <c r="I82" s="479">
        <f>IF(E82&lt;&gt;"",IF(E82&gt;=25,50,E82*2),)</f>
        <v>0</v>
      </c>
      <c r="J82" s="477" t="s">
        <v>109</v>
      </c>
      <c r="K82" s="452" t="s">
        <v>10</v>
      </c>
    </row>
    <row r="83" spans="1:11" s="121" customFormat="1" ht="24.75" customHeight="1">
      <c r="A83" s="350"/>
      <c r="B83" s="351"/>
      <c r="C83" s="351"/>
      <c r="D83" s="142" t="s">
        <v>142</v>
      </c>
      <c r="E83" s="143"/>
      <c r="F83" s="161" t="s">
        <v>116</v>
      </c>
      <c r="G83" s="350"/>
      <c r="H83" s="347"/>
      <c r="I83" s="480"/>
      <c r="J83" s="478"/>
      <c r="K83" s="451"/>
    </row>
    <row r="84" spans="1:11" s="121" customFormat="1" ht="24.75" customHeight="1">
      <c r="A84" s="463" t="s">
        <v>295</v>
      </c>
      <c r="B84" s="475"/>
      <c r="C84" s="348"/>
      <c r="D84" s="160"/>
      <c r="E84" s="9"/>
      <c r="F84" s="80" t="s">
        <v>71</v>
      </c>
      <c r="G84" s="476"/>
      <c r="H84" s="375"/>
      <c r="I84" s="479">
        <f>IF(E84&lt;&gt;"",IF(E84&gt;=34,100,E84*3),)</f>
        <v>0</v>
      </c>
      <c r="J84" s="477" t="s">
        <v>259</v>
      </c>
      <c r="K84" s="452" t="s">
        <v>11</v>
      </c>
    </row>
    <row r="85" spans="1:11" s="121" customFormat="1" ht="24.75" customHeight="1">
      <c r="A85" s="350"/>
      <c r="B85" s="351"/>
      <c r="C85" s="351"/>
      <c r="D85" s="142" t="s">
        <v>142</v>
      </c>
      <c r="E85" s="143"/>
      <c r="F85" s="144" t="s">
        <v>71</v>
      </c>
      <c r="G85" s="350"/>
      <c r="H85" s="347"/>
      <c r="I85" s="480"/>
      <c r="J85" s="478"/>
      <c r="K85" s="451"/>
    </row>
    <row r="86" spans="1:11" s="121" customFormat="1" ht="24.75" customHeight="1">
      <c r="A86" s="463" t="s">
        <v>296</v>
      </c>
      <c r="B86" s="475"/>
      <c r="C86" s="348"/>
      <c r="D86" s="160"/>
      <c r="E86" s="9"/>
      <c r="F86" s="80" t="s">
        <v>71</v>
      </c>
      <c r="G86" s="476"/>
      <c r="H86" s="375"/>
      <c r="I86" s="479">
        <f>IF(E86&lt;&gt;"",IF(E86&gt;=25,50,E86*2),)</f>
        <v>0</v>
      </c>
      <c r="J86" s="477" t="s">
        <v>109</v>
      </c>
      <c r="K86" s="452" t="s">
        <v>10</v>
      </c>
    </row>
    <row r="87" spans="1:11" s="121" customFormat="1" ht="24.75" customHeight="1">
      <c r="A87" s="350"/>
      <c r="B87" s="351"/>
      <c r="C87" s="351"/>
      <c r="D87" s="142" t="s">
        <v>142</v>
      </c>
      <c r="E87" s="143"/>
      <c r="F87" s="144" t="s">
        <v>71</v>
      </c>
      <c r="G87" s="350"/>
      <c r="H87" s="347"/>
      <c r="I87" s="480"/>
      <c r="J87" s="478"/>
      <c r="K87" s="451"/>
    </row>
    <row r="88" spans="1:11" s="121" customFormat="1" ht="24.75" customHeight="1">
      <c r="A88" s="463" t="s">
        <v>13</v>
      </c>
      <c r="B88" s="475"/>
      <c r="C88" s="348"/>
      <c r="D88" s="160"/>
      <c r="E88" s="9"/>
      <c r="F88" s="80" t="s">
        <v>71</v>
      </c>
      <c r="G88" s="476"/>
      <c r="H88" s="375"/>
      <c r="I88" s="479">
        <f>IF(E88&lt;&gt;"",IF(E88&gt;=10,100,E88*10),)</f>
        <v>0</v>
      </c>
      <c r="J88" s="477" t="s">
        <v>127</v>
      </c>
      <c r="K88" s="452" t="s">
        <v>12</v>
      </c>
    </row>
    <row r="89" spans="1:11" s="121" customFormat="1" ht="24.75" customHeight="1">
      <c r="A89" s="350"/>
      <c r="B89" s="351"/>
      <c r="C89" s="351"/>
      <c r="D89" s="142" t="s">
        <v>142</v>
      </c>
      <c r="E89" s="143"/>
      <c r="F89" s="144" t="s">
        <v>71</v>
      </c>
      <c r="G89" s="350"/>
      <c r="H89" s="347"/>
      <c r="I89" s="480"/>
      <c r="J89" s="478"/>
      <c r="K89" s="451"/>
    </row>
    <row r="90" spans="1:11" ht="36" customHeight="1">
      <c r="A90" s="171" t="s">
        <v>14</v>
      </c>
      <c r="B90" s="353" t="s">
        <v>252</v>
      </c>
      <c r="C90" s="354"/>
      <c r="D90" s="355"/>
      <c r="E90" s="9"/>
      <c r="F90" s="23"/>
      <c r="G90" s="466"/>
      <c r="H90" s="467"/>
      <c r="I90" s="91"/>
      <c r="J90" s="78" t="s">
        <v>192</v>
      </c>
      <c r="K90" s="74"/>
    </row>
    <row r="91" spans="1:11" ht="36" customHeight="1">
      <c r="A91" s="171" t="s">
        <v>15</v>
      </c>
      <c r="B91" s="353" t="s">
        <v>252</v>
      </c>
      <c r="C91" s="354"/>
      <c r="D91" s="355"/>
      <c r="E91" s="9"/>
      <c r="F91" s="19"/>
      <c r="G91" s="374"/>
      <c r="H91" s="375"/>
      <c r="I91" s="92"/>
      <c r="J91" s="105" t="s">
        <v>192</v>
      </c>
      <c r="K91" s="74"/>
    </row>
    <row r="92" spans="1:11" ht="36" customHeight="1" thickBot="1">
      <c r="A92" s="171" t="s">
        <v>16</v>
      </c>
      <c r="B92" s="353" t="s">
        <v>252</v>
      </c>
      <c r="C92" s="354"/>
      <c r="D92" s="355"/>
      <c r="E92" s="9"/>
      <c r="F92" s="19"/>
      <c r="G92" s="374"/>
      <c r="H92" s="375"/>
      <c r="I92" s="92"/>
      <c r="J92" s="105" t="s">
        <v>192</v>
      </c>
      <c r="K92" s="74"/>
    </row>
    <row r="93" spans="1:12" ht="25.5" customHeight="1" thickBot="1">
      <c r="A93" s="414"/>
      <c r="B93" s="415"/>
      <c r="C93" s="364"/>
      <c r="D93" s="236"/>
      <c r="E93" s="472" t="s">
        <v>218</v>
      </c>
      <c r="F93" s="473"/>
      <c r="G93" s="473"/>
      <c r="H93" s="474"/>
      <c r="I93" s="82">
        <f>I28+I34+I42+I46+I52+I54+I56+I58+I64+I70+I74+I82+I84+I86+I88+I90+I91+I92</f>
        <v>0</v>
      </c>
      <c r="J93" s="132"/>
      <c r="K93" s="84"/>
      <c r="L93" s="85"/>
    </row>
    <row r="94" spans="1:12" ht="6" customHeight="1" thickBot="1">
      <c r="A94" s="93"/>
      <c r="B94" s="93"/>
      <c r="C94" s="94"/>
      <c r="D94" s="94"/>
      <c r="E94" s="95"/>
      <c r="F94" s="96"/>
      <c r="G94" s="96"/>
      <c r="H94" s="96"/>
      <c r="I94" s="97"/>
      <c r="J94" s="94"/>
      <c r="K94" s="98"/>
      <c r="L94" s="99"/>
    </row>
    <row r="95" spans="1:15" ht="25.5" customHeight="1" thickBot="1">
      <c r="A95" s="357" t="s">
        <v>335</v>
      </c>
      <c r="B95" s="358"/>
      <c r="C95" s="359"/>
      <c r="D95" s="359"/>
      <c r="E95" s="359"/>
      <c r="F95" s="360"/>
      <c r="G95" s="360"/>
      <c r="H95" s="361"/>
      <c r="I95" s="100" t="s">
        <v>149</v>
      </c>
      <c r="J95" s="135">
        <f>IF(I24+I93&gt;300,300,I24+I93)</f>
        <v>0</v>
      </c>
      <c r="K95" s="102"/>
      <c r="L95" s="31"/>
      <c r="O95" s="127"/>
    </row>
    <row r="96" spans="1:10" ht="0.75" customHeight="1">
      <c r="A96" s="101"/>
      <c r="B96" s="101"/>
      <c r="C96" s="96"/>
      <c r="D96" s="96"/>
      <c r="E96" s="96"/>
      <c r="F96" s="101"/>
      <c r="G96" s="102"/>
      <c r="H96" s="102"/>
      <c r="I96" s="31"/>
      <c r="J96" s="31"/>
    </row>
    <row r="97" spans="1:12" ht="28.5" customHeight="1">
      <c r="A97" s="362" t="s">
        <v>336</v>
      </c>
      <c r="B97" s="363"/>
      <c r="C97" s="364"/>
      <c r="D97" s="364"/>
      <c r="E97" s="364"/>
      <c r="F97" s="364"/>
      <c r="G97" s="364"/>
      <c r="H97" s="364"/>
      <c r="I97" s="364"/>
      <c r="J97" s="365"/>
      <c r="K97" s="69"/>
      <c r="L97" s="125"/>
    </row>
    <row r="98" spans="1:12" ht="13.5" customHeight="1">
      <c r="A98" s="369" t="s">
        <v>337</v>
      </c>
      <c r="B98" s="370"/>
      <c r="C98" s="371"/>
      <c r="D98" s="342"/>
      <c r="E98" s="378" t="s">
        <v>69</v>
      </c>
      <c r="F98" s="70"/>
      <c r="G98" s="378" t="s">
        <v>74</v>
      </c>
      <c r="H98" s="71"/>
      <c r="I98" s="406" t="s">
        <v>68</v>
      </c>
      <c r="J98" s="406" t="s">
        <v>67</v>
      </c>
      <c r="K98" s="406" t="s">
        <v>72</v>
      </c>
      <c r="L98" s="126"/>
    </row>
    <row r="99" spans="1:12" ht="15.75" customHeight="1">
      <c r="A99" s="372"/>
      <c r="B99" s="373"/>
      <c r="C99" s="373"/>
      <c r="D99" s="347"/>
      <c r="E99" s="379"/>
      <c r="F99" s="72" t="s">
        <v>70</v>
      </c>
      <c r="G99" s="413"/>
      <c r="H99" s="103" t="s">
        <v>161</v>
      </c>
      <c r="I99" s="407"/>
      <c r="J99" s="407"/>
      <c r="K99" s="444"/>
      <c r="L99" s="126"/>
    </row>
    <row r="100" spans="1:12" ht="31.5" customHeight="1">
      <c r="A100" s="397" t="s">
        <v>26</v>
      </c>
      <c r="B100" s="398"/>
      <c r="C100" s="399"/>
      <c r="D100" s="400"/>
      <c r="E100" s="16"/>
      <c r="F100" s="80" t="s">
        <v>75</v>
      </c>
      <c r="G100" s="180"/>
      <c r="H100" s="151"/>
      <c r="I100" s="73">
        <f>IF(E100&lt;&gt;"",IF(E100*10&gt;50,50,ROUNDDOWN(E100*10,0)),"")</f>
      </c>
      <c r="J100" s="74" t="s">
        <v>38</v>
      </c>
      <c r="K100" s="78" t="s">
        <v>17</v>
      </c>
      <c r="L100" s="129"/>
    </row>
    <row r="101" spans="1:12" ht="31.5" customHeight="1">
      <c r="A101" s="341" t="s">
        <v>32</v>
      </c>
      <c r="B101" s="342"/>
      <c r="C101" s="404" t="s">
        <v>232</v>
      </c>
      <c r="D101" s="400"/>
      <c r="E101" s="12"/>
      <c r="F101" s="87" t="s">
        <v>75</v>
      </c>
      <c r="G101" s="182"/>
      <c r="H101" s="153"/>
      <c r="I101" s="334">
        <f>IF(E101&amp;E102&amp;E103&amp;E104&amp;E105&lt;&gt;"",IF((E101+E103+E104+E105)*5+IF(E102&gt;0,10,0)&gt;50,50,(E101+E103+E104+E105)*5+IF(E102&gt;0,10,0)),"")</f>
      </c>
      <c r="J101" s="74" t="s">
        <v>114</v>
      </c>
      <c r="K101" s="78" t="s">
        <v>4</v>
      </c>
      <c r="L101" s="129"/>
    </row>
    <row r="102" spans="1:12" ht="31.5" customHeight="1">
      <c r="A102" s="343"/>
      <c r="B102" s="344"/>
      <c r="C102" s="404" t="s">
        <v>35</v>
      </c>
      <c r="D102" s="400"/>
      <c r="E102" s="17"/>
      <c r="F102" s="104" t="s">
        <v>73</v>
      </c>
      <c r="G102" s="183"/>
      <c r="H102" s="155"/>
      <c r="I102" s="335"/>
      <c r="J102" s="78" t="s">
        <v>23</v>
      </c>
      <c r="K102" s="78" t="s">
        <v>27</v>
      </c>
      <c r="L102" s="129"/>
    </row>
    <row r="103" spans="1:12" ht="31.5" customHeight="1">
      <c r="A103" s="352"/>
      <c r="B103" s="344"/>
      <c r="C103" s="404" t="s">
        <v>234</v>
      </c>
      <c r="D103" s="400"/>
      <c r="E103" s="17"/>
      <c r="F103" s="87" t="s">
        <v>75</v>
      </c>
      <c r="G103" s="183"/>
      <c r="H103" s="155"/>
      <c r="I103" s="336"/>
      <c r="J103" s="74" t="s">
        <v>114</v>
      </c>
      <c r="K103" s="78" t="s">
        <v>4</v>
      </c>
      <c r="L103" s="129"/>
    </row>
    <row r="104" spans="1:12" ht="31.5" customHeight="1">
      <c r="A104" s="352"/>
      <c r="B104" s="344"/>
      <c r="C104" s="404" t="s">
        <v>29</v>
      </c>
      <c r="D104" s="400"/>
      <c r="E104" s="17"/>
      <c r="F104" s="87" t="s">
        <v>75</v>
      </c>
      <c r="G104" s="183"/>
      <c r="H104" s="155"/>
      <c r="I104" s="336"/>
      <c r="J104" s="74" t="s">
        <v>114</v>
      </c>
      <c r="K104" s="78" t="s">
        <v>4</v>
      </c>
      <c r="L104" s="129"/>
    </row>
    <row r="105" spans="1:12" ht="31.5" customHeight="1">
      <c r="A105" s="350"/>
      <c r="B105" s="347"/>
      <c r="C105" s="404" t="s">
        <v>24</v>
      </c>
      <c r="D105" s="400"/>
      <c r="E105" s="12"/>
      <c r="F105" s="87" t="s">
        <v>75</v>
      </c>
      <c r="G105" s="181"/>
      <c r="H105" s="155"/>
      <c r="I105" s="337"/>
      <c r="J105" s="74" t="s">
        <v>114</v>
      </c>
      <c r="K105" s="78" t="s">
        <v>4</v>
      </c>
      <c r="L105" s="129"/>
    </row>
    <row r="106" spans="1:12" ht="31.5" customHeight="1">
      <c r="A106" s="341" t="s">
        <v>33</v>
      </c>
      <c r="B106" s="342"/>
      <c r="C106" s="404" t="s">
        <v>89</v>
      </c>
      <c r="D106" s="400"/>
      <c r="E106" s="12"/>
      <c r="F106" s="87" t="s">
        <v>75</v>
      </c>
      <c r="G106" s="181"/>
      <c r="H106" s="155"/>
      <c r="I106" s="334">
        <f>IF(E106&amp;E107&amp;E108&lt;&gt;"",IF((E106*5+E107*5)+IF(E108&gt;0,10,0)&gt;50,50,ROUNDDOWN(E106*5+E107*5+IF(E108&gt;0,10,0),0)),"")</f>
      </c>
      <c r="J106" s="74" t="s">
        <v>114</v>
      </c>
      <c r="K106" s="78" t="s">
        <v>4</v>
      </c>
      <c r="L106" s="129"/>
    </row>
    <row r="107" spans="1:12" ht="31.5" customHeight="1">
      <c r="A107" s="343"/>
      <c r="B107" s="344"/>
      <c r="C107" s="470" t="s">
        <v>25</v>
      </c>
      <c r="D107" s="347"/>
      <c r="E107" s="17"/>
      <c r="F107" s="87" t="s">
        <v>75</v>
      </c>
      <c r="G107" s="183"/>
      <c r="H107" s="155"/>
      <c r="I107" s="383"/>
      <c r="J107" s="74" t="s">
        <v>114</v>
      </c>
      <c r="K107" s="78" t="s">
        <v>4</v>
      </c>
      <c r="L107" s="129"/>
    </row>
    <row r="108" spans="1:12" ht="31.5" customHeight="1">
      <c r="A108" s="350"/>
      <c r="B108" s="347"/>
      <c r="C108" s="470" t="s">
        <v>34</v>
      </c>
      <c r="D108" s="347"/>
      <c r="E108" s="18"/>
      <c r="F108" s="104" t="s">
        <v>73</v>
      </c>
      <c r="G108" s="156"/>
      <c r="H108" s="155"/>
      <c r="I108" s="337"/>
      <c r="J108" s="78" t="s">
        <v>188</v>
      </c>
      <c r="K108" s="78" t="s">
        <v>18</v>
      </c>
      <c r="L108" s="129"/>
    </row>
    <row r="109" spans="1:12" ht="31.5" customHeight="1">
      <c r="A109" s="401" t="s">
        <v>30</v>
      </c>
      <c r="B109" s="402"/>
      <c r="C109" s="403"/>
      <c r="D109" s="400"/>
      <c r="E109" s="12"/>
      <c r="F109" s="106" t="s">
        <v>75</v>
      </c>
      <c r="G109" s="181"/>
      <c r="H109" s="155"/>
      <c r="I109" s="73">
        <f>IF(E109&lt;&gt;"",IF(E109*5&gt;50,50,ROUNDDOWN(E109*5,0)),"")</f>
      </c>
      <c r="J109" s="77" t="s">
        <v>114</v>
      </c>
      <c r="K109" s="78" t="s">
        <v>19</v>
      </c>
      <c r="L109" s="129"/>
    </row>
    <row r="110" spans="1:12" ht="31.5" customHeight="1">
      <c r="A110" s="401" t="s">
        <v>194</v>
      </c>
      <c r="B110" s="402"/>
      <c r="C110" s="403"/>
      <c r="D110" s="400"/>
      <c r="E110" s="12"/>
      <c r="F110" s="87" t="s">
        <v>73</v>
      </c>
      <c r="G110" s="181"/>
      <c r="H110" s="155"/>
      <c r="I110" s="73">
        <f>IF(E110&gt;0,10,"")</f>
      </c>
      <c r="J110" s="78" t="s">
        <v>23</v>
      </c>
      <c r="K110" s="78" t="s">
        <v>36</v>
      </c>
      <c r="L110" s="129"/>
    </row>
    <row r="111" spans="1:12" ht="31.5" customHeight="1">
      <c r="A111" s="397" t="s">
        <v>233</v>
      </c>
      <c r="B111" s="398"/>
      <c r="C111" s="398"/>
      <c r="D111" s="471"/>
      <c r="E111" s="9"/>
      <c r="F111" s="80" t="s">
        <v>76</v>
      </c>
      <c r="G111" s="184"/>
      <c r="H111" s="155"/>
      <c r="I111" s="73">
        <f>IF(E111&lt;&gt;"",IF(E111*2&gt;50,50,ROUNDDOWN(E111*2,0)),"")</f>
      </c>
      <c r="J111" s="77" t="s">
        <v>113</v>
      </c>
      <c r="K111" s="78" t="s">
        <v>20</v>
      </c>
      <c r="L111" s="129"/>
    </row>
    <row r="112" spans="1:12" s="88" customFormat="1" ht="31.5" customHeight="1">
      <c r="A112" s="401" t="s">
        <v>31</v>
      </c>
      <c r="B112" s="402"/>
      <c r="C112" s="403"/>
      <c r="D112" s="400"/>
      <c r="E112" s="10"/>
      <c r="F112" s="87" t="s">
        <v>75</v>
      </c>
      <c r="G112" s="185"/>
      <c r="H112" s="155"/>
      <c r="I112" s="73">
        <f>IF(E112&lt;&gt;"",IF(E112*10&gt;50,50,ROUNDDOWN(E112*10,0)),"")</f>
      </c>
      <c r="J112" s="77" t="s">
        <v>38</v>
      </c>
      <c r="K112" s="78" t="s">
        <v>21</v>
      </c>
      <c r="L112" s="115"/>
    </row>
    <row r="113" spans="1:11" ht="45" customHeight="1">
      <c r="A113" s="171" t="s">
        <v>253</v>
      </c>
      <c r="B113" s="353" t="s">
        <v>252</v>
      </c>
      <c r="C113" s="354"/>
      <c r="D113" s="355"/>
      <c r="E113" s="9"/>
      <c r="F113" s="23"/>
      <c r="G113" s="185"/>
      <c r="H113" s="153"/>
      <c r="I113" s="91"/>
      <c r="J113" s="78" t="s">
        <v>193</v>
      </c>
      <c r="K113" s="74"/>
    </row>
    <row r="114" spans="1:11" ht="45" customHeight="1" thickBot="1">
      <c r="A114" s="171" t="s">
        <v>254</v>
      </c>
      <c r="B114" s="353" t="s">
        <v>252</v>
      </c>
      <c r="C114" s="354"/>
      <c r="D114" s="355"/>
      <c r="E114" s="9"/>
      <c r="F114" s="19"/>
      <c r="G114" s="184"/>
      <c r="H114" s="153"/>
      <c r="I114" s="92"/>
      <c r="J114" s="105" t="s">
        <v>192</v>
      </c>
      <c r="K114" s="74"/>
    </row>
    <row r="115" spans="1:12" ht="27" customHeight="1" thickBot="1">
      <c r="A115" s="414"/>
      <c r="B115" s="415"/>
      <c r="C115" s="399"/>
      <c r="D115" s="400"/>
      <c r="E115" s="385" t="s">
        <v>219</v>
      </c>
      <c r="F115" s="386"/>
      <c r="G115" s="386"/>
      <c r="H115" s="387"/>
      <c r="I115" s="82">
        <f>SUM(I100:I114)</f>
        <v>0</v>
      </c>
      <c r="J115" s="83"/>
      <c r="K115" s="84"/>
      <c r="L115" s="85"/>
    </row>
    <row r="116" spans="1:12" s="107" customFormat="1" ht="3" customHeight="1">
      <c r="A116" s="93"/>
      <c r="B116" s="93"/>
      <c r="C116" s="94"/>
      <c r="D116" s="94"/>
      <c r="E116" s="95"/>
      <c r="F116" s="96"/>
      <c r="G116" s="96"/>
      <c r="H116" s="96"/>
      <c r="I116" s="97"/>
      <c r="J116" s="94"/>
      <c r="K116" s="98"/>
      <c r="L116" s="99"/>
    </row>
    <row r="117" spans="1:12" ht="13.5" customHeight="1">
      <c r="A117" s="369" t="s">
        <v>44</v>
      </c>
      <c r="B117" s="370"/>
      <c r="C117" s="371"/>
      <c r="D117" s="342"/>
      <c r="E117" s="378" t="s">
        <v>69</v>
      </c>
      <c r="F117" s="70"/>
      <c r="G117" s="378" t="s">
        <v>74</v>
      </c>
      <c r="H117" s="71"/>
      <c r="I117" s="406" t="s">
        <v>68</v>
      </c>
      <c r="J117" s="406" t="s">
        <v>67</v>
      </c>
      <c r="K117" s="406" t="s">
        <v>72</v>
      </c>
      <c r="L117" s="126"/>
    </row>
    <row r="118" spans="1:12" ht="15.75" customHeight="1">
      <c r="A118" s="372"/>
      <c r="B118" s="373"/>
      <c r="C118" s="373"/>
      <c r="D118" s="347"/>
      <c r="E118" s="379"/>
      <c r="F118" s="72" t="s">
        <v>70</v>
      </c>
      <c r="G118" s="413"/>
      <c r="H118" s="72" t="s">
        <v>161</v>
      </c>
      <c r="I118" s="407"/>
      <c r="J118" s="407"/>
      <c r="K118" s="444"/>
      <c r="L118" s="126"/>
    </row>
    <row r="119" spans="1:12" ht="28.5" customHeight="1">
      <c r="A119" s="341" t="s">
        <v>240</v>
      </c>
      <c r="B119" s="342"/>
      <c r="C119" s="404" t="s">
        <v>189</v>
      </c>
      <c r="D119" s="405"/>
      <c r="E119" s="20"/>
      <c r="F119" s="108" t="s">
        <v>76</v>
      </c>
      <c r="G119" s="182"/>
      <c r="H119" s="152"/>
      <c r="I119" s="334">
        <f>IF(E119&amp;E120&amp;E121&amp;E122&lt;&gt;"",IF((E119*2+E120*5+IF(E121&gt;0,10,0)+IF(E122&gt;0,20,0))&gt;=50,50,E119*2+E120*5+IF(E121&gt;0,10,0)+IF(E122&gt;0,20,0)),"")</f>
      </c>
      <c r="J119" s="79" t="s">
        <v>113</v>
      </c>
      <c r="K119" s="411"/>
      <c r="L119" s="129"/>
    </row>
    <row r="120" spans="1:12" ht="28.5" customHeight="1">
      <c r="A120" s="343"/>
      <c r="B120" s="344"/>
      <c r="C120" s="404" t="s">
        <v>190</v>
      </c>
      <c r="D120" s="405"/>
      <c r="E120" s="9"/>
      <c r="F120" s="108" t="s">
        <v>76</v>
      </c>
      <c r="G120" s="182"/>
      <c r="H120" s="152"/>
      <c r="I120" s="335"/>
      <c r="J120" s="74" t="s">
        <v>110</v>
      </c>
      <c r="K120" s="468"/>
      <c r="L120" s="129"/>
    </row>
    <row r="121" spans="1:12" ht="28.5" customHeight="1">
      <c r="A121" s="343"/>
      <c r="B121" s="344"/>
      <c r="C121" s="404" t="s">
        <v>191</v>
      </c>
      <c r="D121" s="405"/>
      <c r="E121" s="9"/>
      <c r="F121" s="80" t="s">
        <v>73</v>
      </c>
      <c r="G121" s="182"/>
      <c r="H121" s="152"/>
      <c r="I121" s="335"/>
      <c r="J121" s="78" t="s">
        <v>195</v>
      </c>
      <c r="K121" s="468"/>
      <c r="L121" s="129"/>
    </row>
    <row r="122" spans="1:12" ht="28.5" customHeight="1">
      <c r="A122" s="469"/>
      <c r="B122" s="347"/>
      <c r="C122" s="404" t="s">
        <v>197</v>
      </c>
      <c r="D122" s="405"/>
      <c r="E122" s="9"/>
      <c r="F122" s="80" t="s">
        <v>73</v>
      </c>
      <c r="G122" s="182"/>
      <c r="H122" s="152"/>
      <c r="I122" s="335"/>
      <c r="J122" s="78" t="s">
        <v>196</v>
      </c>
      <c r="K122" s="412"/>
      <c r="L122" s="129"/>
    </row>
    <row r="123" spans="1:12" ht="28.5" customHeight="1">
      <c r="A123" s="397" t="s">
        <v>249</v>
      </c>
      <c r="B123" s="398"/>
      <c r="C123" s="399"/>
      <c r="D123" s="405"/>
      <c r="E123" s="9"/>
      <c r="F123" s="108" t="s">
        <v>76</v>
      </c>
      <c r="G123" s="186"/>
      <c r="H123" s="152"/>
      <c r="I123" s="73">
        <f>IF(E123&lt;&gt;"",IF(E123&gt;=3,30,E123*10),"")</f>
      </c>
      <c r="J123" s="74" t="s">
        <v>237</v>
      </c>
      <c r="K123" s="109"/>
      <c r="L123" s="129"/>
    </row>
    <row r="124" spans="1:11" s="121" customFormat="1" ht="28.5" customHeight="1">
      <c r="A124" s="463" t="s">
        <v>299</v>
      </c>
      <c r="B124" s="342"/>
      <c r="C124" s="489" t="s">
        <v>300</v>
      </c>
      <c r="D124" s="400"/>
      <c r="E124" s="9"/>
      <c r="F124" s="123" t="s">
        <v>73</v>
      </c>
      <c r="G124" s="133"/>
      <c r="H124" s="153"/>
      <c r="I124" s="460">
        <f>IF(IF(E124&gt;=1,10,0)+IF(E125&gt;=1,10,0)+IF(E126&gt;=1,10,0)+IF(E127&gt;=1,50,0)&gt;50,50,IF(E124&gt;=1,10,0)+IF(E125&gt;=1,10,0)+IF(E126&gt;=1,10,0)+IF(E127&gt;=1,50,0))</f>
        <v>0</v>
      </c>
      <c r="J124" s="124" t="s">
        <v>112</v>
      </c>
      <c r="K124" s="109"/>
    </row>
    <row r="125" spans="1:11" s="121" customFormat="1" ht="39" customHeight="1">
      <c r="A125" s="490"/>
      <c r="B125" s="344"/>
      <c r="C125" s="489" t="s">
        <v>199</v>
      </c>
      <c r="D125" s="400"/>
      <c r="E125" s="10"/>
      <c r="F125" s="118" t="s">
        <v>73</v>
      </c>
      <c r="G125" s="133"/>
      <c r="H125" s="153"/>
      <c r="I125" s="495"/>
      <c r="J125" s="119" t="s">
        <v>112</v>
      </c>
      <c r="K125" s="109"/>
    </row>
    <row r="126" spans="1:11" s="121" customFormat="1" ht="28.5" customHeight="1">
      <c r="A126" s="352"/>
      <c r="B126" s="344"/>
      <c r="C126" s="489" t="s">
        <v>198</v>
      </c>
      <c r="D126" s="400"/>
      <c r="E126" s="10"/>
      <c r="F126" s="123" t="s">
        <v>73</v>
      </c>
      <c r="G126" s="133"/>
      <c r="H126" s="153"/>
      <c r="I126" s="336"/>
      <c r="J126" s="124" t="s">
        <v>112</v>
      </c>
      <c r="K126" s="109"/>
    </row>
    <row r="127" spans="1:11" s="121" customFormat="1" ht="28.5" customHeight="1">
      <c r="A127" s="350"/>
      <c r="B127" s="347"/>
      <c r="C127" s="491" t="s">
        <v>95</v>
      </c>
      <c r="D127" s="400"/>
      <c r="E127" s="9"/>
      <c r="F127" s="123" t="s">
        <v>73</v>
      </c>
      <c r="G127" s="150"/>
      <c r="H127" s="153"/>
      <c r="I127" s="337"/>
      <c r="J127" s="124" t="s">
        <v>311</v>
      </c>
      <c r="K127" s="109"/>
    </row>
    <row r="128" spans="1:12" ht="28.5" customHeight="1">
      <c r="A128" s="397" t="s">
        <v>298</v>
      </c>
      <c r="B128" s="398"/>
      <c r="C128" s="399"/>
      <c r="D128" s="405"/>
      <c r="E128" s="9"/>
      <c r="F128" s="80" t="s">
        <v>73</v>
      </c>
      <c r="G128" s="186"/>
      <c r="H128" s="152"/>
      <c r="I128" s="73">
        <f>IF(E128&lt;&gt;"",IF(E128&gt;=1,5,0),"")</f>
      </c>
      <c r="J128" s="78" t="s">
        <v>200</v>
      </c>
      <c r="K128" s="109"/>
      <c r="L128" s="129"/>
    </row>
    <row r="129" spans="1:12" ht="28.5" customHeight="1">
      <c r="A129" s="397" t="s">
        <v>301</v>
      </c>
      <c r="B129" s="398"/>
      <c r="C129" s="399"/>
      <c r="D129" s="405"/>
      <c r="E129" s="9"/>
      <c r="F129" s="80" t="s">
        <v>73</v>
      </c>
      <c r="G129" s="186"/>
      <c r="H129" s="152"/>
      <c r="I129" s="73">
        <f>IF(E129&lt;&gt;"",IF(E129&gt;=1,20,0),"")</f>
      </c>
      <c r="J129" s="78" t="s">
        <v>45</v>
      </c>
      <c r="K129" s="109"/>
      <c r="L129" s="129"/>
    </row>
    <row r="130" spans="1:12" ht="28.5" customHeight="1">
      <c r="A130" s="341" t="s">
        <v>302</v>
      </c>
      <c r="B130" s="342"/>
      <c r="C130" s="404" t="s">
        <v>79</v>
      </c>
      <c r="D130" s="405"/>
      <c r="E130" s="9"/>
      <c r="F130" s="80" t="s">
        <v>73</v>
      </c>
      <c r="G130" s="442"/>
      <c r="H130" s="440"/>
      <c r="I130" s="334">
        <f>IF(E130&amp;E131&amp;E132&lt;&gt;"",IF((E130*5+E131*20+E132*10)&gt;30,30,ROUNDDOWN(E130*5+E131*20+E132*10,0)),"")</f>
      </c>
      <c r="J130" s="74" t="s">
        <v>46</v>
      </c>
      <c r="K130" s="411"/>
      <c r="L130" s="129"/>
    </row>
    <row r="131" spans="1:12" ht="28.5" customHeight="1">
      <c r="A131" s="345"/>
      <c r="B131" s="344"/>
      <c r="C131" s="404" t="s">
        <v>80</v>
      </c>
      <c r="D131" s="405"/>
      <c r="E131" s="9"/>
      <c r="F131" s="80" t="s">
        <v>73</v>
      </c>
      <c r="G131" s="443"/>
      <c r="H131" s="441"/>
      <c r="I131" s="383"/>
      <c r="J131" s="74" t="s">
        <v>47</v>
      </c>
      <c r="K131" s="412"/>
      <c r="L131" s="129"/>
    </row>
    <row r="132" spans="1:12" ht="28.5" customHeight="1">
      <c r="A132" s="372"/>
      <c r="B132" s="347"/>
      <c r="C132" s="404" t="s">
        <v>90</v>
      </c>
      <c r="D132" s="405"/>
      <c r="E132" s="9"/>
      <c r="F132" s="80" t="s">
        <v>73</v>
      </c>
      <c r="G132" s="182"/>
      <c r="H132" s="152"/>
      <c r="I132" s="437"/>
      <c r="J132" s="74" t="s">
        <v>48</v>
      </c>
      <c r="K132" s="110"/>
      <c r="L132" s="129"/>
    </row>
    <row r="133" spans="1:12" s="88" customFormat="1" ht="28.5" customHeight="1">
      <c r="A133" s="463" t="s">
        <v>306</v>
      </c>
      <c r="B133" s="348"/>
      <c r="C133" s="416" t="s">
        <v>236</v>
      </c>
      <c r="D133" s="405"/>
      <c r="E133" s="9"/>
      <c r="F133" s="80" t="s">
        <v>76</v>
      </c>
      <c r="G133" s="181"/>
      <c r="H133" s="153"/>
      <c r="I133" s="460">
        <f>IF(E133&amp;E134&amp;E135&amp;E136&lt;&gt;"",IF((E133*10+E134*10+IF(E135&gt;0,20,0)+E136*10)&gt;=50,50,E133*10+E134*10+IF(E135&gt;0,20,0)+E136*10),"")</f>
      </c>
      <c r="J133" s="74" t="s">
        <v>237</v>
      </c>
      <c r="K133" s="111"/>
      <c r="L133" s="115"/>
    </row>
    <row r="134" spans="1:12" s="88" customFormat="1" ht="42.75" customHeight="1">
      <c r="A134" s="464"/>
      <c r="B134" s="486"/>
      <c r="C134" s="416" t="s">
        <v>303</v>
      </c>
      <c r="D134" s="405"/>
      <c r="E134" s="9"/>
      <c r="F134" s="80" t="s">
        <v>75</v>
      </c>
      <c r="G134" s="183"/>
      <c r="H134" s="153"/>
      <c r="I134" s="493"/>
      <c r="J134" s="77" t="s">
        <v>38</v>
      </c>
      <c r="K134" s="112"/>
      <c r="L134" s="115"/>
    </row>
    <row r="135" spans="1:12" s="88" customFormat="1" ht="28.5" customHeight="1">
      <c r="A135" s="487"/>
      <c r="B135" s="486"/>
      <c r="C135" s="416" t="s">
        <v>238</v>
      </c>
      <c r="D135" s="405"/>
      <c r="E135" s="9"/>
      <c r="F135" s="80" t="s">
        <v>73</v>
      </c>
      <c r="G135" s="183"/>
      <c r="H135" s="153"/>
      <c r="I135" s="494"/>
      <c r="J135" s="120" t="s">
        <v>239</v>
      </c>
      <c r="K135" s="112"/>
      <c r="L135" s="115"/>
    </row>
    <row r="136" spans="1:12" s="88" customFormat="1" ht="39" customHeight="1">
      <c r="A136" s="350"/>
      <c r="B136" s="351"/>
      <c r="C136" s="488" t="s">
        <v>307</v>
      </c>
      <c r="D136" s="390"/>
      <c r="E136" s="10"/>
      <c r="F136" s="87" t="s">
        <v>115</v>
      </c>
      <c r="G136" s="183"/>
      <c r="H136" s="153"/>
      <c r="I136" s="337"/>
      <c r="J136" s="77" t="s">
        <v>250</v>
      </c>
      <c r="K136" s="112"/>
      <c r="L136" s="115"/>
    </row>
    <row r="137" spans="1:12" ht="13.5" customHeight="1">
      <c r="A137" s="369" t="s">
        <v>44</v>
      </c>
      <c r="B137" s="370"/>
      <c r="C137" s="371"/>
      <c r="D137" s="342"/>
      <c r="E137" s="378" t="s">
        <v>69</v>
      </c>
      <c r="F137" s="70"/>
      <c r="G137" s="378" t="s">
        <v>74</v>
      </c>
      <c r="H137" s="71"/>
      <c r="I137" s="406" t="s">
        <v>68</v>
      </c>
      <c r="J137" s="406" t="s">
        <v>67</v>
      </c>
      <c r="K137" s="406" t="s">
        <v>72</v>
      </c>
      <c r="L137" s="126"/>
    </row>
    <row r="138" spans="1:12" ht="15.75" customHeight="1">
      <c r="A138" s="372"/>
      <c r="B138" s="373"/>
      <c r="C138" s="373"/>
      <c r="D138" s="347"/>
      <c r="E138" s="379"/>
      <c r="F138" s="72" t="s">
        <v>70</v>
      </c>
      <c r="G138" s="413"/>
      <c r="H138" s="72" t="s">
        <v>161</v>
      </c>
      <c r="I138" s="407"/>
      <c r="J138" s="407"/>
      <c r="K138" s="444"/>
      <c r="L138" s="126"/>
    </row>
    <row r="139" spans="1:12" ht="28.5" customHeight="1">
      <c r="A139" s="397" t="s">
        <v>304</v>
      </c>
      <c r="B139" s="398"/>
      <c r="C139" s="399"/>
      <c r="D139" s="405"/>
      <c r="E139" s="10"/>
      <c r="F139" s="87" t="s">
        <v>73</v>
      </c>
      <c r="G139" s="181"/>
      <c r="H139" s="153"/>
      <c r="I139" s="73">
        <f>IF(E139&lt;&gt;"",IF(E139&gt;=1,50,0),"")</f>
      </c>
      <c r="J139" s="78" t="s">
        <v>49</v>
      </c>
      <c r="K139" s="109"/>
      <c r="L139" s="129"/>
    </row>
    <row r="140" spans="1:12" ht="28.5" customHeight="1">
      <c r="A140" s="341" t="s">
        <v>305</v>
      </c>
      <c r="B140" s="356"/>
      <c r="C140" s="371"/>
      <c r="D140" s="348"/>
      <c r="E140" s="433"/>
      <c r="F140" s="435" t="s">
        <v>50</v>
      </c>
      <c r="G140" s="438"/>
      <c r="H140" s="154"/>
      <c r="I140" s="384">
        <f>IF(E140&lt;&gt;"",IF(E140&gt;=50000,50,IF(E140&lt;20000,10,IF(E140&gt;0,ROUNDDOWN(E140/1000,-1),0))),"")</f>
      </c>
      <c r="J140" s="74" t="s">
        <v>51</v>
      </c>
      <c r="K140" s="408" t="s">
        <v>22</v>
      </c>
      <c r="L140" s="125"/>
    </row>
    <row r="141" spans="1:12" ht="28.5" customHeight="1">
      <c r="A141" s="372"/>
      <c r="B141" s="373"/>
      <c r="C141" s="373"/>
      <c r="D141" s="351"/>
      <c r="E141" s="434"/>
      <c r="F141" s="436"/>
      <c r="G141" s="439"/>
      <c r="H141" s="155"/>
      <c r="I141" s="384"/>
      <c r="J141" s="74" t="s">
        <v>52</v>
      </c>
      <c r="K141" s="409"/>
      <c r="L141" s="125"/>
    </row>
    <row r="142" spans="1:11" ht="45" customHeight="1">
      <c r="A142" s="171" t="s">
        <v>308</v>
      </c>
      <c r="B142" s="353" t="s">
        <v>252</v>
      </c>
      <c r="C142" s="354"/>
      <c r="D142" s="355"/>
      <c r="E142" s="9"/>
      <c r="F142" s="23"/>
      <c r="G142" s="185"/>
      <c r="H142" s="153"/>
      <c r="I142" s="91"/>
      <c r="J142" s="78" t="s">
        <v>193</v>
      </c>
      <c r="K142" s="74"/>
    </row>
    <row r="143" spans="1:11" ht="45" customHeight="1">
      <c r="A143" s="171" t="s">
        <v>309</v>
      </c>
      <c r="B143" s="353" t="s">
        <v>252</v>
      </c>
      <c r="C143" s="354"/>
      <c r="D143" s="355"/>
      <c r="E143" s="9"/>
      <c r="F143" s="19"/>
      <c r="G143" s="184"/>
      <c r="H143" s="153"/>
      <c r="I143" s="92"/>
      <c r="J143" s="105" t="s">
        <v>192</v>
      </c>
      <c r="K143" s="74"/>
    </row>
    <row r="144" spans="1:11" ht="45" customHeight="1" thickBot="1">
      <c r="A144" s="171" t="s">
        <v>310</v>
      </c>
      <c r="B144" s="353" t="s">
        <v>252</v>
      </c>
      <c r="C144" s="354"/>
      <c r="D144" s="355"/>
      <c r="E144" s="9"/>
      <c r="F144" s="19"/>
      <c r="G144" s="184"/>
      <c r="H144" s="153"/>
      <c r="I144" s="92"/>
      <c r="J144" s="105" t="s">
        <v>192</v>
      </c>
      <c r="K144" s="74"/>
    </row>
    <row r="145" spans="1:12" ht="28.5" customHeight="1" thickBot="1">
      <c r="A145" s="414"/>
      <c r="B145" s="415"/>
      <c r="C145" s="399"/>
      <c r="D145" s="400"/>
      <c r="E145" s="385" t="s">
        <v>220</v>
      </c>
      <c r="F145" s="386"/>
      <c r="G145" s="386"/>
      <c r="H145" s="387"/>
      <c r="I145" s="82">
        <f>SUM(I119:I136)+SUM(I139:I144)</f>
        <v>0</v>
      </c>
      <c r="J145" s="83"/>
      <c r="K145" s="84"/>
      <c r="L145" s="85"/>
    </row>
    <row r="146" spans="1:12" ht="15" customHeight="1" thickBot="1">
      <c r="A146" s="93"/>
      <c r="B146" s="93"/>
      <c r="C146" s="94"/>
      <c r="D146" s="94"/>
      <c r="E146" s="95"/>
      <c r="F146" s="96"/>
      <c r="G146" s="96"/>
      <c r="H146" s="96"/>
      <c r="I146" s="97"/>
      <c r="J146" s="94"/>
      <c r="K146" s="98"/>
      <c r="L146" s="99"/>
    </row>
    <row r="147" spans="1:15" ht="28.5" customHeight="1" thickBot="1">
      <c r="A147" s="357" t="s">
        <v>338</v>
      </c>
      <c r="B147" s="358"/>
      <c r="C147" s="359"/>
      <c r="D147" s="359"/>
      <c r="E147" s="359"/>
      <c r="F147" s="360"/>
      <c r="G147" s="360"/>
      <c r="H147" s="361"/>
      <c r="I147" s="100" t="s">
        <v>55</v>
      </c>
      <c r="J147" s="135">
        <f>IF(I115+I145&gt;150,150,I115+I145)</f>
        <v>0</v>
      </c>
      <c r="K147" s="102"/>
      <c r="L147" s="31"/>
      <c r="O147" s="127"/>
    </row>
    <row r="148" spans="1:10" ht="3" customHeight="1">
      <c r="A148" s="101"/>
      <c r="B148" s="101"/>
      <c r="C148" s="96"/>
      <c r="D148" s="96"/>
      <c r="E148" s="96"/>
      <c r="F148" s="101"/>
      <c r="G148" s="102"/>
      <c r="H148" s="102"/>
      <c r="I148" s="31"/>
      <c r="J148" s="31"/>
    </row>
    <row r="149" spans="1:12" ht="28.5" customHeight="1">
      <c r="A149" s="362" t="s">
        <v>56</v>
      </c>
      <c r="B149" s="363"/>
      <c r="C149" s="364"/>
      <c r="D149" s="364"/>
      <c r="E149" s="364"/>
      <c r="F149" s="364"/>
      <c r="G149" s="364"/>
      <c r="H149" s="364"/>
      <c r="I149" s="364"/>
      <c r="J149" s="365"/>
      <c r="K149" s="69"/>
      <c r="L149" s="125"/>
    </row>
    <row r="150" spans="1:12" ht="13.5" customHeight="1">
      <c r="A150" s="369" t="s">
        <v>57</v>
      </c>
      <c r="B150" s="370"/>
      <c r="C150" s="371"/>
      <c r="D150" s="342"/>
      <c r="E150" s="378" t="s">
        <v>69</v>
      </c>
      <c r="F150" s="70"/>
      <c r="G150" s="378" t="s">
        <v>74</v>
      </c>
      <c r="H150" s="71"/>
      <c r="I150" s="406" t="s">
        <v>68</v>
      </c>
      <c r="J150" s="406" t="s">
        <v>67</v>
      </c>
      <c r="K150" s="406" t="s">
        <v>72</v>
      </c>
      <c r="L150" s="126"/>
    </row>
    <row r="151" spans="1:12" ht="15.75" customHeight="1">
      <c r="A151" s="372"/>
      <c r="B151" s="373"/>
      <c r="C151" s="373"/>
      <c r="D151" s="347"/>
      <c r="E151" s="379"/>
      <c r="F151" s="72" t="s">
        <v>70</v>
      </c>
      <c r="G151" s="413"/>
      <c r="H151" s="72" t="s">
        <v>161</v>
      </c>
      <c r="I151" s="407"/>
      <c r="J151" s="407"/>
      <c r="K151" s="444"/>
      <c r="L151" s="126"/>
    </row>
    <row r="152" spans="1:12" ht="36" customHeight="1">
      <c r="A152" s="418" t="s">
        <v>235</v>
      </c>
      <c r="B152" s="419"/>
      <c r="C152" s="420"/>
      <c r="D152" s="236"/>
      <c r="E152" s="13"/>
      <c r="F152" s="80" t="s">
        <v>73</v>
      </c>
      <c r="G152" s="180"/>
      <c r="H152" s="151"/>
      <c r="I152" s="73">
        <f>IF(E152&lt;&gt;"",IF(E152&gt;=1,50,0),"")</f>
      </c>
      <c r="J152" s="78" t="s">
        <v>111</v>
      </c>
      <c r="K152" s="113"/>
      <c r="L152" s="125"/>
    </row>
    <row r="153" spans="1:12" ht="36" customHeight="1">
      <c r="A153" s="401" t="s">
        <v>227</v>
      </c>
      <c r="B153" s="402"/>
      <c r="C153" s="405"/>
      <c r="D153" s="400"/>
      <c r="E153" s="13"/>
      <c r="F153" s="80" t="s">
        <v>73</v>
      </c>
      <c r="G153" s="180"/>
      <c r="H153" s="151"/>
      <c r="I153" s="73">
        <f>IF(E153&lt;&gt;"",IF(E153&gt;=1,50,0),"")</f>
      </c>
      <c r="J153" s="78" t="s">
        <v>111</v>
      </c>
      <c r="K153" s="90"/>
      <c r="L153" s="129"/>
    </row>
    <row r="154" spans="1:12" ht="36.75" customHeight="1">
      <c r="A154" s="401" t="s">
        <v>312</v>
      </c>
      <c r="B154" s="402"/>
      <c r="C154" s="405"/>
      <c r="D154" s="400"/>
      <c r="E154" s="21"/>
      <c r="F154" s="80" t="s">
        <v>73</v>
      </c>
      <c r="G154" s="180"/>
      <c r="H154" s="151"/>
      <c r="I154" s="92"/>
      <c r="J154" s="120" t="s">
        <v>193</v>
      </c>
      <c r="K154" s="89"/>
      <c r="L154" s="129"/>
    </row>
    <row r="155" spans="1:12" ht="13.5" customHeight="1">
      <c r="A155" s="369" t="s">
        <v>228</v>
      </c>
      <c r="B155" s="370"/>
      <c r="C155" s="371"/>
      <c r="D155" s="342"/>
      <c r="E155" s="378" t="s">
        <v>69</v>
      </c>
      <c r="F155" s="70"/>
      <c r="G155" s="378" t="s">
        <v>74</v>
      </c>
      <c r="H155" s="71"/>
      <c r="I155" s="406" t="s">
        <v>68</v>
      </c>
      <c r="J155" s="406" t="s">
        <v>67</v>
      </c>
      <c r="K155" s="406" t="s">
        <v>72</v>
      </c>
      <c r="L155" s="126"/>
    </row>
    <row r="156" spans="1:12" ht="15.75" customHeight="1">
      <c r="A156" s="372"/>
      <c r="B156" s="373"/>
      <c r="C156" s="373"/>
      <c r="D156" s="347"/>
      <c r="E156" s="379"/>
      <c r="F156" s="72" t="s">
        <v>70</v>
      </c>
      <c r="G156" s="413"/>
      <c r="H156" s="72" t="s">
        <v>161</v>
      </c>
      <c r="I156" s="407"/>
      <c r="J156" s="407"/>
      <c r="K156" s="444"/>
      <c r="L156" s="126"/>
    </row>
    <row r="157" spans="1:12" s="88" customFormat="1" ht="36" customHeight="1">
      <c r="A157" s="401" t="s">
        <v>230</v>
      </c>
      <c r="B157" s="402"/>
      <c r="C157" s="402"/>
      <c r="D157" s="417"/>
      <c r="E157" s="10"/>
      <c r="F157" s="80" t="s">
        <v>73</v>
      </c>
      <c r="G157" s="185"/>
      <c r="H157" s="151"/>
      <c r="I157" s="76"/>
      <c r="J157" s="120" t="s">
        <v>193</v>
      </c>
      <c r="K157" s="114"/>
      <c r="L157" s="115"/>
    </row>
    <row r="158" spans="1:12" ht="36" customHeight="1" thickBot="1">
      <c r="A158" s="397" t="s">
        <v>231</v>
      </c>
      <c r="B158" s="398"/>
      <c r="C158" s="405"/>
      <c r="D158" s="400"/>
      <c r="E158" s="13"/>
      <c r="F158" s="116" t="s">
        <v>73</v>
      </c>
      <c r="G158" s="180"/>
      <c r="H158" s="151"/>
      <c r="I158" s="73">
        <f>IF(E158&lt;&gt;"",IF(E158&gt;=1,50,0),"")</f>
      </c>
      <c r="J158" s="78" t="s">
        <v>229</v>
      </c>
      <c r="K158" s="90"/>
      <c r="L158" s="129"/>
    </row>
    <row r="159" spans="1:12" ht="28.5" customHeight="1" thickBot="1">
      <c r="A159" s="414"/>
      <c r="B159" s="415"/>
      <c r="C159" s="399"/>
      <c r="D159" s="400"/>
      <c r="E159" s="385" t="s">
        <v>222</v>
      </c>
      <c r="F159" s="386"/>
      <c r="G159" s="386"/>
      <c r="H159" s="387"/>
      <c r="I159" s="82">
        <f>SUM(I152:I158)</f>
        <v>0</v>
      </c>
      <c r="J159" s="83"/>
      <c r="K159" s="84"/>
      <c r="L159" s="85"/>
    </row>
    <row r="160" spans="1:12" ht="28.5" customHeight="1" thickBot="1">
      <c r="A160" s="93"/>
      <c r="B160" s="93"/>
      <c r="C160" s="94"/>
      <c r="D160" s="94"/>
      <c r="E160" s="95"/>
      <c r="F160" s="96"/>
      <c r="G160" s="96"/>
      <c r="H160" s="96"/>
      <c r="I160" s="97"/>
      <c r="J160" s="94"/>
      <c r="K160" s="98"/>
      <c r="L160" s="99"/>
    </row>
    <row r="161" spans="1:10" ht="28.5" customHeight="1" thickBot="1">
      <c r="A161" s="427" t="s">
        <v>221</v>
      </c>
      <c r="B161" s="428"/>
      <c r="C161" s="429"/>
      <c r="D161" s="429"/>
      <c r="E161" s="429"/>
      <c r="F161" s="100" t="s">
        <v>58</v>
      </c>
      <c r="G161" s="421">
        <f>IF(I159&gt;50,50,I159)</f>
        <v>0</v>
      </c>
      <c r="H161" s="422"/>
      <c r="I161" s="31"/>
      <c r="J161" s="31"/>
    </row>
    <row r="162" spans="1:10" ht="28.5" customHeight="1">
      <c r="A162" s="31"/>
      <c r="B162" s="31"/>
      <c r="C162" s="30"/>
      <c r="D162" s="30"/>
      <c r="E162" s="31"/>
      <c r="F162" s="86"/>
      <c r="G162" s="86"/>
      <c r="H162" s="86"/>
      <c r="I162" s="31"/>
      <c r="J162" s="31"/>
    </row>
    <row r="163" spans="1:10" ht="17.25" customHeight="1" thickBot="1">
      <c r="A163" s="24" t="s">
        <v>59</v>
      </c>
      <c r="B163" s="24"/>
      <c r="C163" s="30"/>
      <c r="D163" s="30"/>
      <c r="E163" s="31"/>
      <c r="F163" s="86"/>
      <c r="G163" s="86"/>
      <c r="H163" s="86"/>
      <c r="I163" s="31"/>
      <c r="J163" s="31"/>
    </row>
    <row r="164" spans="1:10" ht="17.25" customHeight="1">
      <c r="A164" s="393" t="s">
        <v>53</v>
      </c>
      <c r="B164" s="394"/>
      <c r="C164" s="395"/>
      <c r="D164" s="395"/>
      <c r="E164" s="395"/>
      <c r="F164" s="395"/>
      <c r="G164" s="395"/>
      <c r="H164" s="395"/>
      <c r="I164" s="395"/>
      <c r="J164" s="396"/>
    </row>
    <row r="165" spans="1:10" ht="152.25" customHeight="1" thickBot="1">
      <c r="A165" s="423"/>
      <c r="B165" s="424"/>
      <c r="C165" s="425"/>
      <c r="D165" s="425"/>
      <c r="E165" s="425"/>
      <c r="F165" s="425"/>
      <c r="G165" s="425"/>
      <c r="H165" s="425"/>
      <c r="I165" s="425"/>
      <c r="J165" s="426"/>
    </row>
  </sheetData>
  <sheetProtection/>
  <mergeCells count="314">
    <mergeCell ref="C78:D78"/>
    <mergeCell ref="J78:J79"/>
    <mergeCell ref="E137:E138"/>
    <mergeCell ref="G137:G138"/>
    <mergeCell ref="I133:I136"/>
    <mergeCell ref="I124:I127"/>
    <mergeCell ref="C102:D102"/>
    <mergeCell ref="C103:D103"/>
    <mergeCell ref="C105:D105"/>
    <mergeCell ref="C104:D104"/>
    <mergeCell ref="A140:D141"/>
    <mergeCell ref="B142:D142"/>
    <mergeCell ref="A123:D123"/>
    <mergeCell ref="C121:D121"/>
    <mergeCell ref="C126:D126"/>
    <mergeCell ref="A124:B127"/>
    <mergeCell ref="C127:D127"/>
    <mergeCell ref="C124:D124"/>
    <mergeCell ref="C125:D125"/>
    <mergeCell ref="B144:D144"/>
    <mergeCell ref="A137:D138"/>
    <mergeCell ref="A128:D128"/>
    <mergeCell ref="A133:B136"/>
    <mergeCell ref="C136:D136"/>
    <mergeCell ref="A129:D129"/>
    <mergeCell ref="C131:D131"/>
    <mergeCell ref="C132:D132"/>
    <mergeCell ref="C133:D133"/>
    <mergeCell ref="C134:D134"/>
    <mergeCell ref="J74:J75"/>
    <mergeCell ref="J76:J77"/>
    <mergeCell ref="J98:J99"/>
    <mergeCell ref="J80:J81"/>
    <mergeCell ref="J88:J89"/>
    <mergeCell ref="J86:J87"/>
    <mergeCell ref="K70:K71"/>
    <mergeCell ref="J68:J69"/>
    <mergeCell ref="A72:D73"/>
    <mergeCell ref="E72:E73"/>
    <mergeCell ref="G72:H73"/>
    <mergeCell ref="I72:I73"/>
    <mergeCell ref="C68:D68"/>
    <mergeCell ref="J72:J73"/>
    <mergeCell ref="K72:K73"/>
    <mergeCell ref="K64:K65"/>
    <mergeCell ref="C66:D66"/>
    <mergeCell ref="J66:J67"/>
    <mergeCell ref="K66:K67"/>
    <mergeCell ref="J64:J65"/>
    <mergeCell ref="G64:H69"/>
    <mergeCell ref="K68:K69"/>
    <mergeCell ref="C48:D48"/>
    <mergeCell ref="J48:J49"/>
    <mergeCell ref="A46:B49"/>
    <mergeCell ref="I46:I49"/>
    <mergeCell ref="G48:H49"/>
    <mergeCell ref="A50:D51"/>
    <mergeCell ref="E50:E51"/>
    <mergeCell ref="G50:H51"/>
    <mergeCell ref="I50:I51"/>
    <mergeCell ref="K46:K47"/>
    <mergeCell ref="K50:K51"/>
    <mergeCell ref="I137:I138"/>
    <mergeCell ref="J137:J138"/>
    <mergeCell ref="K137:K138"/>
    <mergeCell ref="K74:K75"/>
    <mergeCell ref="K76:K77"/>
    <mergeCell ref="K80:K81"/>
    <mergeCell ref="K82:K83"/>
    <mergeCell ref="I64:I69"/>
    <mergeCell ref="K48:K49"/>
    <mergeCell ref="A42:B45"/>
    <mergeCell ref="C42:D42"/>
    <mergeCell ref="G42:H43"/>
    <mergeCell ref="I42:I45"/>
    <mergeCell ref="C44:D44"/>
    <mergeCell ref="G44:H45"/>
    <mergeCell ref="K44:K45"/>
    <mergeCell ref="C46:D46"/>
    <mergeCell ref="G46:H47"/>
    <mergeCell ref="K34:K35"/>
    <mergeCell ref="K28:K29"/>
    <mergeCell ref="J42:J43"/>
    <mergeCell ref="K42:K43"/>
    <mergeCell ref="K40:K41"/>
    <mergeCell ref="K38:K39"/>
    <mergeCell ref="J38:J39"/>
    <mergeCell ref="J30:J31"/>
    <mergeCell ref="J32:J33"/>
    <mergeCell ref="C28:D28"/>
    <mergeCell ref="K15:K16"/>
    <mergeCell ref="K36:K37"/>
    <mergeCell ref="K30:K31"/>
    <mergeCell ref="K26:K27"/>
    <mergeCell ref="K19:K20"/>
    <mergeCell ref="K32:K33"/>
    <mergeCell ref="K21:K22"/>
    <mergeCell ref="J28:J29"/>
    <mergeCell ref="C36:D36"/>
    <mergeCell ref="K155:K156"/>
    <mergeCell ref="K150:K151"/>
    <mergeCell ref="K98:K99"/>
    <mergeCell ref="K52:K53"/>
    <mergeCell ref="K54:K55"/>
    <mergeCell ref="K60:K61"/>
    <mergeCell ref="K58:K59"/>
    <mergeCell ref="K86:K87"/>
    <mergeCell ref="K88:K89"/>
    <mergeCell ref="K84:K85"/>
    <mergeCell ref="A74:B81"/>
    <mergeCell ref="G74:H81"/>
    <mergeCell ref="I74:I81"/>
    <mergeCell ref="A88:C89"/>
    <mergeCell ref="G88:H89"/>
    <mergeCell ref="I88:I89"/>
    <mergeCell ref="I86:I87"/>
    <mergeCell ref="A86:C87"/>
    <mergeCell ref="G86:H87"/>
    <mergeCell ref="I84:I85"/>
    <mergeCell ref="A28:B33"/>
    <mergeCell ref="J84:J85"/>
    <mergeCell ref="C80:D80"/>
    <mergeCell ref="I70:I71"/>
    <mergeCell ref="J70:J71"/>
    <mergeCell ref="A82:C83"/>
    <mergeCell ref="G82:H83"/>
    <mergeCell ref="I82:I83"/>
    <mergeCell ref="J82:J83"/>
    <mergeCell ref="A70:C71"/>
    <mergeCell ref="I58:I63"/>
    <mergeCell ref="G70:H71"/>
    <mergeCell ref="A101:B105"/>
    <mergeCell ref="A109:D109"/>
    <mergeCell ref="A84:C85"/>
    <mergeCell ref="G84:H85"/>
    <mergeCell ref="B92:D92"/>
    <mergeCell ref="C76:D76"/>
    <mergeCell ref="C106:D106"/>
    <mergeCell ref="C107:D107"/>
    <mergeCell ref="I101:I105"/>
    <mergeCell ref="E93:H93"/>
    <mergeCell ref="C101:D101"/>
    <mergeCell ref="G92:H92"/>
    <mergeCell ref="A98:D99"/>
    <mergeCell ref="A95:H95"/>
    <mergeCell ref="A93:D93"/>
    <mergeCell ref="G98:G99"/>
    <mergeCell ref="E98:E99"/>
    <mergeCell ref="I98:I99"/>
    <mergeCell ref="G91:H91"/>
    <mergeCell ref="A119:B122"/>
    <mergeCell ref="B113:D113"/>
    <mergeCell ref="B114:D114"/>
    <mergeCell ref="A106:B108"/>
    <mergeCell ref="C108:D108"/>
    <mergeCell ref="A115:D115"/>
    <mergeCell ref="A111:D111"/>
    <mergeCell ref="A112:D112"/>
    <mergeCell ref="C120:D120"/>
    <mergeCell ref="K119:K122"/>
    <mergeCell ref="J117:J118"/>
    <mergeCell ref="E115:H115"/>
    <mergeCell ref="K117:K118"/>
    <mergeCell ref="E117:E118"/>
    <mergeCell ref="G117:G118"/>
    <mergeCell ref="C62:D62"/>
    <mergeCell ref="G58:H59"/>
    <mergeCell ref="G62:H63"/>
    <mergeCell ref="B91:D91"/>
    <mergeCell ref="A58:B63"/>
    <mergeCell ref="C60:D60"/>
    <mergeCell ref="G60:H61"/>
    <mergeCell ref="A64:B69"/>
    <mergeCell ref="C64:D64"/>
    <mergeCell ref="G90:H90"/>
    <mergeCell ref="A54:C55"/>
    <mergeCell ref="A56:C57"/>
    <mergeCell ref="A52:C53"/>
    <mergeCell ref="I54:I55"/>
    <mergeCell ref="I56:I57"/>
    <mergeCell ref="I52:I53"/>
    <mergeCell ref="G52:H53"/>
    <mergeCell ref="G54:H55"/>
    <mergeCell ref="G56:H57"/>
    <mergeCell ref="K62:K63"/>
    <mergeCell ref="K56:K57"/>
    <mergeCell ref="J56:J57"/>
    <mergeCell ref="J60:J61"/>
    <mergeCell ref="J58:J59"/>
    <mergeCell ref="J62:J63"/>
    <mergeCell ref="J54:J55"/>
    <mergeCell ref="J44:J45"/>
    <mergeCell ref="I34:I41"/>
    <mergeCell ref="J34:J35"/>
    <mergeCell ref="J40:J41"/>
    <mergeCell ref="J36:J37"/>
    <mergeCell ref="J50:J51"/>
    <mergeCell ref="J46:J47"/>
    <mergeCell ref="I28:I33"/>
    <mergeCell ref="I21:I22"/>
    <mergeCell ref="K5:K6"/>
    <mergeCell ref="J5:J6"/>
    <mergeCell ref="J15:J18"/>
    <mergeCell ref="K7:K10"/>
    <mergeCell ref="I5:I6"/>
    <mergeCell ref="I11:I12"/>
    <mergeCell ref="K11:K12"/>
    <mergeCell ref="K17:K18"/>
    <mergeCell ref="K13:K14"/>
    <mergeCell ref="I140:I141"/>
    <mergeCell ref="E140:E141"/>
    <mergeCell ref="F140:F141"/>
    <mergeCell ref="I117:I118"/>
    <mergeCell ref="I130:I132"/>
    <mergeCell ref="G140:G141"/>
    <mergeCell ref="H130:H131"/>
    <mergeCell ref="I119:I122"/>
    <mergeCell ref="G130:G131"/>
    <mergeCell ref="G161:H161"/>
    <mergeCell ref="A165:J165"/>
    <mergeCell ref="A161:E161"/>
    <mergeCell ref="A24:D24"/>
    <mergeCell ref="A26:D27"/>
    <mergeCell ref="G32:H33"/>
    <mergeCell ref="G38:H39"/>
    <mergeCell ref="J155:J156"/>
    <mergeCell ref="E159:H159"/>
    <mergeCell ref="A159:D159"/>
    <mergeCell ref="I155:I156"/>
    <mergeCell ref="A154:D154"/>
    <mergeCell ref="A153:D153"/>
    <mergeCell ref="A152:D152"/>
    <mergeCell ref="A158:D158"/>
    <mergeCell ref="E155:E156"/>
    <mergeCell ref="G155:G156"/>
    <mergeCell ref="A157:D157"/>
    <mergeCell ref="A155:D156"/>
    <mergeCell ref="G150:G151"/>
    <mergeCell ref="A150:D151"/>
    <mergeCell ref="I150:I151"/>
    <mergeCell ref="C130:D130"/>
    <mergeCell ref="E145:H145"/>
    <mergeCell ref="B143:D143"/>
    <mergeCell ref="A130:B132"/>
    <mergeCell ref="A145:D145"/>
    <mergeCell ref="C135:D135"/>
    <mergeCell ref="A139:D139"/>
    <mergeCell ref="K140:K141"/>
    <mergeCell ref="A3:J3"/>
    <mergeCell ref="E26:E27"/>
    <mergeCell ref="I26:I27"/>
    <mergeCell ref="J26:J27"/>
    <mergeCell ref="A4:J4"/>
    <mergeCell ref="C21:D21"/>
    <mergeCell ref="K130:K131"/>
    <mergeCell ref="I19:I20"/>
    <mergeCell ref="G19:H20"/>
    <mergeCell ref="A164:J164"/>
    <mergeCell ref="A100:D100"/>
    <mergeCell ref="A110:D110"/>
    <mergeCell ref="I106:I108"/>
    <mergeCell ref="A117:D118"/>
    <mergeCell ref="C119:D119"/>
    <mergeCell ref="C122:D122"/>
    <mergeCell ref="A149:J149"/>
    <mergeCell ref="J150:J151"/>
    <mergeCell ref="E150:E151"/>
    <mergeCell ref="G21:H22"/>
    <mergeCell ref="G23:H23"/>
    <mergeCell ref="E24:H24"/>
    <mergeCell ref="G40:H41"/>
    <mergeCell ref="G26:H27"/>
    <mergeCell ref="G34:H35"/>
    <mergeCell ref="G30:H31"/>
    <mergeCell ref="G28:H29"/>
    <mergeCell ref="G36:H37"/>
    <mergeCell ref="C13:D13"/>
    <mergeCell ref="C15:D15"/>
    <mergeCell ref="C17:D17"/>
    <mergeCell ref="I15:I18"/>
    <mergeCell ref="G13:H14"/>
    <mergeCell ref="G15:H16"/>
    <mergeCell ref="G17:H18"/>
    <mergeCell ref="I13:I14"/>
    <mergeCell ref="A5:D6"/>
    <mergeCell ref="C7:D7"/>
    <mergeCell ref="C11:D11"/>
    <mergeCell ref="G11:H12"/>
    <mergeCell ref="E5:E6"/>
    <mergeCell ref="G5:H6"/>
    <mergeCell ref="A11:B12"/>
    <mergeCell ref="G7:H10"/>
    <mergeCell ref="A7:B10"/>
    <mergeCell ref="C9:D9"/>
    <mergeCell ref="C19:D19"/>
    <mergeCell ref="A147:H147"/>
    <mergeCell ref="A19:B20"/>
    <mergeCell ref="A97:J97"/>
    <mergeCell ref="C30:D30"/>
    <mergeCell ref="C32:D32"/>
    <mergeCell ref="B90:D90"/>
    <mergeCell ref="C38:D38"/>
    <mergeCell ref="C58:D58"/>
    <mergeCell ref="C74:D74"/>
    <mergeCell ref="I7:I10"/>
    <mergeCell ref="J9:J10"/>
    <mergeCell ref="J7:J8"/>
    <mergeCell ref="A34:B41"/>
    <mergeCell ref="C34:D34"/>
    <mergeCell ref="C40:D40"/>
    <mergeCell ref="A13:B14"/>
    <mergeCell ref="A15:B18"/>
    <mergeCell ref="B23:D23"/>
    <mergeCell ref="A21:B22"/>
  </mergeCells>
  <printOptions/>
  <pageMargins left="0.77" right="0.71" top="0.41" bottom="0.44" header="0.41" footer="0.46"/>
  <pageSetup horizontalDpi="600" verticalDpi="600" orientation="landscape" paperSize="9" scale="97" r:id="rId2"/>
  <rowBreaks count="8" manualBreakCount="8">
    <brk id="25" max="7" man="1"/>
    <brk id="49" max="9" man="1"/>
    <brk id="71" max="9" man="1"/>
    <brk id="95" max="9" man="1"/>
    <brk id="96" max="8" man="1"/>
    <brk id="116" max="8" man="1"/>
    <brk id="136" max="9" man="1"/>
    <brk id="148" max="8" man="1"/>
  </rowBreaks>
  <colBreaks count="1" manualBreakCount="1">
    <brk id="10" max="119" man="1"/>
  </colBreaks>
  <legacyDrawing r:id="rId1"/>
</worksheet>
</file>

<file path=xl/worksheets/sheet3.xml><?xml version="1.0" encoding="utf-8"?>
<worksheet xmlns="http://schemas.openxmlformats.org/spreadsheetml/2006/main" xmlns:r="http://schemas.openxmlformats.org/officeDocument/2006/relationships">
  <sheetPr codeName="Sheet2">
    <tabColor indexed="53"/>
  </sheetPr>
  <dimension ref="A1:L46"/>
  <sheetViews>
    <sheetView showZeros="0" zoomScaleSheetLayoutView="100" zoomScalePageLayoutView="0" workbookViewId="0" topLeftCell="A1">
      <selection activeCell="K42" sqref="K42"/>
    </sheetView>
  </sheetViews>
  <sheetFormatPr defaultColWidth="9.00390625" defaultRowHeight="13.5"/>
  <cols>
    <col min="1" max="3" width="4.00390625" style="38" customWidth="1"/>
    <col min="4" max="4" width="15.75390625" style="38" customWidth="1"/>
    <col min="5" max="5" width="9.625" style="38" customWidth="1"/>
    <col min="6" max="6" width="6.625" style="38" customWidth="1"/>
    <col min="7" max="8" width="8.625" style="38" customWidth="1"/>
    <col min="9" max="10" width="16.625" style="38" customWidth="1"/>
    <col min="11" max="16384" width="9.00390625" style="38" customWidth="1"/>
  </cols>
  <sheetData>
    <row r="1" spans="1:10" s="166" customFormat="1" ht="13.5">
      <c r="A1" s="5" t="s">
        <v>86</v>
      </c>
      <c r="B1" s="5"/>
      <c r="C1" s="165"/>
      <c r="D1" s="165"/>
      <c r="E1" s="165"/>
      <c r="F1" s="165"/>
      <c r="G1" s="165"/>
      <c r="H1" s="165"/>
      <c r="I1" s="165"/>
      <c r="J1" s="165"/>
    </row>
    <row r="2" spans="1:10" s="32" customFormat="1" ht="14.25">
      <c r="A2" s="5" t="s">
        <v>330</v>
      </c>
      <c r="B2" s="30"/>
      <c r="C2" s="31"/>
      <c r="D2" s="31"/>
      <c r="E2" s="31"/>
      <c r="F2" s="31"/>
      <c r="G2" s="31"/>
      <c r="H2" s="31"/>
      <c r="I2" s="31"/>
      <c r="J2" s="31"/>
    </row>
    <row r="3" spans="1:10" s="166" customFormat="1" ht="12" customHeight="1">
      <c r="A3" s="5"/>
      <c r="B3" s="5"/>
      <c r="C3" s="165"/>
      <c r="D3" s="165"/>
      <c r="E3" s="165"/>
      <c r="F3" s="165"/>
      <c r="G3" s="165"/>
      <c r="H3" s="165"/>
      <c r="I3" s="165"/>
      <c r="J3" s="165"/>
    </row>
    <row r="4" spans="1:10" s="166" customFormat="1" ht="16.5" customHeight="1">
      <c r="A4" s="302" t="s">
        <v>205</v>
      </c>
      <c r="B4" s="302"/>
      <c r="C4" s="303"/>
      <c r="D4" s="303"/>
      <c r="E4" s="303"/>
      <c r="F4" s="303"/>
      <c r="G4" s="303"/>
      <c r="H4" s="303"/>
      <c r="I4" s="303"/>
      <c r="J4" s="303"/>
    </row>
    <row r="5" spans="1:10" s="166" customFormat="1" ht="13.5" customHeight="1">
      <c r="A5" s="165"/>
      <c r="B5" s="165"/>
      <c r="C5" s="165"/>
      <c r="D5" s="165"/>
      <c r="E5" s="165"/>
      <c r="F5" s="165"/>
      <c r="G5" s="165"/>
      <c r="H5" s="165"/>
      <c r="I5" s="165"/>
      <c r="J5" s="165"/>
    </row>
    <row r="6" spans="1:10" s="166" customFormat="1" ht="16.5" customHeight="1" thickBot="1">
      <c r="A6" s="552" t="s">
        <v>209</v>
      </c>
      <c r="B6" s="552"/>
      <c r="C6" s="262"/>
      <c r="D6" s="262"/>
      <c r="E6" s="262"/>
      <c r="F6" s="262"/>
      <c r="G6" s="262"/>
      <c r="H6" s="262"/>
      <c r="I6" s="262"/>
      <c r="J6" s="262"/>
    </row>
    <row r="7" spans="1:10" s="166" customFormat="1" ht="24" customHeight="1">
      <c r="A7" s="563" t="s">
        <v>262</v>
      </c>
      <c r="B7" s="564"/>
      <c r="C7" s="564"/>
      <c r="D7" s="565"/>
      <c r="E7" s="566"/>
      <c r="F7" s="566"/>
      <c r="G7" s="566"/>
      <c r="H7" s="566"/>
      <c r="I7" s="567"/>
      <c r="J7" s="568"/>
    </row>
    <row r="8" spans="1:10" s="166" customFormat="1" ht="24" customHeight="1" thickBot="1">
      <c r="A8" s="517" t="s">
        <v>263</v>
      </c>
      <c r="B8" s="518"/>
      <c r="C8" s="518"/>
      <c r="D8" s="569"/>
      <c r="E8" s="570"/>
      <c r="F8" s="570"/>
      <c r="G8" s="570"/>
      <c r="H8" s="570"/>
      <c r="I8" s="571"/>
      <c r="J8" s="572"/>
    </row>
    <row r="9" spans="1:10" s="166" customFormat="1" ht="15" customHeight="1">
      <c r="A9" s="24"/>
      <c r="B9" s="24"/>
      <c r="C9" s="31"/>
      <c r="D9" s="31"/>
      <c r="E9" s="31"/>
      <c r="F9" s="31"/>
      <c r="G9" s="31"/>
      <c r="H9" s="31"/>
      <c r="I9" s="31"/>
      <c r="J9" s="31"/>
    </row>
    <row r="10" spans="1:10" s="166" customFormat="1" ht="16.5" customHeight="1" thickBot="1">
      <c r="A10" s="251" t="s">
        <v>202</v>
      </c>
      <c r="B10" s="251"/>
      <c r="C10" s="252"/>
      <c r="D10" s="252"/>
      <c r="E10" s="252"/>
      <c r="F10" s="252"/>
      <c r="G10" s="252"/>
      <c r="H10" s="252"/>
      <c r="I10" s="252"/>
      <c r="J10" s="252"/>
    </row>
    <row r="11" spans="1:10" s="166" customFormat="1" ht="24" customHeight="1" thickBot="1">
      <c r="A11" s="253"/>
      <c r="B11" s="254"/>
      <c r="C11" s="255"/>
      <c r="D11" s="255"/>
      <c r="E11" s="255"/>
      <c r="F11" s="255"/>
      <c r="G11" s="255"/>
      <c r="H11" s="255"/>
      <c r="I11" s="255"/>
      <c r="J11" s="256"/>
    </row>
    <row r="12" spans="1:10" s="166" customFormat="1" ht="15" customHeight="1">
      <c r="A12" s="263"/>
      <c r="B12" s="263"/>
      <c r="C12" s="263"/>
      <c r="D12" s="263"/>
      <c r="E12" s="263"/>
      <c r="F12" s="263"/>
      <c r="G12" s="263"/>
      <c r="H12" s="263"/>
      <c r="I12" s="263"/>
      <c r="J12" s="263"/>
    </row>
    <row r="13" spans="1:10" s="166" customFormat="1" ht="16.5" customHeight="1" thickBot="1">
      <c r="A13" s="252" t="s">
        <v>210</v>
      </c>
      <c r="B13" s="252"/>
      <c r="C13" s="252"/>
      <c r="D13" s="252"/>
      <c r="E13" s="252"/>
      <c r="F13" s="252"/>
      <c r="G13" s="252"/>
      <c r="H13" s="252"/>
      <c r="I13" s="252"/>
      <c r="J13" s="252"/>
    </row>
    <row r="14" spans="1:10" s="166" customFormat="1" ht="24" customHeight="1">
      <c r="A14" s="327" t="s">
        <v>61</v>
      </c>
      <c r="B14" s="328"/>
      <c r="C14" s="312"/>
      <c r="D14" s="544"/>
      <c r="E14" s="545"/>
      <c r="F14" s="27" t="s">
        <v>65</v>
      </c>
      <c r="G14" s="549"/>
      <c r="H14" s="550"/>
      <c r="I14" s="550"/>
      <c r="J14" s="551"/>
    </row>
    <row r="15" spans="1:10" s="166" customFormat="1" ht="24" customHeight="1">
      <c r="A15" s="240" t="s">
        <v>62</v>
      </c>
      <c r="B15" s="323"/>
      <c r="C15" s="546"/>
      <c r="D15" s="547"/>
      <c r="E15" s="548"/>
      <c r="F15" s="4" t="s">
        <v>203</v>
      </c>
      <c r="G15" s="466"/>
      <c r="H15" s="542"/>
      <c r="I15" s="542"/>
      <c r="J15" s="543"/>
    </row>
    <row r="16" spans="1:10" s="166" customFormat="1" ht="24" customHeight="1" thickBot="1">
      <c r="A16" s="293" t="s">
        <v>156</v>
      </c>
      <c r="B16" s="294"/>
      <c r="C16" s="553"/>
      <c r="D16" s="296"/>
      <c r="E16" s="296"/>
      <c r="F16" s="296"/>
      <c r="G16" s="296"/>
      <c r="H16" s="296"/>
      <c r="I16" s="296"/>
      <c r="J16" s="297"/>
    </row>
    <row r="17" spans="1:10" s="166" customFormat="1" ht="15" customHeight="1">
      <c r="A17" s="554"/>
      <c r="B17" s="554"/>
      <c r="C17" s="554"/>
      <c r="D17" s="554"/>
      <c r="E17" s="554"/>
      <c r="F17" s="554"/>
      <c r="G17" s="554"/>
      <c r="H17" s="554"/>
      <c r="I17" s="554"/>
      <c r="J17" s="554"/>
    </row>
    <row r="18" spans="1:10" s="32" customFormat="1" ht="16.5" customHeight="1" thickBot="1">
      <c r="A18" s="262" t="s">
        <v>248</v>
      </c>
      <c r="B18" s="262"/>
      <c r="C18" s="262"/>
      <c r="D18" s="262"/>
      <c r="E18" s="262"/>
      <c r="F18" s="262"/>
      <c r="G18" s="262"/>
      <c r="H18" s="262"/>
      <c r="I18" s="262"/>
      <c r="J18" s="262"/>
    </row>
    <row r="19" spans="1:11" s="29" customFormat="1" ht="18" customHeight="1">
      <c r="A19" s="306" t="s">
        <v>102</v>
      </c>
      <c r="B19" s="528"/>
      <c r="C19" s="528"/>
      <c r="D19" s="226" t="s">
        <v>246</v>
      </c>
      <c r="E19" s="538"/>
      <c r="F19" s="539"/>
      <c r="G19" s="533" t="s">
        <v>160</v>
      </c>
      <c r="H19" s="514"/>
      <c r="I19" s="229" t="s">
        <v>246</v>
      </c>
      <c r="J19" s="232"/>
      <c r="K19" s="28"/>
    </row>
    <row r="20" spans="1:11" s="29" customFormat="1" ht="18" customHeight="1">
      <c r="A20" s="529"/>
      <c r="B20" s="530"/>
      <c r="C20" s="530"/>
      <c r="D20" s="225" t="s">
        <v>247</v>
      </c>
      <c r="E20" s="540"/>
      <c r="F20" s="541"/>
      <c r="G20" s="534"/>
      <c r="H20" s="535"/>
      <c r="I20" s="230" t="s">
        <v>247</v>
      </c>
      <c r="J20" s="233"/>
      <c r="K20" s="28"/>
    </row>
    <row r="21" spans="1:11" s="29" customFormat="1" ht="18" customHeight="1">
      <c r="A21" s="529"/>
      <c r="B21" s="530"/>
      <c r="C21" s="530"/>
      <c r="D21" s="225" t="s">
        <v>313</v>
      </c>
      <c r="E21" s="540"/>
      <c r="F21" s="541"/>
      <c r="G21" s="534"/>
      <c r="H21" s="535"/>
      <c r="I21" s="230" t="s">
        <v>313</v>
      </c>
      <c r="J21" s="233"/>
      <c r="K21" s="28"/>
    </row>
    <row r="22" spans="1:11" s="29" customFormat="1" ht="18" customHeight="1" thickBot="1">
      <c r="A22" s="531"/>
      <c r="B22" s="532"/>
      <c r="C22" s="532"/>
      <c r="D22" s="231" t="s">
        <v>351</v>
      </c>
      <c r="E22" s="577"/>
      <c r="F22" s="578"/>
      <c r="G22" s="536"/>
      <c r="H22" s="537"/>
      <c r="I22" s="231" t="s">
        <v>351</v>
      </c>
      <c r="J22" s="234"/>
      <c r="K22" s="28"/>
    </row>
    <row r="23" spans="1:10" s="166" customFormat="1" ht="15" customHeight="1">
      <c r="A23" s="263"/>
      <c r="B23" s="263"/>
      <c r="C23" s="263"/>
      <c r="D23" s="263"/>
      <c r="E23" s="263"/>
      <c r="F23" s="263"/>
      <c r="G23" s="263"/>
      <c r="H23" s="263"/>
      <c r="I23" s="263"/>
      <c r="J23" s="263"/>
    </row>
    <row r="24" spans="1:10" s="32" customFormat="1" ht="16.5" customHeight="1" thickBot="1">
      <c r="A24" s="262" t="s">
        <v>243</v>
      </c>
      <c r="B24" s="262"/>
      <c r="C24" s="262"/>
      <c r="D24" s="262"/>
      <c r="E24" s="262"/>
      <c r="F24" s="262"/>
      <c r="G24" s="262"/>
      <c r="H24" s="262"/>
      <c r="I24" s="262"/>
      <c r="J24" s="262"/>
    </row>
    <row r="25" spans="1:10" s="166" customFormat="1" ht="18" customHeight="1">
      <c r="A25" s="172"/>
      <c r="B25" s="522" t="s">
        <v>241</v>
      </c>
      <c r="C25" s="523"/>
      <c r="D25" s="523"/>
      <c r="E25" s="523"/>
      <c r="F25" s="523"/>
      <c r="G25" s="523"/>
      <c r="H25" s="523"/>
      <c r="I25" s="523"/>
      <c r="J25" s="524"/>
    </row>
    <row r="26" spans="1:10" s="166" customFormat="1" ht="18" customHeight="1">
      <c r="A26" s="173"/>
      <c r="B26" s="525" t="s">
        <v>242</v>
      </c>
      <c r="C26" s="526"/>
      <c r="D26" s="526"/>
      <c r="E26" s="526"/>
      <c r="F26" s="526"/>
      <c r="G26" s="526"/>
      <c r="H26" s="526"/>
      <c r="I26" s="526"/>
      <c r="J26" s="527"/>
    </row>
    <row r="27" spans="1:10" s="166" customFormat="1" ht="50.25" customHeight="1" thickBot="1">
      <c r="A27" s="519"/>
      <c r="B27" s="520"/>
      <c r="C27" s="520"/>
      <c r="D27" s="520"/>
      <c r="E27" s="520"/>
      <c r="F27" s="520"/>
      <c r="G27" s="520"/>
      <c r="H27" s="520"/>
      <c r="I27" s="520"/>
      <c r="J27" s="521"/>
    </row>
    <row r="28" spans="1:10" s="166" customFormat="1" ht="15" customHeight="1">
      <c r="A28" s="263"/>
      <c r="B28" s="263"/>
      <c r="C28" s="263"/>
      <c r="D28" s="263"/>
      <c r="E28" s="263"/>
      <c r="F28" s="263"/>
      <c r="G28" s="263"/>
      <c r="H28" s="263"/>
      <c r="I28" s="263"/>
      <c r="J28" s="263"/>
    </row>
    <row r="29" spans="1:10" s="32" customFormat="1" ht="16.5" customHeight="1">
      <c r="A29" s="262" t="s">
        <v>244</v>
      </c>
      <c r="B29" s="262"/>
      <c r="C29" s="262"/>
      <c r="D29" s="262"/>
      <c r="E29" s="262"/>
      <c r="F29" s="262"/>
      <c r="G29" s="262"/>
      <c r="H29" s="262"/>
      <c r="I29" s="262"/>
      <c r="J29" s="262"/>
    </row>
    <row r="30" spans="1:10" ht="15" thickBot="1">
      <c r="A30" s="515" t="s">
        <v>315</v>
      </c>
      <c r="B30" s="262"/>
      <c r="C30" s="262"/>
      <c r="D30" s="262"/>
      <c r="E30" s="262"/>
      <c r="F30" s="262"/>
      <c r="G30" s="262"/>
      <c r="H30" s="262"/>
      <c r="I30" s="262"/>
      <c r="J30" s="262"/>
    </row>
    <row r="31" spans="1:10" s="167" customFormat="1" ht="13.5" customHeight="1">
      <c r="A31" s="512" t="s">
        <v>206</v>
      </c>
      <c r="B31" s="513"/>
      <c r="C31" s="513"/>
      <c r="D31" s="514"/>
      <c r="E31" s="573" t="s">
        <v>211</v>
      </c>
      <c r="F31" s="574"/>
      <c r="G31" s="516" t="s">
        <v>212</v>
      </c>
      <c r="H31" s="514"/>
      <c r="I31" s="224" t="s">
        <v>314</v>
      </c>
      <c r="J31" s="168" t="s">
        <v>352</v>
      </c>
    </row>
    <row r="32" spans="1:10" ht="13.5" customHeight="1">
      <c r="A32" s="555" t="s">
        <v>245</v>
      </c>
      <c r="B32" s="556"/>
      <c r="C32" s="556"/>
      <c r="D32" s="557"/>
      <c r="E32" s="498" t="s">
        <v>207</v>
      </c>
      <c r="F32" s="575"/>
      <c r="G32" s="498" t="s">
        <v>207</v>
      </c>
      <c r="H32" s="499"/>
      <c r="I32" s="223" t="s">
        <v>207</v>
      </c>
      <c r="J32" s="169" t="s">
        <v>207</v>
      </c>
    </row>
    <row r="33" spans="1:10" ht="24" customHeight="1">
      <c r="A33" s="558"/>
      <c r="B33" s="559"/>
      <c r="C33" s="559"/>
      <c r="D33" s="560"/>
      <c r="E33" s="561"/>
      <c r="F33" s="576"/>
      <c r="G33" s="561"/>
      <c r="H33" s="562"/>
      <c r="I33" s="228"/>
      <c r="J33" s="170"/>
    </row>
    <row r="34" spans="1:12" ht="28.5" customHeight="1" thickBot="1">
      <c r="A34" s="500" t="s">
        <v>208</v>
      </c>
      <c r="B34" s="501"/>
      <c r="C34" s="501"/>
      <c r="D34" s="502"/>
      <c r="E34" s="503"/>
      <c r="F34" s="504"/>
      <c r="G34" s="504"/>
      <c r="H34" s="504"/>
      <c r="I34" s="504"/>
      <c r="J34" s="505"/>
      <c r="L34" s="38"/>
    </row>
    <row r="35" spans="1:10" ht="13.5">
      <c r="A35" s="7"/>
      <c r="B35" s="7"/>
      <c r="C35" s="7"/>
      <c r="D35" s="7"/>
      <c r="E35" s="7"/>
      <c r="F35" s="7"/>
      <c r="G35" s="7"/>
      <c r="H35" s="7"/>
      <c r="I35" s="7"/>
      <c r="J35" s="7"/>
    </row>
    <row r="36" spans="1:12" ht="15" thickBot="1">
      <c r="A36" s="515" t="s">
        <v>316</v>
      </c>
      <c r="B36" s="262"/>
      <c r="C36" s="262"/>
      <c r="D36" s="262"/>
      <c r="E36" s="262"/>
      <c r="F36" s="262"/>
      <c r="G36" s="262"/>
      <c r="H36" s="262"/>
      <c r="I36" s="262"/>
      <c r="J36" s="262"/>
      <c r="L36" s="38"/>
    </row>
    <row r="37" spans="1:10" s="167" customFormat="1" ht="13.5" customHeight="1">
      <c r="A37" s="512" t="s">
        <v>206</v>
      </c>
      <c r="B37" s="513"/>
      <c r="C37" s="513"/>
      <c r="D37" s="514"/>
      <c r="E37" s="516" t="s">
        <v>211</v>
      </c>
      <c r="F37" s="514"/>
      <c r="G37" s="516" t="s">
        <v>212</v>
      </c>
      <c r="H37" s="514"/>
      <c r="I37" s="224" t="s">
        <v>314</v>
      </c>
      <c r="J37" s="168" t="s">
        <v>352</v>
      </c>
    </row>
    <row r="38" spans="1:10" ht="13.5" customHeight="1">
      <c r="A38" s="506" t="s">
        <v>213</v>
      </c>
      <c r="B38" s="507"/>
      <c r="C38" s="507"/>
      <c r="D38" s="508"/>
      <c r="E38" s="498" t="s">
        <v>260</v>
      </c>
      <c r="F38" s="499"/>
      <c r="G38" s="498" t="s">
        <v>260</v>
      </c>
      <c r="H38" s="499"/>
      <c r="I38" s="223" t="s">
        <v>261</v>
      </c>
      <c r="J38" s="169" t="s">
        <v>261</v>
      </c>
    </row>
    <row r="39" spans="1:10" ht="24" customHeight="1">
      <c r="A39" s="509"/>
      <c r="B39" s="510"/>
      <c r="C39" s="510"/>
      <c r="D39" s="511"/>
      <c r="E39" s="496"/>
      <c r="F39" s="497"/>
      <c r="G39" s="496"/>
      <c r="H39" s="497"/>
      <c r="I39" s="227"/>
      <c r="J39" s="187"/>
    </row>
    <row r="40" spans="1:10" ht="13.5" customHeight="1">
      <c r="A40" s="506" t="s">
        <v>214</v>
      </c>
      <c r="B40" s="507"/>
      <c r="C40" s="507"/>
      <c r="D40" s="508"/>
      <c r="E40" s="498" t="s">
        <v>260</v>
      </c>
      <c r="F40" s="499"/>
      <c r="G40" s="498" t="s">
        <v>260</v>
      </c>
      <c r="H40" s="499"/>
      <c r="I40" s="223" t="s">
        <v>261</v>
      </c>
      <c r="J40" s="169" t="s">
        <v>261</v>
      </c>
    </row>
    <row r="41" spans="1:10" ht="24" customHeight="1">
      <c r="A41" s="509"/>
      <c r="B41" s="510"/>
      <c r="C41" s="510"/>
      <c r="D41" s="511"/>
      <c r="E41" s="496"/>
      <c r="F41" s="497"/>
      <c r="G41" s="496"/>
      <c r="H41" s="497"/>
      <c r="I41" s="227"/>
      <c r="J41" s="187"/>
    </row>
    <row r="42" spans="1:10" ht="13.5" customHeight="1">
      <c r="A42" s="506" t="s">
        <v>215</v>
      </c>
      <c r="B42" s="507"/>
      <c r="C42" s="507"/>
      <c r="D42" s="508"/>
      <c r="E42" s="498" t="s">
        <v>260</v>
      </c>
      <c r="F42" s="499"/>
      <c r="G42" s="498" t="s">
        <v>260</v>
      </c>
      <c r="H42" s="499"/>
      <c r="I42" s="223" t="s">
        <v>261</v>
      </c>
      <c r="J42" s="169" t="s">
        <v>261</v>
      </c>
    </row>
    <row r="43" spans="1:10" ht="24" customHeight="1">
      <c r="A43" s="509"/>
      <c r="B43" s="510"/>
      <c r="C43" s="510"/>
      <c r="D43" s="511"/>
      <c r="E43" s="496"/>
      <c r="F43" s="497"/>
      <c r="G43" s="496"/>
      <c r="H43" s="497"/>
      <c r="I43" s="227"/>
      <c r="J43" s="187"/>
    </row>
    <row r="44" spans="1:10" ht="13.5" customHeight="1">
      <c r="A44" s="506" t="s">
        <v>216</v>
      </c>
      <c r="B44" s="507"/>
      <c r="C44" s="507"/>
      <c r="D44" s="508"/>
      <c r="E44" s="498" t="s">
        <v>317</v>
      </c>
      <c r="F44" s="499"/>
      <c r="G44" s="498" t="s">
        <v>317</v>
      </c>
      <c r="H44" s="499"/>
      <c r="I44" s="223" t="s">
        <v>318</v>
      </c>
      <c r="J44" s="169" t="s">
        <v>318</v>
      </c>
    </row>
    <row r="45" spans="1:10" ht="24" customHeight="1">
      <c r="A45" s="509"/>
      <c r="B45" s="510"/>
      <c r="C45" s="510"/>
      <c r="D45" s="511"/>
      <c r="E45" s="496"/>
      <c r="F45" s="497"/>
      <c r="G45" s="496"/>
      <c r="H45" s="497"/>
      <c r="I45" s="227"/>
      <c r="J45" s="187"/>
    </row>
    <row r="46" spans="1:10" ht="28.5" customHeight="1" thickBot="1">
      <c r="A46" s="500" t="s">
        <v>208</v>
      </c>
      <c r="B46" s="501"/>
      <c r="C46" s="501"/>
      <c r="D46" s="502"/>
      <c r="E46" s="503"/>
      <c r="F46" s="504"/>
      <c r="G46" s="504"/>
      <c r="H46" s="504"/>
      <c r="I46" s="504"/>
      <c r="J46" s="505"/>
    </row>
  </sheetData>
  <sheetProtection/>
  <mergeCells count="70">
    <mergeCell ref="E32:F32"/>
    <mergeCell ref="E33:F33"/>
    <mergeCell ref="E21:F21"/>
    <mergeCell ref="E22:F22"/>
    <mergeCell ref="G32:H32"/>
    <mergeCell ref="A32:D33"/>
    <mergeCell ref="G33:H33"/>
    <mergeCell ref="A7:C7"/>
    <mergeCell ref="D7:J7"/>
    <mergeCell ref="A30:J30"/>
    <mergeCell ref="A29:J29"/>
    <mergeCell ref="D8:J8"/>
    <mergeCell ref="A10:J10"/>
    <mergeCell ref="A11:J11"/>
    <mergeCell ref="A4:J4"/>
    <mergeCell ref="A6:J6"/>
    <mergeCell ref="G31:H31"/>
    <mergeCell ref="A16:B16"/>
    <mergeCell ref="C16:J16"/>
    <mergeCell ref="A17:J17"/>
    <mergeCell ref="A14:B14"/>
    <mergeCell ref="A15:B15"/>
    <mergeCell ref="A23:J23"/>
    <mergeCell ref="E31:F31"/>
    <mergeCell ref="E20:F20"/>
    <mergeCell ref="A18:J18"/>
    <mergeCell ref="G15:J15"/>
    <mergeCell ref="C14:E14"/>
    <mergeCell ref="C15:E15"/>
    <mergeCell ref="G14:J14"/>
    <mergeCell ref="G37:H37"/>
    <mergeCell ref="A8:C8"/>
    <mergeCell ref="A28:J28"/>
    <mergeCell ref="A27:J27"/>
    <mergeCell ref="A24:J24"/>
    <mergeCell ref="B25:J25"/>
    <mergeCell ref="B26:J26"/>
    <mergeCell ref="A19:C22"/>
    <mergeCell ref="G19:H22"/>
    <mergeCell ref="E19:F19"/>
    <mergeCell ref="A38:D39"/>
    <mergeCell ref="A40:D41"/>
    <mergeCell ref="A13:J13"/>
    <mergeCell ref="A12:J12"/>
    <mergeCell ref="A31:D31"/>
    <mergeCell ref="E38:F38"/>
    <mergeCell ref="G38:H38"/>
    <mergeCell ref="A36:J36"/>
    <mergeCell ref="A37:D37"/>
    <mergeCell ref="E37:F37"/>
    <mergeCell ref="E45:F45"/>
    <mergeCell ref="G45:H45"/>
    <mergeCell ref="A34:D34"/>
    <mergeCell ref="E34:J34"/>
    <mergeCell ref="E43:F43"/>
    <mergeCell ref="G43:H43"/>
    <mergeCell ref="E41:F41"/>
    <mergeCell ref="G40:H40"/>
    <mergeCell ref="E39:F39"/>
    <mergeCell ref="G39:H39"/>
    <mergeCell ref="G41:H41"/>
    <mergeCell ref="E40:F40"/>
    <mergeCell ref="A46:D46"/>
    <mergeCell ref="E46:J46"/>
    <mergeCell ref="A42:D43"/>
    <mergeCell ref="E42:F42"/>
    <mergeCell ref="G42:H42"/>
    <mergeCell ref="A44:D45"/>
    <mergeCell ref="E44:F44"/>
    <mergeCell ref="G44:H44"/>
  </mergeCells>
  <printOptions horizontalCentered="1" verticalCentered="1"/>
  <pageMargins left="0.9055118110236221" right="0.6692913385826772" top="0.5511811023622047" bottom="0.5118110236220472" header="0.5118110236220472" footer="0.5118110236220472"/>
  <pageSetup horizontalDpi="600" verticalDpi="600" orientation="portrait" paperSize="9" scale="85" r:id="rId2"/>
  <legacyDrawing r:id="rId1"/>
</worksheet>
</file>

<file path=xl/worksheets/sheet4.xml><?xml version="1.0" encoding="utf-8"?>
<worksheet xmlns="http://schemas.openxmlformats.org/spreadsheetml/2006/main" xmlns:r="http://schemas.openxmlformats.org/officeDocument/2006/relationships">
  <sheetPr codeName="Sheet4"/>
  <dimension ref="A1:AB18"/>
  <sheetViews>
    <sheetView view="pageBreakPreview" zoomScaleNormal="75" zoomScaleSheetLayoutView="100" zoomScalePageLayoutView="0" workbookViewId="0" topLeftCell="A1">
      <selection activeCell="B3" sqref="B3"/>
    </sheetView>
  </sheetViews>
  <sheetFormatPr defaultColWidth="9.00390625" defaultRowHeight="13.5"/>
  <cols>
    <col min="1" max="6" width="14.625" style="35" customWidth="1"/>
    <col min="7" max="28" width="2.75390625" style="35" customWidth="1"/>
    <col min="29" max="32" width="2.625" style="15" customWidth="1"/>
    <col min="33" max="33" width="2.625" style="15" hidden="1" customWidth="1"/>
    <col min="34" max="133" width="2.625" style="15" customWidth="1"/>
    <col min="134" max="16384" width="9.00390625" style="15" customWidth="1"/>
  </cols>
  <sheetData>
    <row r="1" spans="1:6" ht="25.5" customHeight="1">
      <c r="A1" s="302" t="s">
        <v>105</v>
      </c>
      <c r="B1" s="585"/>
      <c r="C1" s="585"/>
      <c r="D1" s="585"/>
      <c r="E1" s="585"/>
      <c r="F1" s="585"/>
    </row>
    <row r="2" spans="1:6" ht="25.5" customHeight="1">
      <c r="A2" s="39"/>
      <c r="B2" s="30"/>
      <c r="C2" s="30"/>
      <c r="D2" s="30"/>
      <c r="E2" s="30"/>
      <c r="F2" s="30"/>
    </row>
    <row r="3" spans="1:6" ht="25.5" customHeight="1">
      <c r="A3" s="8" t="s">
        <v>100</v>
      </c>
      <c r="B3" s="40"/>
      <c r="C3" s="8" t="s">
        <v>99</v>
      </c>
      <c r="D3" s="584"/>
      <c r="E3" s="584"/>
      <c r="F3" s="584"/>
    </row>
    <row r="4" spans="1:28" s="45" customFormat="1" ht="8.25" customHeight="1">
      <c r="A4" s="41"/>
      <c r="B4" s="42"/>
      <c r="C4" s="41"/>
      <c r="D4" s="43"/>
      <c r="E4" s="43"/>
      <c r="F4" s="43"/>
      <c r="G4" s="44"/>
      <c r="H4" s="44"/>
      <c r="I4" s="44"/>
      <c r="J4" s="44"/>
      <c r="K4" s="44"/>
      <c r="L4" s="44"/>
      <c r="M4" s="44"/>
      <c r="N4" s="44"/>
      <c r="O4" s="44"/>
      <c r="P4" s="44"/>
      <c r="Q4" s="44"/>
      <c r="R4" s="44"/>
      <c r="S4" s="44"/>
      <c r="T4" s="44"/>
      <c r="U4" s="44"/>
      <c r="V4" s="44"/>
      <c r="W4" s="44"/>
      <c r="X4" s="44"/>
      <c r="Y4" s="44"/>
      <c r="Z4" s="44"/>
      <c r="AA4" s="44"/>
      <c r="AB4" s="44"/>
    </row>
    <row r="5" spans="1:6" s="22" customFormat="1" ht="30.75" customHeight="1">
      <c r="A5" s="2" t="s">
        <v>78</v>
      </c>
      <c r="B5" s="4" t="s">
        <v>81</v>
      </c>
      <c r="C5" s="4" t="s">
        <v>82</v>
      </c>
      <c r="D5" s="4" t="s">
        <v>166</v>
      </c>
      <c r="E5" s="4" t="s">
        <v>83</v>
      </c>
      <c r="F5" s="4" t="s">
        <v>167</v>
      </c>
    </row>
    <row r="6" spans="1:6" s="22" customFormat="1" ht="30.75" customHeight="1">
      <c r="A6" s="3" t="s">
        <v>162</v>
      </c>
      <c r="B6" s="46"/>
      <c r="C6" s="47">
        <v>9.97</v>
      </c>
      <c r="D6" s="48">
        <f>B6*C6/1000</f>
        <v>0</v>
      </c>
      <c r="E6" s="579">
        <v>0.0258</v>
      </c>
      <c r="F6" s="49">
        <f>D6*$E$6</f>
        <v>0</v>
      </c>
    </row>
    <row r="7" spans="1:6" s="22" customFormat="1" ht="30.75" customHeight="1">
      <c r="A7" s="3" t="s">
        <v>163</v>
      </c>
      <c r="B7" s="46"/>
      <c r="C7" s="47">
        <v>36.7</v>
      </c>
      <c r="D7" s="48">
        <f aca="true" t="shared" si="0" ref="D7:D13">B7*C7/1000</f>
        <v>0</v>
      </c>
      <c r="E7" s="580"/>
      <c r="F7" s="49">
        <f aca="true" t="shared" si="1" ref="F7:F13">D7*$E$6</f>
        <v>0</v>
      </c>
    </row>
    <row r="8" spans="1:6" s="22" customFormat="1" ht="30.75" customHeight="1">
      <c r="A8" s="3" t="s">
        <v>164</v>
      </c>
      <c r="B8" s="46"/>
      <c r="C8" s="47">
        <v>37.7</v>
      </c>
      <c r="D8" s="48">
        <f t="shared" si="0"/>
        <v>0</v>
      </c>
      <c r="E8" s="580"/>
      <c r="F8" s="49">
        <f t="shared" si="1"/>
        <v>0</v>
      </c>
    </row>
    <row r="9" spans="1:6" s="22" customFormat="1" ht="30.75" customHeight="1">
      <c r="A9" s="3" t="s">
        <v>165</v>
      </c>
      <c r="B9" s="46"/>
      <c r="C9" s="47">
        <v>39.1</v>
      </c>
      <c r="D9" s="48">
        <f t="shared" si="0"/>
        <v>0</v>
      </c>
      <c r="E9" s="580"/>
      <c r="F9" s="49">
        <f t="shared" si="1"/>
        <v>0</v>
      </c>
    </row>
    <row r="10" spans="1:6" s="22" customFormat="1" ht="30.75" customHeight="1">
      <c r="A10" s="66" t="s">
        <v>319</v>
      </c>
      <c r="B10" s="46"/>
      <c r="C10" s="47">
        <v>101.19</v>
      </c>
      <c r="D10" s="48">
        <f t="shared" si="0"/>
        <v>0</v>
      </c>
      <c r="E10" s="580"/>
      <c r="F10" s="49">
        <f t="shared" si="1"/>
        <v>0</v>
      </c>
    </row>
    <row r="11" spans="1:6" s="22" customFormat="1" ht="30.75" customHeight="1">
      <c r="A11" s="3" t="s">
        <v>320</v>
      </c>
      <c r="B11" s="50"/>
      <c r="C11" s="51">
        <v>46.05</v>
      </c>
      <c r="D11" s="48">
        <f t="shared" si="0"/>
        <v>0</v>
      </c>
      <c r="E11" s="580"/>
      <c r="F11" s="49">
        <f t="shared" si="1"/>
        <v>0</v>
      </c>
    </row>
    <row r="12" spans="1:6" s="22" customFormat="1" ht="30.75" customHeight="1">
      <c r="A12" s="52"/>
      <c r="B12" s="50"/>
      <c r="C12" s="53"/>
      <c r="D12" s="48">
        <f t="shared" si="0"/>
        <v>0</v>
      </c>
      <c r="E12" s="580"/>
      <c r="F12" s="49">
        <f t="shared" si="1"/>
        <v>0</v>
      </c>
    </row>
    <row r="13" spans="1:6" s="22" customFormat="1" ht="30.75" customHeight="1" thickBot="1">
      <c r="A13" s="54"/>
      <c r="B13" s="55"/>
      <c r="C13" s="56"/>
      <c r="D13" s="57">
        <f t="shared" si="0"/>
        <v>0</v>
      </c>
      <c r="E13" s="581"/>
      <c r="F13" s="58">
        <f t="shared" si="1"/>
        <v>0</v>
      </c>
    </row>
    <row r="14" spans="1:6" s="22" customFormat="1" ht="30.75" customHeight="1" thickBot="1" thickTop="1">
      <c r="A14" s="582" t="s">
        <v>77</v>
      </c>
      <c r="B14" s="583"/>
      <c r="C14" s="583"/>
      <c r="D14" s="59">
        <f>SUM(D6:D13)</f>
        <v>0</v>
      </c>
      <c r="E14" s="174"/>
      <c r="F14" s="60">
        <f>SUM(F6:F13)</f>
        <v>0</v>
      </c>
    </row>
    <row r="15" spans="1:28" s="22" customFormat="1" ht="18" customHeight="1">
      <c r="A15" s="5" t="s">
        <v>88</v>
      </c>
      <c r="B15" s="30"/>
      <c r="C15" s="30"/>
      <c r="D15" s="30"/>
      <c r="E15" s="30"/>
      <c r="F15" s="30"/>
      <c r="G15" s="35"/>
      <c r="H15" s="35"/>
      <c r="I15" s="35"/>
      <c r="J15" s="35"/>
      <c r="K15" s="35"/>
      <c r="L15" s="35"/>
      <c r="M15" s="35"/>
      <c r="N15" s="35"/>
      <c r="O15" s="35"/>
      <c r="P15" s="35"/>
      <c r="Q15" s="35"/>
      <c r="R15" s="35"/>
      <c r="S15" s="35"/>
      <c r="T15" s="35"/>
      <c r="U15" s="35"/>
      <c r="V15" s="35"/>
      <c r="W15" s="35"/>
      <c r="X15" s="35"/>
      <c r="Y15" s="35"/>
      <c r="Z15" s="35"/>
      <c r="AA15" s="35"/>
      <c r="AB15" s="35"/>
    </row>
    <row r="16" spans="1:28" s="22" customFormat="1" ht="18" customHeight="1">
      <c r="A16" s="6" t="s">
        <v>84</v>
      </c>
      <c r="B16" s="61"/>
      <c r="C16" s="61"/>
      <c r="D16" s="61"/>
      <c r="E16" s="61"/>
      <c r="F16" s="61"/>
      <c r="G16" s="62"/>
      <c r="H16" s="62"/>
      <c r="I16" s="62"/>
      <c r="J16" s="62"/>
      <c r="K16" s="62"/>
      <c r="L16" s="62"/>
      <c r="M16" s="62"/>
      <c r="N16" s="62"/>
      <c r="O16" s="62"/>
      <c r="P16" s="62"/>
      <c r="Q16" s="62"/>
      <c r="R16" s="62"/>
      <c r="S16" s="62"/>
      <c r="T16" s="62"/>
      <c r="U16" s="62"/>
      <c r="V16" s="62"/>
      <c r="W16" s="62"/>
      <c r="X16" s="62"/>
      <c r="Y16" s="62"/>
      <c r="Z16" s="62"/>
      <c r="AA16" s="62"/>
      <c r="AB16" s="62"/>
    </row>
    <row r="17" spans="1:28" s="22" customFormat="1" ht="18" customHeight="1">
      <c r="A17" s="5" t="s">
        <v>168</v>
      </c>
      <c r="B17" s="30"/>
      <c r="C17" s="30"/>
      <c r="D17" s="30"/>
      <c r="E17" s="30"/>
      <c r="F17" s="30"/>
      <c r="G17" s="35"/>
      <c r="H17" s="35"/>
      <c r="I17" s="35"/>
      <c r="J17" s="35"/>
      <c r="K17" s="35"/>
      <c r="L17" s="35"/>
      <c r="M17" s="35"/>
      <c r="N17" s="35"/>
      <c r="O17" s="35"/>
      <c r="P17" s="35"/>
      <c r="Q17" s="35"/>
      <c r="R17" s="35"/>
      <c r="S17" s="35"/>
      <c r="T17" s="35"/>
      <c r="U17" s="35"/>
      <c r="V17" s="35"/>
      <c r="W17" s="35"/>
      <c r="X17" s="35"/>
      <c r="Y17" s="35"/>
      <c r="Z17" s="35"/>
      <c r="AA17" s="35"/>
      <c r="AB17" s="35"/>
    </row>
    <row r="18" spans="1:28" s="22" customFormat="1" ht="18" customHeight="1">
      <c r="A18" s="5" t="s">
        <v>85</v>
      </c>
      <c r="B18" s="30"/>
      <c r="C18" s="30"/>
      <c r="D18" s="30"/>
      <c r="E18" s="30"/>
      <c r="F18" s="30"/>
      <c r="G18" s="35"/>
      <c r="H18" s="35"/>
      <c r="I18" s="35"/>
      <c r="J18" s="35"/>
      <c r="K18" s="35"/>
      <c r="L18" s="35"/>
      <c r="M18" s="35"/>
      <c r="N18" s="35"/>
      <c r="O18" s="35"/>
      <c r="P18" s="35"/>
      <c r="Q18" s="35"/>
      <c r="R18" s="35"/>
      <c r="S18" s="35"/>
      <c r="T18" s="35"/>
      <c r="U18" s="35"/>
      <c r="V18" s="35"/>
      <c r="W18" s="35"/>
      <c r="X18" s="35"/>
      <c r="Y18" s="35"/>
      <c r="Z18" s="35"/>
      <c r="AA18" s="35"/>
      <c r="AB18" s="35"/>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sheet="1" objects="1" scenarios="1"/>
  <mergeCells count="4">
    <mergeCell ref="E6:E13"/>
    <mergeCell ref="A14:C14"/>
    <mergeCell ref="D3:F3"/>
    <mergeCell ref="A1:F1"/>
  </mergeCells>
  <printOptions horizontalCentered="1"/>
  <pageMargins left="0.45" right="0.53" top="0.81" bottom="0.68" header="0.77" footer="0.6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AC20"/>
  <sheetViews>
    <sheetView view="pageBreakPreview" zoomScaleSheetLayoutView="100" zoomScalePageLayoutView="0" workbookViewId="0" topLeftCell="A1">
      <selection activeCell="B3" sqref="B3"/>
    </sheetView>
  </sheetViews>
  <sheetFormatPr defaultColWidth="9.00390625" defaultRowHeight="13.5"/>
  <cols>
    <col min="1" max="1" width="14.625" style="15" bestFit="1" customWidth="1"/>
    <col min="2" max="2" width="11.50390625" style="15" customWidth="1"/>
    <col min="3" max="3" width="4.25390625" style="15" customWidth="1"/>
    <col min="4" max="4" width="14.25390625" style="15" customWidth="1"/>
    <col min="5" max="5" width="4.25390625" style="15" customWidth="1"/>
    <col min="6" max="6" width="11.375" style="35" bestFit="1" customWidth="1"/>
    <col min="7" max="7" width="6.75390625" style="35" customWidth="1"/>
    <col min="8" max="16384" width="9.00390625" style="15" customWidth="1"/>
  </cols>
  <sheetData>
    <row r="1" spans="1:28" ht="25.5" customHeight="1">
      <c r="A1" s="302" t="s">
        <v>103</v>
      </c>
      <c r="B1" s="590"/>
      <c r="C1" s="590"/>
      <c r="D1" s="590"/>
      <c r="E1" s="590"/>
      <c r="F1" s="590"/>
      <c r="G1" s="590"/>
      <c r="H1" s="35"/>
      <c r="I1" s="35"/>
      <c r="J1" s="35"/>
      <c r="K1" s="35"/>
      <c r="L1" s="35"/>
      <c r="M1" s="35"/>
      <c r="N1" s="35"/>
      <c r="O1" s="35"/>
      <c r="P1" s="35"/>
      <c r="Q1" s="35"/>
      <c r="R1" s="35"/>
      <c r="S1" s="35"/>
      <c r="T1" s="35"/>
      <c r="U1" s="35"/>
      <c r="V1" s="35"/>
      <c r="W1" s="35"/>
      <c r="X1" s="35"/>
      <c r="Y1" s="35"/>
      <c r="Z1" s="35"/>
      <c r="AA1" s="35"/>
      <c r="AB1" s="35"/>
    </row>
    <row r="2" spans="1:28" ht="25.5" customHeight="1">
      <c r="A2" s="30"/>
      <c r="B2" s="30"/>
      <c r="C2" s="30"/>
      <c r="D2" s="30"/>
      <c r="E2" s="30"/>
      <c r="F2" s="30"/>
      <c r="G2" s="30"/>
      <c r="H2" s="35"/>
      <c r="I2" s="35"/>
      <c r="J2" s="35"/>
      <c r="K2" s="35"/>
      <c r="L2" s="35"/>
      <c r="M2" s="35"/>
      <c r="N2" s="35"/>
      <c r="O2" s="35"/>
      <c r="P2" s="35"/>
      <c r="Q2" s="35"/>
      <c r="R2" s="35"/>
      <c r="S2" s="35"/>
      <c r="T2" s="35"/>
      <c r="U2" s="35"/>
      <c r="V2" s="35"/>
      <c r="W2" s="35"/>
      <c r="X2" s="35"/>
      <c r="Y2" s="35"/>
      <c r="Z2" s="35"/>
      <c r="AA2" s="35"/>
      <c r="AB2" s="35"/>
    </row>
    <row r="3" spans="1:29" ht="25.5" customHeight="1">
      <c r="A3" s="8" t="s">
        <v>100</v>
      </c>
      <c r="B3" s="40"/>
      <c r="C3" s="30"/>
      <c r="D3" s="8" t="s">
        <v>99</v>
      </c>
      <c r="E3" s="584"/>
      <c r="F3" s="584"/>
      <c r="G3" s="584"/>
      <c r="H3" s="35"/>
      <c r="I3" s="35"/>
      <c r="J3" s="35"/>
      <c r="K3" s="35"/>
      <c r="L3" s="35"/>
      <c r="M3" s="35"/>
      <c r="N3" s="35"/>
      <c r="O3" s="35"/>
      <c r="P3" s="35"/>
      <c r="Q3" s="35"/>
      <c r="R3" s="35"/>
      <c r="S3" s="35"/>
      <c r="T3" s="35"/>
      <c r="U3" s="35"/>
      <c r="V3" s="35"/>
      <c r="W3" s="35"/>
      <c r="X3" s="35"/>
      <c r="Y3" s="35"/>
      <c r="Z3" s="35"/>
      <c r="AA3" s="35"/>
      <c r="AB3" s="35"/>
      <c r="AC3" s="35"/>
    </row>
    <row r="4" spans="1:7" ht="8.25" customHeight="1">
      <c r="A4" s="39"/>
      <c r="B4" s="14"/>
      <c r="C4" s="14"/>
      <c r="D4" s="14"/>
      <c r="E4" s="14"/>
      <c r="F4" s="30"/>
      <c r="G4" s="30"/>
    </row>
    <row r="5" spans="1:7" ht="30.75" customHeight="1">
      <c r="A5" s="4" t="s">
        <v>96</v>
      </c>
      <c r="B5" s="588" t="s">
        <v>106</v>
      </c>
      <c r="C5" s="589"/>
      <c r="D5" s="588" t="s">
        <v>321</v>
      </c>
      <c r="E5" s="589"/>
      <c r="F5" s="588" t="s">
        <v>322</v>
      </c>
      <c r="G5" s="589"/>
    </row>
    <row r="6" spans="1:7" s="45" customFormat="1" ht="26.25" customHeight="1">
      <c r="A6" s="209" t="s">
        <v>169</v>
      </c>
      <c r="B6" s="164"/>
      <c r="C6" s="210" t="s">
        <v>323</v>
      </c>
      <c r="D6" s="164"/>
      <c r="E6" s="211" t="s">
        <v>326</v>
      </c>
      <c r="F6" s="196">
        <f>IF(B6&lt;&gt;"",D6/B6,"")</f>
      </c>
      <c r="G6" s="197" t="s">
        <v>327</v>
      </c>
    </row>
    <row r="7" spans="1:7" s="45" customFormat="1" ht="26.25" customHeight="1">
      <c r="A7" s="212" t="s">
        <v>170</v>
      </c>
      <c r="B7" s="193"/>
      <c r="C7" s="213" t="s">
        <v>324</v>
      </c>
      <c r="D7" s="193"/>
      <c r="E7" s="214" t="s">
        <v>326</v>
      </c>
      <c r="F7" s="203">
        <f>IF(B7&lt;&gt;"",D7/B7,"")</f>
      </c>
      <c r="G7" s="198" t="s">
        <v>327</v>
      </c>
    </row>
    <row r="8" spans="1:7" s="45" customFormat="1" ht="26.25" customHeight="1">
      <c r="A8" s="215" t="s">
        <v>171</v>
      </c>
      <c r="B8" s="193"/>
      <c r="C8" s="213" t="s">
        <v>324</v>
      </c>
      <c r="D8" s="193"/>
      <c r="E8" s="214" t="s">
        <v>326</v>
      </c>
      <c r="F8" s="203">
        <f>IF(B8&lt;&gt;"",D8/B8,"")</f>
      </c>
      <c r="G8" s="198" t="s">
        <v>327</v>
      </c>
    </row>
    <row r="9" spans="1:7" s="45" customFormat="1" ht="26.25" customHeight="1" thickBot="1">
      <c r="A9" s="216" t="s">
        <v>329</v>
      </c>
      <c r="B9" s="194"/>
      <c r="C9" s="217" t="s">
        <v>325</v>
      </c>
      <c r="D9" s="194"/>
      <c r="E9" s="218" t="s">
        <v>326</v>
      </c>
      <c r="F9" s="202">
        <f>IF(B9&lt;&gt;"",D9/B9,"")</f>
      </c>
      <c r="G9" s="199" t="s">
        <v>328</v>
      </c>
    </row>
    <row r="10" spans="1:7" s="63" customFormat="1" ht="26.25" customHeight="1" thickTop="1">
      <c r="A10" s="586" t="s">
        <v>77</v>
      </c>
      <c r="B10" s="587"/>
      <c r="C10" s="587"/>
      <c r="D10" s="219">
        <f>D6+D7+D8+D9</f>
        <v>0</v>
      </c>
      <c r="E10" s="195" t="s">
        <v>326</v>
      </c>
      <c r="F10" s="200"/>
      <c r="G10" s="201"/>
    </row>
    <row r="11" spans="1:7" s="45" customFormat="1" ht="10.5" customHeight="1">
      <c r="A11" s="64"/>
      <c r="B11" s="64"/>
      <c r="C11" s="64"/>
      <c r="D11" s="64"/>
      <c r="E11" s="64"/>
      <c r="F11" s="64"/>
      <c r="G11" s="61"/>
    </row>
    <row r="12" spans="1:28" s="22" customFormat="1" ht="18" customHeight="1">
      <c r="A12" s="5" t="s">
        <v>97</v>
      </c>
      <c r="B12" s="30"/>
      <c r="C12" s="30"/>
      <c r="D12" s="30"/>
      <c r="E12" s="30"/>
      <c r="F12" s="30"/>
      <c r="G12" s="30"/>
      <c r="H12" s="35"/>
      <c r="I12" s="35"/>
      <c r="J12" s="35"/>
      <c r="K12" s="35"/>
      <c r="L12" s="35"/>
      <c r="M12" s="35"/>
      <c r="N12" s="35"/>
      <c r="O12" s="35"/>
      <c r="P12" s="35"/>
      <c r="Q12" s="35"/>
      <c r="R12" s="35"/>
      <c r="S12" s="35"/>
      <c r="T12" s="35"/>
      <c r="U12" s="35"/>
      <c r="V12" s="35"/>
      <c r="W12" s="35"/>
      <c r="X12" s="35"/>
      <c r="Y12" s="35"/>
      <c r="Z12" s="35"/>
      <c r="AA12" s="35"/>
      <c r="AB12" s="35"/>
    </row>
    <row r="13" spans="1:28" s="22" customFormat="1" ht="18" customHeight="1">
      <c r="A13" s="6" t="s">
        <v>98</v>
      </c>
      <c r="B13" s="61"/>
      <c r="C13" s="61"/>
      <c r="D13" s="61"/>
      <c r="E13" s="61"/>
      <c r="F13" s="61"/>
      <c r="G13" s="61"/>
      <c r="H13" s="62"/>
      <c r="I13" s="62"/>
      <c r="J13" s="62"/>
      <c r="K13" s="62"/>
      <c r="L13" s="62"/>
      <c r="M13" s="62"/>
      <c r="N13" s="62"/>
      <c r="O13" s="62"/>
      <c r="P13" s="62"/>
      <c r="Q13" s="62"/>
      <c r="R13" s="62"/>
      <c r="S13" s="62"/>
      <c r="T13" s="62"/>
      <c r="U13" s="62"/>
      <c r="V13" s="62"/>
      <c r="W13" s="62"/>
      <c r="X13" s="62"/>
      <c r="Y13" s="62"/>
      <c r="Z13" s="62"/>
      <c r="AA13" s="62"/>
      <c r="AB13" s="62"/>
    </row>
    <row r="14" spans="1:28" s="22" customFormat="1" ht="18" customHeight="1">
      <c r="A14" s="5" t="s">
        <v>168</v>
      </c>
      <c r="B14" s="30"/>
      <c r="C14" s="30"/>
      <c r="D14" s="30"/>
      <c r="E14" s="30"/>
      <c r="F14" s="30"/>
      <c r="G14" s="30"/>
      <c r="H14" s="35"/>
      <c r="I14" s="35"/>
      <c r="J14" s="35"/>
      <c r="K14" s="35"/>
      <c r="L14" s="35"/>
      <c r="M14" s="35"/>
      <c r="N14" s="35"/>
      <c r="O14" s="35"/>
      <c r="P14" s="35"/>
      <c r="Q14" s="35"/>
      <c r="R14" s="35"/>
      <c r="S14" s="35"/>
      <c r="T14" s="35"/>
      <c r="U14" s="35"/>
      <c r="V14" s="35"/>
      <c r="W14" s="35"/>
      <c r="X14" s="35"/>
      <c r="Y14" s="35"/>
      <c r="Z14" s="35"/>
      <c r="AA14" s="35"/>
      <c r="AB14" s="35"/>
    </row>
    <row r="15" ht="15">
      <c r="A15" s="65"/>
    </row>
    <row r="16" ht="15">
      <c r="A16" s="65"/>
    </row>
    <row r="17" ht="15">
      <c r="A17" s="65"/>
    </row>
    <row r="18" ht="15">
      <c r="A18" s="65"/>
    </row>
    <row r="19" ht="15">
      <c r="A19" s="1"/>
    </row>
    <row r="20" ht="15">
      <c r="A20" s="1"/>
    </row>
  </sheetData>
  <sheetProtection sheet="1" objects="1" scenarios="1"/>
  <mergeCells count="6">
    <mergeCell ref="A10:C10"/>
    <mergeCell ref="F5:G5"/>
    <mergeCell ref="A1:G1"/>
    <mergeCell ref="E3:G3"/>
    <mergeCell ref="B5:C5"/>
    <mergeCell ref="D5:E5"/>
  </mergeCells>
  <printOptions/>
  <pageMargins left="0.75" right="0.75" top="0.52" bottom="0.52"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2015-09-07T08:18:46Z</cp:lastPrinted>
  <dcterms:created xsi:type="dcterms:W3CDTF">2011-05-17T00:52:22Z</dcterms:created>
  <dcterms:modified xsi:type="dcterms:W3CDTF">2015-09-07T08:19:20Z</dcterms:modified>
  <cp:category/>
  <cp:version/>
  <cp:contentType/>
  <cp:contentStatus/>
</cp:coreProperties>
</file>