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4区別" sheetId="5" r:id="rId5"/>
    <sheet name="5" sheetId="6" r:id="rId6"/>
    <sheet name="5区別" sheetId="7" r:id="rId7"/>
    <sheet name="6" sheetId="8" r:id="rId8"/>
    <sheet name="6区別" sheetId="9" r:id="rId9"/>
    <sheet name="7" sheetId="10" r:id="rId10"/>
    <sheet name="7区別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2区別" sheetId="17" r:id="rId17"/>
    <sheet name="13" sheetId="18" r:id="rId18"/>
    <sheet name="14" sheetId="19" r:id="rId19"/>
    <sheet name="14区別" sheetId="20" r:id="rId20"/>
    <sheet name="15" sheetId="21" r:id="rId21"/>
    <sheet name="16" sheetId="22" r:id="rId22"/>
  </sheets>
  <definedNames>
    <definedName name="_xlnm.Print_Area" localSheetId="0">'1'!$A$1:$H$27</definedName>
    <definedName name="_xlnm.Print_Area" localSheetId="13">'10'!#REF!</definedName>
    <definedName name="_xlnm.Print_Area" localSheetId="14">'11'!#REF!</definedName>
    <definedName name="_xlnm.Print_Area" localSheetId="15">'12'!#REF!</definedName>
    <definedName name="_xlnm.Print_Area" localSheetId="16">'12区別'!#REF!</definedName>
    <definedName name="_xlnm.Print_Area" localSheetId="17">'13'!#REF!</definedName>
    <definedName name="_xlnm.Print_Area" localSheetId="18">'14'!#REF!</definedName>
    <definedName name="_xlnm.Print_Area" localSheetId="19">'14区別'!#REF!</definedName>
    <definedName name="_xlnm.Print_Area" localSheetId="20">'15'!#REF!</definedName>
    <definedName name="_xlnm.Print_Area" localSheetId="21">'16'!#REF!</definedName>
    <definedName name="_xlnm.Print_Area" localSheetId="1">'2'!#REF!</definedName>
    <definedName name="_xlnm.Print_Area" localSheetId="2">'3'!#REF!</definedName>
    <definedName name="_xlnm.Print_Area" localSheetId="3">'4'!#REF!</definedName>
    <definedName name="_xlnm.Print_Area" localSheetId="5">'5'!#REF!</definedName>
    <definedName name="_xlnm.Print_Area" localSheetId="7">'6'!#REF!</definedName>
    <definedName name="_xlnm.Print_Area" localSheetId="9">'7'!#REF!</definedName>
    <definedName name="_xlnm.Print_Area" localSheetId="10">'7区別'!#REF!</definedName>
    <definedName name="_xlnm.Print_Area" localSheetId="11">'8'!#REF!</definedName>
    <definedName name="_xlnm.Print_Area" localSheetId="12">'9'!#REF!</definedName>
  </definedNames>
  <calcPr fullCalcOnLoad="1"/>
</workbook>
</file>

<file path=xl/sharedStrings.xml><?xml version="1.0" encoding="utf-8"?>
<sst xmlns="http://schemas.openxmlformats.org/spreadsheetml/2006/main" count="620" uniqueCount="321">
  <si>
    <t>１　道　路　の　状　況</t>
  </si>
  <si>
    <t>区　　　　　　　　　　分</t>
  </si>
  <si>
    <t>道　　路　　実　　延　　長</t>
  </si>
  <si>
    <t>う 　ち 　舗 　装 　道　</t>
  </si>
  <si>
    <t>市</t>
  </si>
  <si>
    <t>う 　ち 　歩 　道 　付　</t>
  </si>
  <si>
    <t xml:space="preserve"> 13.0 ｍ 以 上</t>
  </si>
  <si>
    <t>改　　良</t>
  </si>
  <si>
    <t xml:space="preserve">  5.5 ｍ 以 上</t>
  </si>
  <si>
    <t xml:space="preserve">  5.5 ｍ 未 満</t>
  </si>
  <si>
    <t>道</t>
  </si>
  <si>
    <t>未 改 良</t>
  </si>
  <si>
    <t xml:space="preserve">  3.5 ｍ 以 上</t>
  </si>
  <si>
    <t xml:space="preserve">  3.5 ｍ 未 満</t>
  </si>
  <si>
    <t>自　動　車　交　通　不　能</t>
  </si>
  <si>
    <t>国</t>
  </si>
  <si>
    <t>改 　良 　実 　延 　長　</t>
  </si>
  <si>
    <t>未　改　良　実　延　長　</t>
  </si>
  <si>
    <t>県</t>
  </si>
  <si>
    <t>14　土木建設・住居</t>
  </si>
  <si>
    <t>幅員別</t>
  </si>
  <si>
    <t xml:space="preserve">（単位：ｍ） </t>
  </si>
  <si>
    <t>平成 １９ 年度</t>
  </si>
  <si>
    <t>平成 ２０ 年度</t>
  </si>
  <si>
    <t>　資料：土木総務課　（注）国道・県道は浜松市内にある道路の延長である。(国道指定区間及び有料区間を除く）</t>
  </si>
  <si>
    <t>平成 ２１ 年度</t>
  </si>
  <si>
    <t>　　　　　　　　　　　　　道路現況調書による。（独立自歩道を除く）　　 各年4月1日現在。</t>
  </si>
  <si>
    <t>平成 ２２ 年度</t>
  </si>
  <si>
    <t>２　橋りょうの類別現況</t>
  </si>
  <si>
    <t xml:space="preserve">平成22年４月１日現在　（単位：ｍ） </t>
  </si>
  <si>
    <t>橋りょう数</t>
  </si>
  <si>
    <t>橋りょう長</t>
  </si>
  <si>
    <t>総　　　　　　　　　　　　　数</t>
  </si>
  <si>
    <t>小　　　　　計</t>
  </si>
  <si>
    <t>永久橋</t>
  </si>
  <si>
    <t>15　ｍ　未　満</t>
  </si>
  <si>
    <t>15　ｍ　以　上</t>
  </si>
  <si>
    <t>非永久橋</t>
  </si>
  <si>
    <t>小　　　　　　　　計</t>
  </si>
  <si>
    <t>木橋</t>
  </si>
  <si>
    <t>その他橋</t>
  </si>
  <si>
    <t>　資料：土木総務課　（注）市道のみ。（独立自歩道を除く）</t>
  </si>
  <si>
    <t>３　橋 り ょ う の 推 移</t>
  </si>
  <si>
    <t xml:space="preserve">４月１日現在　（単位：ｍ） </t>
  </si>
  <si>
    <t>平 成 １９ 年</t>
  </si>
  <si>
    <t>平 成 ２０ 年</t>
  </si>
  <si>
    <t>平 成 ２１ 年</t>
  </si>
  <si>
    <t>平 成 ２２ 年</t>
  </si>
  <si>
    <t>市　　　　　道</t>
  </si>
  <si>
    <t>橋 り ょ う 数</t>
  </si>
  <si>
    <t>実　　延　　長</t>
  </si>
  <si>
    <t>県　　　　　道</t>
  </si>
  <si>
    <r>
      <t xml:space="preserve">国　　　　　道
</t>
    </r>
    <r>
      <rPr>
        <sz val="8.5"/>
        <color indexed="8"/>
        <rFont val="ＭＳ 明朝"/>
        <family val="1"/>
      </rPr>
      <t>（指定区間を除く）</t>
    </r>
  </si>
  <si>
    <t>　資料：土木総務課　（注） 道路現況調書による。（独立自歩道を除く）</t>
  </si>
  <si>
    <t>４　公的賃貸住宅の保有状況</t>
  </si>
  <si>
    <t xml:space="preserve">４月１日現在　（単位：戸） </t>
  </si>
  <si>
    <t>年　　　度</t>
  </si>
  <si>
    <t>市　営　住　宅</t>
  </si>
  <si>
    <t>県営住宅</t>
  </si>
  <si>
    <t>都市機構住宅</t>
  </si>
  <si>
    <t>雇用促進住宅</t>
  </si>
  <si>
    <t>合　計</t>
  </si>
  <si>
    <t>特定公共
賃貸住宅</t>
  </si>
  <si>
    <t>一　般
その他</t>
  </si>
  <si>
    <t>平成 １９ 年度</t>
  </si>
  <si>
    <t>２０</t>
  </si>
  <si>
    <t>２１</t>
  </si>
  <si>
    <t>２２</t>
  </si>
  <si>
    <t>２３</t>
  </si>
  <si>
    <t>　資料：住宅課　</t>
  </si>
  <si>
    <t>５　新設住宅着工戸数と住戸規模</t>
  </si>
  <si>
    <t xml:space="preserve">（単位：戸・㎡） </t>
  </si>
  <si>
    <t>持　ち　家</t>
  </si>
  <si>
    <t>貸　　　家</t>
  </si>
  <si>
    <t>給与住宅</t>
  </si>
  <si>
    <t>分譲住宅</t>
  </si>
  <si>
    <t>平成 １８ 年度</t>
  </si>
  <si>
    <t>１９</t>
  </si>
  <si>
    <t>　資料：住宅課 （注）上段－戸数　 下段－床面積</t>
  </si>
  <si>
    <t>６　用 途 別 の 建 築 確 認 申 請 状 況</t>
  </si>
  <si>
    <t xml:space="preserve">（単位：㎡） </t>
  </si>
  <si>
    <t>年　度　月</t>
  </si>
  <si>
    <t>総　　　　　　　　　　　　数</t>
  </si>
  <si>
    <t>専　　　　用　　　　住　　　　宅</t>
  </si>
  <si>
    <t>併　　　用　　　住　　　宅</t>
  </si>
  <si>
    <t>共　　　同　　　住　　　宅</t>
  </si>
  <si>
    <t>そ　の　他　の　建　物</t>
  </si>
  <si>
    <t>件　　　数</t>
  </si>
  <si>
    <t>延　面　積</t>
  </si>
  <si>
    <t>一件当たり
の  面  積</t>
  </si>
  <si>
    <t>件　　数</t>
  </si>
  <si>
    <t>延 面 積</t>
  </si>
  <si>
    <t>平成 １８ 年度</t>
  </si>
  <si>
    <t>１９</t>
  </si>
  <si>
    <t>２０</t>
  </si>
  <si>
    <t>２１</t>
  </si>
  <si>
    <t>２２</t>
  </si>
  <si>
    <t>年 ４月</t>
  </si>
  <si>
    <t>　 ５</t>
  </si>
  <si>
    <t>　 ６</t>
  </si>
  <si>
    <t>　 ７</t>
  </si>
  <si>
    <t>　 ８</t>
  </si>
  <si>
    <t>　 ９</t>
  </si>
  <si>
    <t>　 10</t>
  </si>
  <si>
    <t>　 11</t>
  </si>
  <si>
    <t xml:space="preserve">   12</t>
  </si>
  <si>
    <t>２３</t>
  </si>
  <si>
    <t>年 １月</t>
  </si>
  <si>
    <t>　 ２</t>
  </si>
  <si>
    <t>　 ３</t>
  </si>
  <si>
    <t>　資料：建築行政課　（注）指定確認検査機関受付分を含む。計画通知は含まれない。</t>
  </si>
  <si>
    <t>７　構 造 別 の 建 築 確 認 申 請 状 況</t>
  </si>
  <si>
    <t>総　　　　　　　数</t>
  </si>
  <si>
    <t>木　　　　　　　造</t>
  </si>
  <si>
    <t>鉄　　　骨　　　造</t>
  </si>
  <si>
    <t>鉄骨鉄筋コンクリート造</t>
  </si>
  <si>
    <t>鉄 筋 コ ン ク リ ー ト 造</t>
  </si>
  <si>
    <t>ブ ロ ッ ク 造 ・ そ の 他</t>
  </si>
  <si>
    <t>件　　　数</t>
  </si>
  <si>
    <t>延　面　積</t>
  </si>
  <si>
    <t>２２</t>
  </si>
  <si>
    <t>８　家　屋　の　概　況</t>
  </si>
  <si>
    <t>年　・　種　類</t>
  </si>
  <si>
    <t>棟　　　　　数</t>
  </si>
  <si>
    <t>床　　面　　積</t>
  </si>
  <si>
    <t>評　　　　　価　　　　　額</t>
  </si>
  <si>
    <t>評　価　総　額</t>
  </si>
  <si>
    <t>評 価 平 均 額</t>
  </si>
  <si>
    <t>（㎡）</t>
  </si>
  <si>
    <t>（千円）</t>
  </si>
  <si>
    <t>（㎡当たり・円）</t>
  </si>
  <si>
    <t>平　　成　　１８　　年</t>
  </si>
  <si>
    <t>　  　１９</t>
  </si>
  <si>
    <t>　  　２０</t>
  </si>
  <si>
    <t>　  　２１</t>
  </si>
  <si>
    <t>　  　２２</t>
  </si>
  <si>
    <t>免税点</t>
  </si>
  <si>
    <t>┌</t>
  </si>
  <si>
    <t>木　　　　　造</t>
  </si>
  <si>
    <t>以上</t>
  </si>
  <si>
    <t>└</t>
  </si>
  <si>
    <t>非　　木　　造</t>
  </si>
  <si>
    <t>免税点未満の家屋</t>
  </si>
  <si>
    <t>　資料：資産税課　（注）免税点以上とは課税標準額が20万円以上。</t>
  </si>
  <si>
    <t>９　課　税　家　屋　（ 非 木 造 ）</t>
  </si>
  <si>
    <t>種別</t>
  </si>
  <si>
    <t>構　　　　　　　　　　造</t>
  </si>
  <si>
    <t>平　成　２０　年</t>
  </si>
  <si>
    <t>平　成　２１　年</t>
  </si>
  <si>
    <t>平　成　２２　年</t>
  </si>
  <si>
    <t>棟　数</t>
  </si>
  <si>
    <t>床 面 積</t>
  </si>
  <si>
    <t>総　　　　　　　　数</t>
  </si>
  <si>
    <t>住宅</t>
  </si>
  <si>
    <t>┌</t>
  </si>
  <si>
    <t>鉄骨、鉄筋コンクリート造</t>
  </si>
  <si>
    <t>│</t>
  </si>
  <si>
    <t>鉄筋コンクリート造</t>
  </si>
  <si>
    <t>・アパート</t>
  </si>
  <si>
    <t>┤</t>
  </si>
  <si>
    <t>鉄骨造</t>
  </si>
  <si>
    <t>│</t>
  </si>
  <si>
    <t>れんが造
コンクリートブロック造</t>
  </si>
  <si>
    <t>└</t>
  </si>
  <si>
    <t>軽量鉄骨造</t>
  </si>
  <si>
    <t>小　　　　　　　　計</t>
  </si>
  <si>
    <t>そ</t>
  </si>
  <si>
    <t>の</t>
  </si>
  <si>
    <t>他</t>
  </si>
  <si>
    <t>│</t>
  </si>
  <si>
    <t>　資料：資産税課　（注）れんが造コンクリートブロック造にはその他の構造の建物を含む。</t>
  </si>
  <si>
    <t>10　課　税　家　屋 （ 木 造 ）</t>
  </si>
  <si>
    <t xml:space="preserve">(単位：㎡） </t>
  </si>
  <si>
    <t>用　　　　　　　　途</t>
  </si>
  <si>
    <t>平　成　１９　年</t>
  </si>
  <si>
    <t>平　成　２０　年</t>
  </si>
  <si>
    <t>平　成　２１　年</t>
  </si>
  <si>
    <t>平　成　２２　年</t>
  </si>
  <si>
    <t>棟　数</t>
  </si>
  <si>
    <t>床 面 積</t>
  </si>
  <si>
    <t>総　　　　　　　数</t>
  </si>
  <si>
    <t>専用住宅</t>
  </si>
  <si>
    <t>共同住宅、寄宿舎</t>
  </si>
  <si>
    <t>併用住宅</t>
  </si>
  <si>
    <t>農家住宅</t>
  </si>
  <si>
    <t>旅館、料亭、ホテル</t>
  </si>
  <si>
    <t>事務所、銀行、店舗</t>
  </si>
  <si>
    <t>劇場、病院</t>
  </si>
  <si>
    <t>公衆浴場</t>
  </si>
  <si>
    <t>工場、倉庫</t>
  </si>
  <si>
    <t>土蔵</t>
  </si>
  <si>
    <t>附属家</t>
  </si>
  <si>
    <t>　資料：資産税課</t>
  </si>
  <si>
    <t>11　都 市 計 画 区 域 の 用 途 別 面 積</t>
  </si>
  <si>
    <t xml:space="preserve">（単位：ha） </t>
  </si>
  <si>
    <t>用　　　　　　　　　　　　　　　　　　　　途</t>
  </si>
  <si>
    <t>地　　　　　　　　　　　　　　　　域</t>
  </si>
  <si>
    <t>防　 火　 地　 域</t>
  </si>
  <si>
    <t>総　　数</t>
  </si>
  <si>
    <t>第１種低層</t>
  </si>
  <si>
    <t>第２種低層</t>
  </si>
  <si>
    <t>第 １ 種</t>
  </si>
  <si>
    <t>第１種中高</t>
  </si>
  <si>
    <t>第２種中高</t>
  </si>
  <si>
    <t>第 ２ 種</t>
  </si>
  <si>
    <t>準 住 居</t>
  </si>
  <si>
    <t>住    居</t>
  </si>
  <si>
    <t>近隣商業</t>
  </si>
  <si>
    <t>商    業</t>
  </si>
  <si>
    <t>準 工 業</t>
  </si>
  <si>
    <t>工    業</t>
  </si>
  <si>
    <t>工業専用</t>
  </si>
  <si>
    <t>防    火</t>
  </si>
  <si>
    <t>準 防 火</t>
  </si>
  <si>
    <t>住居専用</t>
  </si>
  <si>
    <t>層住居専用</t>
  </si>
  <si>
    <t>住    居</t>
  </si>
  <si>
    <t>平成 １８年度</t>
  </si>
  <si>
    <t>１９</t>
  </si>
  <si>
    <t>２０</t>
  </si>
  <si>
    <t>２１</t>
  </si>
  <si>
    <t>２２</t>
  </si>
  <si>
    <t>　資料：都市計画課</t>
  </si>
  <si>
    <t>12　都  市  計  画  街　路</t>
  </si>
  <si>
    <t xml:space="preserve">（単位：ｍ） </t>
  </si>
  <si>
    <t>総　　　　　数</t>
  </si>
  <si>
    <t>幅員１１ｍ未満</t>
  </si>
  <si>
    <t>幅員１１ｍ以上</t>
  </si>
  <si>
    <t>幅員１５ｍ以上</t>
  </si>
  <si>
    <t>幅員１８ｍ以上</t>
  </si>
  <si>
    <t>幅員２２ｍ以上</t>
  </si>
  <si>
    <t>幅員３０ｍ以上</t>
  </si>
  <si>
    <t>幅員３６ｍ以上</t>
  </si>
  <si>
    <t>幅員５０ｍ以上</t>
  </si>
  <si>
    <t>路線数</t>
  </si>
  <si>
    <t>実　延　長</t>
  </si>
  <si>
    <t>２１ 全市計</t>
  </si>
  <si>
    <t>２２ 全市計</t>
  </si>
  <si>
    <t>　資料：都市計画課　（注）都市計画街路は、各区を越えて計画決定されているため、各区ごとの路線数の合計と</t>
  </si>
  <si>
    <t>　　　　　　　　　　　　　全市計の路線数は一致しない。市内全域での路線数については全市計の※を、各区ご</t>
  </si>
  <si>
    <t>　　　　　　　　　　　　　との路線数は該当区の路線数を参照。</t>
  </si>
  <si>
    <t>13　市 営 駐 車 場 利 用 状 況</t>
  </si>
  <si>
    <t xml:space="preserve">（単位：台） </t>
  </si>
  <si>
    <t>計
（四輪）</t>
  </si>
  <si>
    <t>新川中央
新 川 北</t>
  </si>
  <si>
    <t>新　川　南</t>
  </si>
  <si>
    <t>駅　　北</t>
  </si>
  <si>
    <t>万　年　橋</t>
  </si>
  <si>
    <t>東田町地下</t>
  </si>
  <si>
    <t>ザザシティ</t>
  </si>
  <si>
    <t>ザザシティ
（二輪）</t>
  </si>
  <si>
    <t>-</t>
  </si>
  <si>
    <t xml:space="preserve">   ２２</t>
  </si>
  <si>
    <t>　 12</t>
  </si>
  <si>
    <t>　資料：交通政策課　（注）新川中央駐車場は平成17年6月末で閉鎖。</t>
  </si>
  <si>
    <t xml:space="preserve">                         (       )内は定期利用を除いた普通利用台数</t>
  </si>
  <si>
    <t>14　都　市　公　園　（開設状況）</t>
  </si>
  <si>
    <t xml:space="preserve">（単位：箇所・ha） </t>
  </si>
  <si>
    <t>年　　　度</t>
  </si>
  <si>
    <t>計</t>
  </si>
  <si>
    <t>住 区 基 幹 公 園</t>
  </si>
  <si>
    <t>都市基盤公園</t>
  </si>
  <si>
    <t>大規模
公　園</t>
  </si>
  <si>
    <t>特　殊
公　園</t>
  </si>
  <si>
    <t>緑　地</t>
  </si>
  <si>
    <t>緑　道</t>
  </si>
  <si>
    <t>街　区</t>
  </si>
  <si>
    <t>近　隣</t>
  </si>
  <si>
    <t>地　区</t>
  </si>
  <si>
    <t>総　合</t>
  </si>
  <si>
    <t>運　動</t>
  </si>
  <si>
    <t>広　域</t>
  </si>
  <si>
    <t>　資料：公園課　（注）上段－箇所数　下段－面積</t>
  </si>
  <si>
    <t>15　下　　水　　道</t>
  </si>
  <si>
    <t>区　　　　　　　分</t>
  </si>
  <si>
    <t>平成１８年度</t>
  </si>
  <si>
    <t>平成１９年度</t>
  </si>
  <si>
    <t>平成２０年度</t>
  </si>
  <si>
    <t>平成２１年度</t>
  </si>
  <si>
    <t>平成２２年度</t>
  </si>
  <si>
    <t>処理区域</t>
  </si>
  <si>
    <t>面積</t>
  </si>
  <si>
    <t>（ha）</t>
  </si>
  <si>
    <t>人口</t>
  </si>
  <si>
    <t>（人）</t>
  </si>
  <si>
    <t>普及率</t>
  </si>
  <si>
    <t>（％）</t>
  </si>
  <si>
    <t>水洗化戸数</t>
  </si>
  <si>
    <t>（戸）</t>
  </si>
  <si>
    <t>処理水量</t>
  </si>
  <si>
    <r>
      <t>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</si>
  <si>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管渠延長</t>
  </si>
  <si>
    <t>（ｍ）</t>
  </si>
  <si>
    <t>　資料：上下水道部</t>
  </si>
  <si>
    <t>16　下 水 道 事 業 費</t>
  </si>
  <si>
    <t xml:space="preserve">（単位：千円） </t>
  </si>
  <si>
    <t>事業総額</t>
  </si>
  <si>
    <t>財　　　　　　　源　　　　　　　内　　　　　　　訳</t>
  </si>
  <si>
    <t>国庫補助金</t>
  </si>
  <si>
    <t>企　業　債</t>
  </si>
  <si>
    <t>繰　入　金</t>
  </si>
  <si>
    <t>受　益　者
負　担　金</t>
  </si>
  <si>
    <t>使　用　料</t>
  </si>
  <si>
    <t>そ　の　他</t>
  </si>
  <si>
    <t>平成 １８ 年度</t>
  </si>
  <si>
    <t>１９</t>
  </si>
  <si>
    <t>２１</t>
  </si>
  <si>
    <t>２２</t>
  </si>
  <si>
    <t>平成21年度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</si>
  <si>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</si>
  <si>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</si>
  <si>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</si>
  <si>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</si>
  <si>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</si>
  <si>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</si>
  <si>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</si>
  <si>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</si>
  <si>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平成22年度</t>
  </si>
  <si>
    <t>全市計</t>
  </si>
  <si>
    <t xml:space="preserve">4月1日現在　（単位：戸） </t>
  </si>
  <si>
    <t>平成23年度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</si>
</sst>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\ ;;#\-\ \ "/>
    <numFmt numFmtId="177" formatCode="&quot;r&quot;\ \ \ #\ ###\ ##0\ \ ;;#\-\ \ "/>
    <numFmt numFmtId="178" formatCode="&quot;r&quot;\ \ \ \ #\ ###\ ##0\ \ ;;#\-\ \ "/>
    <numFmt numFmtId="179" formatCode="&quot;r&quot;\ \ \ \ \ #\ ###\ ##0\ \ ;;#\-\ \ "/>
    <numFmt numFmtId="180" formatCode="#\ ##0\ \ \ \ ;;#\-\ \ \ \ "/>
    <numFmt numFmtId="181" formatCode="#\ ##0.0\ \ ;;#\-\ \ \ \ "/>
    <numFmt numFmtId="182" formatCode="#\ ##0\ \ \ ;;#\-\ \ \ "/>
    <numFmt numFmtId="183" formatCode="#\ ###\ ##0\ \ \ ;;#\-\ \ "/>
    <numFmt numFmtId="184" formatCode="#\ ##0\ "/>
    <numFmt numFmtId="185" formatCode="#\ ##0\ \ \ ;;#\-\ \ \ \ \ "/>
    <numFmt numFmtId="186" formatCode="#,##0.0\ \ \ ;#\-"/>
    <numFmt numFmtId="187" formatCode="#\ ##0.0\ \ \ ;;#\-\ \ \ \ \ "/>
    <numFmt numFmtId="188" formatCode="#\ ###\ ##0.00\ \ ;;#\-\ \ "/>
    <numFmt numFmtId="189" formatCode="#\ ###\ ##0\ \ ;;#\-\ \ \ "/>
    <numFmt numFmtId="190" formatCode="#\ ###\ ##0.00\ \ ;;#\-\ \ \ "/>
    <numFmt numFmtId="191" formatCode="#\ ###\ ##0\ \ \ ;;#\-\ \ \ "/>
    <numFmt numFmtId="192" formatCode="#\ ###\ ###\ ##0\ \ \ ;;#\-\ \ \ "/>
    <numFmt numFmtId="193" formatCode="#\ ###\ ##0;;#\-"/>
    <numFmt numFmtId="194" formatCode="#\ ##0"/>
    <numFmt numFmtId="195" formatCode="#\ ##0.0\ ;;#\-\ \ \ "/>
    <numFmt numFmtId="196" formatCode="#\ ##0\ \ ;;#\-\ \ "/>
    <numFmt numFmtId="197" formatCode="#\ ###\ ##0\ ;;#\-\ \ "/>
    <numFmt numFmtId="198" formatCode="#\ ##0\ ;;#\-\ "/>
    <numFmt numFmtId="199" formatCode="\(#\ ##0\)\ ;;#\-\ "/>
    <numFmt numFmtId="200" formatCode="#\ ##0.00\ ;;#\-\ \ \ \ "/>
    <numFmt numFmtId="201" formatCode="#\ ##0.00\ ;;#\-\ \ \ "/>
    <numFmt numFmtId="202" formatCode="#\ ###\ ##0.0\ \ ;;#\-\ \ \ "/>
    <numFmt numFmtId="203" formatCode="#\ ###\ ##0\ ;;#\-\ \ \ "/>
    <numFmt numFmtId="204" formatCode="#\ ###\ ##0\ ;;#\-\ "/>
    <numFmt numFmtId="205" formatCode="#\ ##0\ \ ;;#\-\ \ \ "/>
  </numFmts>
  <fonts count="26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9"/>
      <name val="ＦＡ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ＦＡ 明朝"/>
      <family val="1"/>
    </font>
    <font>
      <sz val="8.5"/>
      <name val="ＭＳ 明朝"/>
      <family val="1"/>
    </font>
    <font>
      <sz val="8.5"/>
      <name val="ＦＡ 明朝"/>
      <family val="1"/>
    </font>
    <font>
      <sz val="8"/>
      <name val="ＭＳ 明朝"/>
      <family val="1"/>
    </font>
    <font>
      <sz val="8"/>
      <name val="ＦＡ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vertAlign val="superscript"/>
      <sz val="7"/>
      <name val="ＭＳ 明朝"/>
      <family val="1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4" fillId="0" borderId="0" xfId="21" applyFont="1" applyAlignment="1" applyProtection="1">
      <alignment vertical="top"/>
      <protection/>
    </xf>
    <xf numFmtId="0" fontId="1" fillId="0" borderId="0" xfId="21" applyFont="1" applyAlignment="1" applyProtection="1">
      <alignment horizontal="center" vertical="top"/>
      <protection/>
    </xf>
    <xf numFmtId="0" fontId="5" fillId="0" borderId="0" xfId="21" applyFont="1" applyAlignment="1" applyProtection="1">
      <alignment vertical="top"/>
      <protection/>
    </xf>
    <xf numFmtId="0" fontId="2" fillId="0" borderId="0" xfId="21">
      <alignment/>
      <protection/>
    </xf>
    <xf numFmtId="0" fontId="5" fillId="0" borderId="0" xfId="21" applyFont="1" applyAlignment="1" applyProtection="1">
      <alignment vertical="center"/>
      <protection/>
    </xf>
    <xf numFmtId="0" fontId="1" fillId="0" borderId="1" xfId="21" applyFont="1" applyBorder="1" applyProtection="1">
      <alignment/>
      <protection/>
    </xf>
    <xf numFmtId="49" fontId="5" fillId="0" borderId="0" xfId="21" applyNumberFormat="1" applyFont="1" applyAlignment="1" applyProtection="1">
      <alignment horizontal="center" vertical="center"/>
      <protection/>
    </xf>
    <xf numFmtId="49" fontId="9" fillId="0" borderId="2" xfId="17" applyNumberFormat="1" applyFont="1" applyBorder="1" applyAlignment="1" applyProtection="1">
      <alignment vertical="center"/>
      <protection/>
    </xf>
    <xf numFmtId="176" fontId="9" fillId="0" borderId="0" xfId="17" applyNumberFormat="1" applyFont="1" applyAlignment="1" applyProtection="1">
      <alignment vertical="center"/>
      <protection locked="0"/>
    </xf>
    <xf numFmtId="176" fontId="10" fillId="0" borderId="0" xfId="17" applyNumberFormat="1" applyFont="1" applyAlignment="1" applyProtection="1">
      <alignment vertical="center"/>
      <protection locked="0"/>
    </xf>
    <xf numFmtId="0" fontId="11" fillId="0" borderId="0" xfId="21" applyFont="1" applyAlignment="1" applyProtection="1">
      <alignment vertical="center"/>
      <protection/>
    </xf>
    <xf numFmtId="38" fontId="9" fillId="0" borderId="0" xfId="17" applyFont="1" applyAlignment="1" applyProtection="1">
      <alignment vertical="center"/>
      <protection/>
    </xf>
    <xf numFmtId="49" fontId="9" fillId="0" borderId="2" xfId="17" applyNumberFormat="1" applyFont="1" applyBorder="1" applyAlignment="1" applyProtection="1">
      <alignment horizontal="center" vertical="center"/>
      <protection/>
    </xf>
    <xf numFmtId="38" fontId="9" fillId="0" borderId="3" xfId="17" applyFont="1" applyBorder="1" applyAlignment="1" applyProtection="1">
      <alignment vertical="center"/>
      <protection/>
    </xf>
    <xf numFmtId="38" fontId="9" fillId="0" borderId="2" xfId="17" applyFont="1" applyBorder="1" applyAlignment="1" applyProtection="1">
      <alignment vertical="center"/>
      <protection/>
    </xf>
    <xf numFmtId="38" fontId="9" fillId="0" borderId="2" xfId="17" applyFont="1" applyBorder="1" applyAlignment="1" applyProtection="1">
      <alignment horizontal="center" vertical="center"/>
      <protection/>
    </xf>
    <xf numFmtId="38" fontId="9" fillId="0" borderId="4" xfId="17" applyFont="1" applyBorder="1" applyAlignment="1" applyProtection="1">
      <alignment vertical="center"/>
      <protection/>
    </xf>
    <xf numFmtId="38" fontId="9" fillId="0" borderId="4" xfId="17" applyFont="1" applyBorder="1" applyAlignment="1" applyProtection="1">
      <alignment horizontal="center" vertical="top"/>
      <protection/>
    </xf>
    <xf numFmtId="49" fontId="9" fillId="0" borderId="4" xfId="17" applyNumberFormat="1" applyFont="1" applyBorder="1" applyAlignment="1" applyProtection="1">
      <alignment vertical="center"/>
      <protection/>
    </xf>
    <xf numFmtId="49" fontId="9" fillId="0" borderId="2" xfId="17" applyNumberFormat="1" applyFont="1" applyBorder="1" applyAlignment="1" applyProtection="1">
      <alignment horizontal="center" vertical="top"/>
      <protection/>
    </xf>
    <xf numFmtId="49" fontId="9" fillId="0" borderId="2" xfId="17" applyNumberFormat="1" applyFont="1" applyBorder="1" applyAlignment="1" applyProtection="1">
      <alignment horizontal="center"/>
      <protection/>
    </xf>
    <xf numFmtId="0" fontId="1" fillId="0" borderId="0" xfId="21" applyFont="1" applyAlignment="1" applyProtection="1">
      <alignment/>
      <protection/>
    </xf>
    <xf numFmtId="0" fontId="12" fillId="0" borderId="0" xfId="21" applyFont="1" applyAlignment="1" applyProtection="1">
      <alignment/>
      <protection/>
    </xf>
    <xf numFmtId="0" fontId="13" fillId="0" borderId="0" xfId="21" applyFont="1" applyAlignment="1" applyProtection="1">
      <alignment/>
      <protection/>
    </xf>
    <xf numFmtId="0" fontId="14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15" fillId="0" borderId="0" xfId="21" applyFont="1" applyBorder="1" applyAlignment="1" applyProtection="1">
      <alignment vertical="center"/>
      <protection/>
    </xf>
    <xf numFmtId="49" fontId="9" fillId="0" borderId="5" xfId="17" applyNumberFormat="1" applyFont="1" applyBorder="1" applyAlignment="1" applyProtection="1">
      <alignment vertical="center"/>
      <protection/>
    </xf>
    <xf numFmtId="38" fontId="9" fillId="0" borderId="1" xfId="17" applyFont="1" applyBorder="1" applyAlignment="1" applyProtection="1">
      <alignment vertical="center"/>
      <protection/>
    </xf>
    <xf numFmtId="0" fontId="1" fillId="0" borderId="1" xfId="21" applyFont="1" applyBorder="1" applyAlignment="1" applyProtection="1">
      <alignment horizontal="right" vertical="center"/>
      <protection/>
    </xf>
    <xf numFmtId="176" fontId="9" fillId="0" borderId="0" xfId="17" applyNumberFormat="1" applyFont="1" applyFill="1" applyBorder="1" applyAlignment="1" applyProtection="1">
      <alignment vertical="center"/>
      <protection locked="0"/>
    </xf>
    <xf numFmtId="176" fontId="9" fillId="0" borderId="1" xfId="17" applyNumberFormat="1" applyFont="1" applyFill="1" applyBorder="1" applyAlignment="1" applyProtection="1">
      <alignment vertical="center"/>
      <protection locked="0"/>
    </xf>
    <xf numFmtId="49" fontId="8" fillId="0" borderId="6" xfId="21" applyNumberFormat="1" applyFont="1" applyBorder="1" applyAlignment="1" applyProtection="1">
      <alignment horizontal="center" vertical="center"/>
      <protection locked="0"/>
    </xf>
    <xf numFmtId="176" fontId="10" fillId="0" borderId="0" xfId="17" applyNumberFormat="1" applyFont="1" applyFill="1" applyBorder="1" applyAlignment="1" applyProtection="1">
      <alignment vertical="center"/>
      <protection locked="0"/>
    </xf>
    <xf numFmtId="176" fontId="10" fillId="0" borderId="1" xfId="17" applyNumberFormat="1" applyFont="1" applyFill="1" applyBorder="1" applyAlignment="1" applyProtection="1">
      <alignment vertical="center"/>
      <protection locked="0"/>
    </xf>
    <xf numFmtId="49" fontId="1" fillId="0" borderId="6" xfId="21" applyNumberFormat="1" applyFont="1" applyBorder="1" applyAlignment="1" applyProtection="1">
      <alignment horizontal="center" vertical="center"/>
      <protection locked="0"/>
    </xf>
    <xf numFmtId="0" fontId="1" fillId="0" borderId="0" xfId="21" applyFont="1" applyBorder="1" applyAlignment="1" applyProtection="1">
      <alignment vertical="center"/>
      <protection/>
    </xf>
    <xf numFmtId="49" fontId="1" fillId="0" borderId="6" xfId="21" applyNumberFormat="1" applyFont="1" applyFill="1" applyBorder="1" applyAlignment="1" applyProtection="1">
      <alignment horizontal="center" vertical="center"/>
      <protection locked="0"/>
    </xf>
    <xf numFmtId="0" fontId="14" fillId="0" borderId="0" xfId="21" applyFont="1" applyFill="1" applyAlignment="1" applyProtection="1">
      <alignment vertical="center"/>
      <protection/>
    </xf>
    <xf numFmtId="0" fontId="4" fillId="0" borderId="0" xfId="22" applyFont="1" applyFill="1" applyAlignment="1" applyProtection="1">
      <alignment vertical="top"/>
      <protection/>
    </xf>
    <xf numFmtId="0" fontId="1" fillId="0" borderId="0" xfId="22" applyFont="1" applyFill="1" applyAlignment="1" applyProtection="1">
      <alignment vertical="top"/>
      <protection/>
    </xf>
    <xf numFmtId="0" fontId="1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vertical="top"/>
      <protection/>
    </xf>
    <xf numFmtId="0" fontId="2" fillId="0" borderId="0" xfId="22" applyFill="1">
      <alignment/>
      <protection/>
    </xf>
    <xf numFmtId="0" fontId="15" fillId="0" borderId="1" xfId="22" applyFont="1" applyFill="1" applyBorder="1" applyAlignment="1" applyProtection="1">
      <alignment vertical="center"/>
      <protection/>
    </xf>
    <xf numFmtId="0" fontId="1" fillId="0" borderId="1" xfId="22" applyFont="1" applyFill="1" applyBorder="1" applyAlignment="1" applyProtection="1">
      <alignment horizontal="right" vertical="center"/>
      <protection locked="0"/>
    </xf>
    <xf numFmtId="180" fontId="9" fillId="0" borderId="0" xfId="17" applyNumberFormat="1" applyFont="1" applyAlignment="1" applyProtection="1">
      <alignment vertical="center"/>
      <protection locked="0"/>
    </xf>
    <xf numFmtId="49" fontId="9" fillId="0" borderId="0" xfId="17" applyNumberFormat="1" applyFont="1" applyFill="1" applyBorder="1" applyAlignment="1" applyProtection="1">
      <alignment vertical="center"/>
      <protection/>
    </xf>
    <xf numFmtId="38" fontId="9" fillId="0" borderId="7" xfId="17" applyFont="1" applyFill="1" applyBorder="1" applyAlignment="1" applyProtection="1">
      <alignment horizontal="center" vertical="center"/>
      <protection/>
    </xf>
    <xf numFmtId="49" fontId="9" fillId="0" borderId="3" xfId="17" applyNumberFormat="1" applyFont="1" applyFill="1" applyBorder="1" applyAlignment="1" applyProtection="1">
      <alignment vertical="center"/>
      <protection/>
    </xf>
    <xf numFmtId="38" fontId="9" fillId="0" borderId="8" xfId="17" applyFont="1" applyFill="1" applyBorder="1" applyAlignment="1" applyProtection="1">
      <alignment horizontal="center" vertical="center"/>
      <protection/>
    </xf>
    <xf numFmtId="0" fontId="1" fillId="0" borderId="0" xfId="22" applyNumberFormat="1" applyFont="1" applyFill="1" applyBorder="1" applyAlignment="1" applyProtection="1">
      <alignment vertical="center"/>
      <protection/>
    </xf>
    <xf numFmtId="0" fontId="1" fillId="0" borderId="9" xfId="22" applyNumberFormat="1" applyFont="1" applyFill="1" applyBorder="1" applyAlignment="1" applyProtection="1">
      <alignment vertical="center"/>
      <protection/>
    </xf>
    <xf numFmtId="0" fontId="1" fillId="0" borderId="10" xfId="22" applyNumberFormat="1" applyFont="1" applyFill="1" applyBorder="1" applyAlignment="1" applyProtection="1">
      <alignment vertical="center"/>
      <protection/>
    </xf>
    <xf numFmtId="0" fontId="1" fillId="0" borderId="11" xfId="22" applyFont="1" applyFill="1" applyBorder="1" applyAlignment="1" applyProtection="1">
      <alignment horizontal="center" vertical="center"/>
      <protection/>
    </xf>
    <xf numFmtId="38" fontId="9" fillId="0" borderId="12" xfId="17" applyFont="1" applyFill="1" applyBorder="1" applyAlignment="1" applyProtection="1">
      <alignment horizontal="center" vertical="center"/>
      <protection/>
    </xf>
    <xf numFmtId="0" fontId="1" fillId="0" borderId="13" xfId="22" applyNumberFormat="1" applyFont="1" applyFill="1" applyBorder="1" applyAlignment="1" applyProtection="1">
      <alignment vertical="center"/>
      <protection/>
    </xf>
    <xf numFmtId="0" fontId="1" fillId="0" borderId="2" xfId="22" applyFont="1" applyFill="1" applyBorder="1" applyAlignment="1" applyProtection="1">
      <alignment horizontal="center" vertical="center"/>
      <protection/>
    </xf>
    <xf numFmtId="0" fontId="1" fillId="0" borderId="14" xfId="22" applyNumberFormat="1" applyFont="1" applyFill="1" applyBorder="1" applyAlignment="1" applyProtection="1">
      <alignment vertical="center"/>
      <protection/>
    </xf>
    <xf numFmtId="0" fontId="1" fillId="0" borderId="4" xfId="22" applyFont="1" applyFill="1" applyBorder="1" applyAlignment="1" applyProtection="1">
      <alignment horizontal="center" vertical="center"/>
      <protection/>
    </xf>
    <xf numFmtId="0" fontId="1" fillId="0" borderId="1" xfId="22" applyNumberFormat="1" applyFont="1" applyFill="1" applyBorder="1" applyAlignment="1" applyProtection="1">
      <alignment vertical="center"/>
      <protection/>
    </xf>
    <xf numFmtId="0" fontId="1" fillId="0" borderId="15" xfId="22" applyNumberFormat="1" applyFont="1" applyFill="1" applyBorder="1" applyAlignment="1" applyProtection="1">
      <alignment vertical="center"/>
      <protection/>
    </xf>
    <xf numFmtId="0" fontId="1" fillId="0" borderId="5" xfId="22" applyFont="1" applyFill="1" applyBorder="1" applyAlignment="1" applyProtection="1">
      <alignment horizontal="center" vertical="center"/>
      <protection/>
    </xf>
    <xf numFmtId="38" fontId="9" fillId="0" borderId="16" xfId="17" applyFont="1" applyFill="1" applyBorder="1" applyAlignment="1" applyProtection="1">
      <alignment horizontal="center" vertical="center"/>
      <protection/>
    </xf>
    <xf numFmtId="180" fontId="9" fillId="0" borderId="1" xfId="17" applyNumberFormat="1" applyFont="1" applyBorder="1" applyAlignment="1" applyProtection="1">
      <alignment vertical="center"/>
      <protection locked="0"/>
    </xf>
    <xf numFmtId="0" fontId="1" fillId="0" borderId="0" xfId="22" applyFont="1" applyFill="1" applyAlignment="1" applyProtection="1">
      <alignment/>
      <protection/>
    </xf>
    <xf numFmtId="0" fontId="15" fillId="0" borderId="0" xfId="22" applyFont="1" applyFill="1" applyBorder="1" applyAlignment="1" applyProtection="1">
      <alignment vertical="center"/>
      <protection/>
    </xf>
    <xf numFmtId="0" fontId="12" fillId="0" borderId="0" xfId="22" applyFont="1" applyFill="1" applyAlignment="1" applyProtection="1">
      <alignment/>
      <protection/>
    </xf>
    <xf numFmtId="0" fontId="15" fillId="0" borderId="0" xfId="22" applyFont="1" applyFill="1" applyAlignment="1" applyProtection="1">
      <alignment vertical="center"/>
      <protection/>
    </xf>
    <xf numFmtId="49" fontId="9" fillId="0" borderId="0" xfId="17" applyNumberFormat="1" applyFont="1" applyFill="1" applyBorder="1" applyAlignment="1" applyProtection="1">
      <alignment horizontal="center" vertical="center"/>
      <protection/>
    </xf>
    <xf numFmtId="38" fontId="9" fillId="0" borderId="0" xfId="17" applyFont="1" applyFill="1" applyBorder="1" applyAlignment="1" applyProtection="1">
      <alignment horizontal="center" vertical="center"/>
      <protection/>
    </xf>
    <xf numFmtId="180" fontId="9" fillId="0" borderId="0" xfId="17" applyNumberFormat="1" applyFont="1" applyFill="1" applyBorder="1" applyAlignment="1" applyProtection="1">
      <alignment vertical="center"/>
      <protection locked="0"/>
    </xf>
    <xf numFmtId="0" fontId="4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horizontal="center" vertical="top"/>
      <protection/>
    </xf>
    <xf numFmtId="0" fontId="4" fillId="0" borderId="0" xfId="22" applyFont="1" applyAlignment="1" applyProtection="1">
      <alignment horizontal="right" vertical="top"/>
      <protection/>
    </xf>
    <xf numFmtId="0" fontId="5" fillId="0" borderId="0" xfId="22" applyFont="1" applyAlignment="1" applyProtection="1">
      <alignment vertical="top"/>
      <protection/>
    </xf>
    <xf numFmtId="0" fontId="2" fillId="0" borderId="0" xfId="22">
      <alignment/>
      <protection/>
    </xf>
    <xf numFmtId="0" fontId="5" fillId="0" borderId="0" xfId="22" applyFont="1" applyAlignment="1" applyProtection="1">
      <alignment vertical="center"/>
      <protection/>
    </xf>
    <xf numFmtId="0" fontId="1" fillId="0" borderId="1" xfId="22" applyFont="1" applyBorder="1" applyProtection="1">
      <alignment/>
      <protection/>
    </xf>
    <xf numFmtId="0" fontId="1" fillId="0" borderId="1" xfId="22" applyFont="1" applyBorder="1" applyAlignment="1" applyProtection="1">
      <alignment horizontal="right" vertical="center"/>
      <protection/>
    </xf>
    <xf numFmtId="49" fontId="1" fillId="0" borderId="3" xfId="22" applyNumberFormat="1" applyFont="1" applyBorder="1" applyAlignment="1" applyProtection="1">
      <alignment horizontal="centerContinuous" vertical="center"/>
      <protection/>
    </xf>
    <xf numFmtId="49" fontId="1" fillId="0" borderId="4" xfId="22" applyNumberFormat="1" applyFont="1" applyBorder="1" applyAlignment="1" applyProtection="1">
      <alignment horizontal="centerContinuous" vertical="center"/>
      <protection/>
    </xf>
    <xf numFmtId="49" fontId="1" fillId="0" borderId="6" xfId="22" applyNumberFormat="1" applyFont="1" applyBorder="1" applyAlignment="1" applyProtection="1">
      <alignment horizontal="center" vertical="center"/>
      <protection locked="0"/>
    </xf>
    <xf numFmtId="49" fontId="8" fillId="0" borderId="6" xfId="22" applyNumberFormat="1" applyFont="1" applyBorder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/>
    </xf>
    <xf numFmtId="38" fontId="9" fillId="0" borderId="4" xfId="17" applyFont="1" applyBorder="1" applyAlignment="1" applyProtection="1">
      <alignment horizontal="center" vertical="center"/>
      <protection/>
    </xf>
    <xf numFmtId="180" fontId="9" fillId="0" borderId="0" xfId="17" applyNumberFormat="1" applyFont="1" applyFill="1" applyAlignment="1" applyProtection="1">
      <alignment vertical="center"/>
      <protection locked="0"/>
    </xf>
    <xf numFmtId="180" fontId="10" fillId="0" borderId="0" xfId="17" applyNumberFormat="1" applyFont="1" applyFill="1" applyAlignment="1" applyProtection="1">
      <alignment vertical="center"/>
      <protection locked="0"/>
    </xf>
    <xf numFmtId="0" fontId="11" fillId="0" borderId="0" xfId="22" applyFont="1" applyAlignment="1" applyProtection="1">
      <alignment vertical="center"/>
      <protection/>
    </xf>
    <xf numFmtId="180" fontId="10" fillId="0" borderId="0" xfId="17" applyNumberFormat="1" applyFont="1" applyAlignment="1" applyProtection="1">
      <alignment vertical="center"/>
      <protection locked="0"/>
    </xf>
    <xf numFmtId="181" fontId="9" fillId="0" borderId="0" xfId="17" applyNumberFormat="1" applyFont="1" applyAlignment="1" applyProtection="1">
      <alignment vertical="center"/>
      <protection locked="0"/>
    </xf>
    <xf numFmtId="181" fontId="10" fillId="0" borderId="0" xfId="17" applyNumberFormat="1" applyFont="1" applyAlignment="1" applyProtection="1">
      <alignment vertical="center"/>
      <protection locked="0"/>
    </xf>
    <xf numFmtId="38" fontId="9" fillId="0" borderId="5" xfId="17" applyFont="1" applyBorder="1" applyAlignment="1" applyProtection="1">
      <alignment horizontal="center" vertical="center"/>
      <protection/>
    </xf>
    <xf numFmtId="181" fontId="9" fillId="0" borderId="1" xfId="17" applyNumberFormat="1" applyFont="1" applyBorder="1" applyAlignment="1" applyProtection="1">
      <alignment vertical="center"/>
      <protection locked="0"/>
    </xf>
    <xf numFmtId="181" fontId="10" fillId="0" borderId="1" xfId="17" applyNumberFormat="1" applyFont="1" applyBorder="1" applyAlignment="1" applyProtection="1">
      <alignment vertical="center"/>
      <protection locked="0"/>
    </xf>
    <xf numFmtId="0" fontId="1" fillId="0" borderId="0" xfId="22" applyFont="1" applyAlignment="1" applyProtection="1">
      <alignment/>
      <protection/>
    </xf>
    <xf numFmtId="0" fontId="12" fillId="0" borderId="0" xfId="22" applyFont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4" fillId="0" borderId="0" xfId="22" applyFont="1" applyBorder="1" applyAlignment="1" applyProtection="1">
      <alignment vertical="center"/>
      <protection/>
    </xf>
    <xf numFmtId="0" fontId="14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15" fillId="0" borderId="0" xfId="22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49" fontId="8" fillId="0" borderId="2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/>
    </xf>
    <xf numFmtId="184" fontId="1" fillId="0" borderId="18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189" fontId="1" fillId="0" borderId="0" xfId="0" applyNumberFormat="1" applyFont="1" applyBorder="1" applyAlignment="1">
      <alignment vertical="center"/>
    </xf>
    <xf numFmtId="190" fontId="1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18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92" fontId="0" fillId="0" borderId="0" xfId="0" applyNumberFormat="1" applyAlignment="1">
      <alignment/>
    </xf>
    <xf numFmtId="191" fontId="0" fillId="0" borderId="0" xfId="0" applyNumberFormat="1" applyAlignment="1">
      <alignment/>
    </xf>
    <xf numFmtId="184" fontId="1" fillId="0" borderId="1" xfId="0" applyNumberFormat="1" applyFont="1" applyBorder="1" applyAlignment="1">
      <alignment horizontal="center" vertical="center"/>
    </xf>
    <xf numFmtId="184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19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84" fontId="1" fillId="0" borderId="14" xfId="0" applyNumberFormat="1" applyFont="1" applyBorder="1" applyAlignment="1">
      <alignment horizontal="center" vertical="center"/>
    </xf>
    <xf numFmtId="184" fontId="8" fillId="0" borderId="14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193" fontId="1" fillId="0" borderId="0" xfId="0" applyNumberFormat="1" applyFont="1" applyBorder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93" fontId="0" fillId="0" borderId="0" xfId="0" applyNumberFormat="1" applyAlignment="1">
      <alignment/>
    </xf>
    <xf numFmtId="194" fontId="1" fillId="0" borderId="2" xfId="0" applyNumberFormat="1" applyFont="1" applyBorder="1" applyAlignment="1">
      <alignment horizontal="center" vertical="center"/>
    </xf>
    <xf numFmtId="194" fontId="1" fillId="0" borderId="5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0" xfId="0" applyNumberFormat="1" applyFont="1" applyBorder="1" applyAlignment="1">
      <alignment horizontal="center" vertical="center"/>
    </xf>
    <xf numFmtId="194" fontId="0" fillId="0" borderId="0" xfId="0" applyNumberFormat="1" applyBorder="1" applyAlignment="1">
      <alignment horizontal="center" vertical="center"/>
    </xf>
    <xf numFmtId="193" fontId="1" fillId="0" borderId="0" xfId="0" applyNumberFormat="1" applyFont="1" applyAlignment="1">
      <alignment/>
    </xf>
    <xf numFmtId="0" fontId="1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horizontal="right" vertical="top"/>
      <protection/>
    </xf>
    <xf numFmtId="0" fontId="1" fillId="0" borderId="0" xfId="23" applyFont="1" applyAlignment="1" applyProtection="1">
      <alignment vertical="top"/>
      <protection/>
    </xf>
    <xf numFmtId="0" fontId="5" fillId="0" borderId="0" xfId="23" applyFont="1" applyAlignment="1" applyProtection="1">
      <alignment vertical="top"/>
      <protection/>
    </xf>
    <xf numFmtId="0" fontId="2" fillId="0" borderId="0" xfId="23">
      <alignment/>
      <protection/>
    </xf>
    <xf numFmtId="0" fontId="5" fillId="0" borderId="0" xfId="23" applyFont="1" applyAlignment="1" applyProtection="1">
      <alignment vertical="center"/>
      <protection/>
    </xf>
    <xf numFmtId="0" fontId="1" fillId="0" borderId="1" xfId="23" applyFont="1" applyBorder="1" applyProtection="1">
      <alignment/>
      <protection/>
    </xf>
    <xf numFmtId="0" fontId="1" fillId="0" borderId="1" xfId="23" applyFont="1" applyBorder="1" applyAlignment="1" applyProtection="1">
      <alignment horizontal="right" vertical="center"/>
      <protection/>
    </xf>
    <xf numFmtId="49" fontId="5" fillId="0" borderId="0" xfId="23" applyNumberFormat="1" applyFont="1" applyAlignment="1" applyProtection="1">
      <alignment vertical="center"/>
      <protection/>
    </xf>
    <xf numFmtId="49" fontId="1" fillId="0" borderId="3" xfId="23" applyNumberFormat="1" applyFont="1" applyBorder="1" applyAlignment="1" applyProtection="1">
      <alignment horizontal="center" vertical="center"/>
      <protection/>
    </xf>
    <xf numFmtId="49" fontId="1" fillId="0" borderId="8" xfId="23" applyNumberFormat="1" applyFont="1" applyBorder="1" applyAlignment="1" applyProtection="1">
      <alignment horizontal="center" vertical="center"/>
      <protection/>
    </xf>
    <xf numFmtId="49" fontId="8" fillId="0" borderId="8" xfId="23" applyNumberFormat="1" applyFont="1" applyBorder="1" applyAlignment="1" applyProtection="1">
      <alignment horizontal="center" vertical="center"/>
      <protection/>
    </xf>
    <xf numFmtId="49" fontId="8" fillId="0" borderId="3" xfId="23" applyNumberFormat="1" applyFont="1" applyBorder="1" applyAlignment="1" applyProtection="1">
      <alignment horizontal="center" vertical="center"/>
      <protection/>
    </xf>
    <xf numFmtId="49" fontId="5" fillId="0" borderId="0" xfId="23" applyNumberFormat="1" applyFont="1" applyAlignment="1" applyProtection="1">
      <alignment horizontal="center" vertical="center"/>
      <protection/>
    </xf>
    <xf numFmtId="49" fontId="1" fillId="0" borderId="0" xfId="23" applyNumberFormat="1" applyFont="1" applyBorder="1" applyAlignment="1" applyProtection="1">
      <alignment horizontal="center" vertical="center"/>
      <protection/>
    </xf>
    <xf numFmtId="49" fontId="1" fillId="0" borderId="2" xfId="23" applyNumberFormat="1" applyFont="1" applyBorder="1" applyAlignment="1" applyProtection="1">
      <alignment horizontal="center" vertical="center"/>
      <protection/>
    </xf>
    <xf numFmtId="49" fontId="8" fillId="0" borderId="0" xfId="23" applyNumberFormat="1" applyFont="1" applyBorder="1" applyAlignment="1" applyProtection="1">
      <alignment horizontal="center" vertical="center"/>
      <protection/>
    </xf>
    <xf numFmtId="49" fontId="9" fillId="0" borderId="0" xfId="17" applyNumberFormat="1" applyFont="1" applyBorder="1" applyAlignment="1" applyProtection="1">
      <alignment vertical="center"/>
      <protection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49" fontId="9" fillId="0" borderId="2" xfId="17" applyNumberFormat="1" applyFont="1" applyBorder="1" applyAlignment="1" applyProtection="1">
      <alignment horizontal="distributed" vertical="center"/>
      <protection/>
    </xf>
    <xf numFmtId="193" fontId="9" fillId="0" borderId="0" xfId="17" applyNumberFormat="1" applyFont="1" applyAlignment="1" applyProtection="1">
      <alignment vertical="center"/>
      <protection/>
    </xf>
    <xf numFmtId="193" fontId="9" fillId="0" borderId="0" xfId="17" applyNumberFormat="1" applyFont="1" applyAlignment="1" applyProtection="1">
      <alignment vertical="center" shrinkToFit="1"/>
      <protection/>
    </xf>
    <xf numFmtId="193" fontId="10" fillId="0" borderId="0" xfId="17" applyNumberFormat="1" applyFont="1" applyAlignment="1" applyProtection="1">
      <alignment vertical="center"/>
      <protection/>
    </xf>
    <xf numFmtId="193" fontId="10" fillId="0" borderId="0" xfId="17" applyNumberFormat="1" applyFont="1" applyAlignment="1" applyProtection="1">
      <alignment vertical="center" shrinkToFit="1"/>
      <protection/>
    </xf>
    <xf numFmtId="193" fontId="11" fillId="0" borderId="0" xfId="23" applyNumberFormat="1" applyFont="1" applyAlignment="1" applyProtection="1">
      <alignment vertical="center"/>
      <protection/>
    </xf>
    <xf numFmtId="193" fontId="9" fillId="0" borderId="0" xfId="17" applyNumberFormat="1" applyFont="1" applyAlignment="1" applyProtection="1">
      <alignment vertical="center"/>
      <protection locked="0"/>
    </xf>
    <xf numFmtId="193" fontId="9" fillId="0" borderId="0" xfId="17" applyNumberFormat="1" applyFont="1" applyAlignment="1" applyProtection="1">
      <alignment vertical="center" shrinkToFit="1"/>
      <protection locked="0"/>
    </xf>
    <xf numFmtId="193" fontId="10" fillId="0" borderId="0" xfId="17" applyNumberFormat="1" applyFont="1" applyAlignment="1" applyProtection="1">
      <alignment vertical="center"/>
      <protection locked="0"/>
    </xf>
    <xf numFmtId="193" fontId="10" fillId="0" borderId="0" xfId="17" applyNumberFormat="1" applyFont="1" applyAlignment="1" applyProtection="1">
      <alignment vertical="center" shrinkToFit="1"/>
      <protection locked="0"/>
    </xf>
    <xf numFmtId="193" fontId="2" fillId="0" borderId="0" xfId="23" applyNumberFormat="1">
      <alignment/>
      <protection/>
    </xf>
    <xf numFmtId="0" fontId="11" fillId="0" borderId="0" xfId="23" applyFont="1" applyAlignment="1" applyProtection="1">
      <alignment vertical="center"/>
      <protection/>
    </xf>
    <xf numFmtId="193" fontId="9" fillId="0" borderId="0" xfId="17" applyNumberFormat="1" applyFont="1" applyBorder="1" applyAlignment="1" applyProtection="1">
      <alignment vertical="center"/>
      <protection locked="0"/>
    </xf>
    <xf numFmtId="193" fontId="10" fillId="0" borderId="0" xfId="17" applyNumberFormat="1" applyFont="1" applyBorder="1" applyAlignment="1" applyProtection="1">
      <alignment vertical="center"/>
      <protection locked="0"/>
    </xf>
    <xf numFmtId="0" fontId="11" fillId="0" borderId="0" xfId="23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distributed" vertical="center"/>
      <protection/>
    </xf>
    <xf numFmtId="49" fontId="9" fillId="0" borderId="5" xfId="17" applyNumberFormat="1" applyFont="1" applyBorder="1" applyAlignment="1" applyProtection="1">
      <alignment horizontal="distributed" vertical="center"/>
      <protection/>
    </xf>
    <xf numFmtId="193" fontId="9" fillId="0" borderId="1" xfId="17" applyNumberFormat="1" applyFont="1" applyBorder="1" applyAlignment="1" applyProtection="1">
      <alignment vertical="center"/>
      <protection locked="0"/>
    </xf>
    <xf numFmtId="193" fontId="10" fillId="0" borderId="1" xfId="17" applyNumberFormat="1" applyFont="1" applyBorder="1" applyAlignment="1" applyProtection="1">
      <alignment vertical="center"/>
      <protection locked="0"/>
    </xf>
    <xf numFmtId="0" fontId="1" fillId="0" borderId="0" xfId="23" applyFont="1" applyBorder="1" applyAlignment="1" applyProtection="1">
      <alignment/>
      <protection/>
    </xf>
    <xf numFmtId="0" fontId="1" fillId="0" borderId="0" xfId="23" applyFont="1" applyFill="1" applyBorder="1" applyAlignment="1" applyProtection="1">
      <alignment/>
      <protection/>
    </xf>
    <xf numFmtId="0" fontId="1" fillId="0" borderId="0" xfId="23" applyFont="1" applyAlignment="1" applyProtection="1">
      <alignment/>
      <protection/>
    </xf>
    <xf numFmtId="0" fontId="12" fillId="0" borderId="0" xfId="23" applyFont="1" applyAlignment="1" applyProtection="1">
      <alignment/>
      <protection/>
    </xf>
    <xf numFmtId="0" fontId="13" fillId="0" borderId="0" xfId="23" applyFont="1" applyAlignment="1" applyProtection="1">
      <alignment/>
      <protection/>
    </xf>
    <xf numFmtId="0" fontId="1" fillId="0" borderId="0" xfId="23" applyFont="1" applyBorder="1" applyAlignment="1" applyProtection="1">
      <alignment vertical="center"/>
      <protection/>
    </xf>
    <xf numFmtId="0" fontId="14" fillId="0" borderId="0" xfId="23" applyFont="1" applyBorder="1" applyAlignment="1" applyProtection="1">
      <alignment vertical="center"/>
      <protection/>
    </xf>
    <xf numFmtId="0" fontId="14" fillId="0" borderId="0" xfId="23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0" fontId="15" fillId="0" borderId="0" xfId="23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195" fontId="1" fillId="0" borderId="20" xfId="0" applyNumberFormat="1" applyFont="1" applyBorder="1" applyAlignment="1">
      <alignment horizontal="center" vertical="center" shrinkToFit="1"/>
    </xf>
    <xf numFmtId="195" fontId="1" fillId="0" borderId="10" xfId="0" applyNumberFormat="1" applyFont="1" applyBorder="1" applyAlignment="1">
      <alignment horizontal="center" vertical="center" shrinkToFit="1"/>
    </xf>
    <xf numFmtId="195" fontId="1" fillId="0" borderId="11" xfId="0" applyNumberFormat="1" applyFont="1" applyBorder="1" applyAlignment="1">
      <alignment horizontal="center" vertical="center" shrinkToFit="1"/>
    </xf>
    <xf numFmtId="195" fontId="1" fillId="0" borderId="8" xfId="0" applyNumberFormat="1" applyFont="1" applyBorder="1" applyAlignment="1">
      <alignment horizontal="center" vertical="center" shrinkToFit="1"/>
    </xf>
    <xf numFmtId="195" fontId="1" fillId="0" borderId="14" xfId="0" applyNumberFormat="1" applyFont="1" applyBorder="1" applyAlignment="1">
      <alignment horizontal="center" vertical="center" shrinkToFit="1"/>
    </xf>
    <xf numFmtId="195" fontId="1" fillId="0" borderId="4" xfId="0" applyNumberFormat="1" applyFont="1" applyBorder="1" applyAlignment="1">
      <alignment horizontal="center" vertical="center" shrinkToFit="1"/>
    </xf>
    <xf numFmtId="184" fontId="1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195" fontId="1" fillId="0" borderId="0" xfId="0" applyNumberFormat="1" applyFont="1" applyBorder="1" applyAlignment="1">
      <alignment vertical="center"/>
    </xf>
    <xf numFmtId="195" fontId="1" fillId="0" borderId="0" xfId="24" applyNumberFormat="1" applyFont="1" applyBorder="1" applyAlignment="1">
      <alignment vertical="center"/>
      <protection/>
    </xf>
    <xf numFmtId="195" fontId="1" fillId="0" borderId="0" xfId="24" applyNumberFormat="1" applyFont="1" applyBorder="1" applyAlignment="1">
      <alignment vertical="center" shrinkToFit="1"/>
      <protection/>
    </xf>
    <xf numFmtId="195" fontId="1" fillId="0" borderId="0" xfId="0" applyNumberFormat="1" applyFont="1" applyBorder="1" applyAlignment="1">
      <alignment vertical="center" shrinkToFit="1"/>
    </xf>
    <xf numFmtId="195" fontId="1" fillId="0" borderId="13" xfId="0" applyNumberFormat="1" applyFont="1" applyBorder="1" applyAlignment="1">
      <alignment vertical="center"/>
    </xf>
    <xf numFmtId="195" fontId="8" fillId="0" borderId="13" xfId="0" applyNumberFormat="1" applyFont="1" applyBorder="1" applyAlignment="1">
      <alignment vertical="center"/>
    </xf>
    <xf numFmtId="195" fontId="8" fillId="0" borderId="0" xfId="0" applyNumberFormat="1" applyFont="1" applyBorder="1" applyAlignment="1">
      <alignment vertical="center"/>
    </xf>
    <xf numFmtId="195" fontId="8" fillId="0" borderId="0" xfId="0" applyNumberFormat="1" applyFont="1" applyBorder="1" applyAlignment="1">
      <alignment vertical="center" shrinkToFit="1"/>
    </xf>
    <xf numFmtId="184" fontId="1" fillId="0" borderId="1" xfId="0" applyNumberFormat="1" applyFont="1" applyBorder="1" applyAlignment="1">
      <alignment vertical="center"/>
    </xf>
    <xf numFmtId="196" fontId="1" fillId="0" borderId="17" xfId="0" applyNumberFormat="1" applyFont="1" applyBorder="1" applyAlignment="1">
      <alignment horizontal="center" vertical="center"/>
    </xf>
    <xf numFmtId="196" fontId="1" fillId="0" borderId="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 vertical="center"/>
    </xf>
    <xf numFmtId="196" fontId="1" fillId="0" borderId="0" xfId="25" applyNumberFormat="1" applyFont="1" applyBorder="1" applyAlignment="1">
      <alignment vertical="center"/>
      <protection/>
    </xf>
    <xf numFmtId="196" fontId="8" fillId="0" borderId="0" xfId="0" applyNumberFormat="1" applyFont="1" applyBorder="1" applyAlignment="1">
      <alignment vertical="center"/>
    </xf>
    <xf numFmtId="196" fontId="1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00" fontId="1" fillId="0" borderId="13" xfId="0" applyNumberFormat="1" applyFont="1" applyBorder="1" applyAlignment="1">
      <alignment vertical="center"/>
    </xf>
    <xf numFmtId="201" fontId="1" fillId="0" borderId="0" xfId="0" applyNumberFormat="1" applyFont="1" applyBorder="1" applyAlignment="1">
      <alignment vertical="center" shrinkToFit="1"/>
    </xf>
    <xf numFmtId="180" fontId="1" fillId="0" borderId="0" xfId="0" applyNumberFormat="1" applyFont="1" applyBorder="1" applyAlignment="1">
      <alignment vertical="center"/>
    </xf>
    <xf numFmtId="201" fontId="1" fillId="0" borderId="0" xfId="0" applyNumberFormat="1" applyFont="1" applyBorder="1" applyAlignment="1">
      <alignment vertical="center"/>
    </xf>
    <xf numFmtId="180" fontId="1" fillId="0" borderId="13" xfId="0" applyNumberFormat="1" applyFont="1" applyFill="1" applyBorder="1" applyAlignment="1">
      <alignment vertical="center" shrinkToFit="1"/>
    </xf>
    <xf numFmtId="180" fontId="1" fillId="0" borderId="0" xfId="0" applyNumberFormat="1" applyFont="1" applyFill="1" applyBorder="1" applyAlignment="1">
      <alignment vertical="center" shrinkToFit="1"/>
    </xf>
    <xf numFmtId="180" fontId="1" fillId="0" borderId="0" xfId="0" applyNumberFormat="1" applyFont="1" applyFill="1" applyBorder="1" applyAlignment="1">
      <alignment vertical="center"/>
    </xf>
    <xf numFmtId="201" fontId="1" fillId="0" borderId="13" xfId="0" applyNumberFormat="1" applyFont="1" applyFill="1" applyBorder="1" applyAlignment="1">
      <alignment vertical="center" shrinkToFit="1"/>
    </xf>
    <xf numFmtId="201" fontId="1" fillId="0" borderId="0" xfId="0" applyNumberFormat="1" applyFont="1" applyFill="1" applyBorder="1" applyAlignment="1">
      <alignment vertical="center" shrinkToFit="1"/>
    </xf>
    <xf numFmtId="201" fontId="1" fillId="0" borderId="0" xfId="0" applyNumberFormat="1" applyFont="1" applyFill="1" applyBorder="1" applyAlignment="1">
      <alignment vertical="center"/>
    </xf>
    <xf numFmtId="180" fontId="1" fillId="0" borderId="13" xfId="0" applyNumberFormat="1" applyFont="1" applyBorder="1" applyAlignment="1">
      <alignment vertical="center" shrinkToFit="1"/>
    </xf>
    <xf numFmtId="180" fontId="1" fillId="0" borderId="0" xfId="0" applyNumberFormat="1" applyFont="1" applyBorder="1" applyAlignment="1">
      <alignment vertical="center" shrinkToFit="1"/>
    </xf>
    <xf numFmtId="201" fontId="1" fillId="0" borderId="13" xfId="0" applyNumberFormat="1" applyFont="1" applyBorder="1" applyAlignment="1">
      <alignment vertical="center" shrinkToFit="1"/>
    </xf>
    <xf numFmtId="201" fontId="8" fillId="0" borderId="13" xfId="0" applyNumberFormat="1" applyFont="1" applyFill="1" applyBorder="1" applyAlignment="1">
      <alignment vertical="center" shrinkToFit="1"/>
    </xf>
    <xf numFmtId="201" fontId="8" fillId="0" borderId="0" xfId="0" applyNumberFormat="1" applyFont="1" applyFill="1" applyBorder="1" applyAlignment="1">
      <alignment horizontal="center" vertical="center" shrinkToFit="1"/>
    </xf>
    <xf numFmtId="201" fontId="8" fillId="0" borderId="0" xfId="0" applyNumberFormat="1" applyFont="1" applyFill="1" applyBorder="1" applyAlignment="1">
      <alignment vertical="center" shrinkToFit="1"/>
    </xf>
    <xf numFmtId="201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80" fontId="8" fillId="0" borderId="13" xfId="0" applyNumberFormat="1" applyFont="1" applyBorder="1" applyAlignment="1">
      <alignment vertical="center" shrinkToFit="1"/>
    </xf>
    <xf numFmtId="180" fontId="8" fillId="0" borderId="0" xfId="0" applyNumberFormat="1" applyFont="1" applyBorder="1" applyAlignment="1">
      <alignment vertical="center" shrinkToFit="1"/>
    </xf>
    <xf numFmtId="180" fontId="8" fillId="0" borderId="0" xfId="0" applyNumberFormat="1" applyFont="1" applyBorder="1" applyAlignment="1">
      <alignment vertical="center"/>
    </xf>
    <xf numFmtId="180" fontId="21" fillId="0" borderId="0" xfId="0" applyNumberFormat="1" applyFont="1" applyAlignment="1">
      <alignment/>
    </xf>
    <xf numFmtId="201" fontId="10" fillId="0" borderId="13" xfId="0" applyNumberFormat="1" applyFont="1" applyBorder="1" applyAlignment="1">
      <alignment vertical="center" shrinkToFit="1"/>
    </xf>
    <xf numFmtId="201" fontId="8" fillId="0" borderId="0" xfId="0" applyNumberFormat="1" applyFont="1" applyBorder="1" applyAlignment="1">
      <alignment vertical="center" shrinkToFit="1"/>
    </xf>
    <xf numFmtId="201" fontId="8" fillId="0" borderId="0" xfId="0" applyNumberFormat="1" applyFont="1" applyBorder="1" applyAlignment="1">
      <alignment vertical="center"/>
    </xf>
    <xf numFmtId="201" fontId="21" fillId="0" borderId="0" xfId="0" applyNumberFormat="1" applyFont="1" applyAlignment="1">
      <alignment/>
    </xf>
    <xf numFmtId="180" fontId="1" fillId="0" borderId="0" xfId="0" applyNumberFormat="1" applyFont="1" applyBorder="1" applyAlignment="1">
      <alignment/>
    </xf>
    <xf numFmtId="189" fontId="1" fillId="0" borderId="6" xfId="0" applyNumberFormat="1" applyFont="1" applyBorder="1" applyAlignment="1">
      <alignment horizontal="center" vertical="center"/>
    </xf>
    <xf numFmtId="189" fontId="8" fillId="0" borderId="6" xfId="0" applyNumberFormat="1" applyFont="1" applyBorder="1" applyAlignment="1">
      <alignment horizontal="center" vertical="center"/>
    </xf>
    <xf numFmtId="181" fontId="1" fillId="0" borderId="9" xfId="0" applyNumberFormat="1" applyFont="1" applyBorder="1" applyAlignment="1">
      <alignment horizontal="distributed" vertical="center"/>
    </xf>
    <xf numFmtId="181" fontId="1" fillId="0" borderId="21" xfId="0" applyNumberFormat="1" applyFont="1" applyBorder="1" applyAlignment="1">
      <alignment horizontal="distributed" vertical="center"/>
    </xf>
    <xf numFmtId="189" fontId="1" fillId="0" borderId="21" xfId="0" applyNumberFormat="1" applyFont="1" applyBorder="1" applyAlignment="1">
      <alignment horizontal="center" vertical="center"/>
    </xf>
    <xf numFmtId="181" fontId="1" fillId="0" borderId="17" xfId="0" applyNumberFormat="1" applyFont="1" applyBorder="1" applyAlignment="1">
      <alignment horizontal="center" vertical="center"/>
    </xf>
    <xf numFmtId="202" fontId="1" fillId="0" borderId="0" xfId="0" applyNumberFormat="1" applyFont="1" applyBorder="1" applyAlignment="1">
      <alignment vertical="center"/>
    </xf>
    <xf numFmtId="202" fontId="8" fillId="0" borderId="0" xfId="0" applyNumberFormat="1" applyFont="1" applyBorder="1" applyAlignment="1">
      <alignment vertical="center"/>
    </xf>
    <xf numFmtId="189" fontId="1" fillId="0" borderId="17" xfId="0" applyNumberFormat="1" applyFont="1" applyBorder="1" applyAlignment="1">
      <alignment horizontal="center" vertical="center"/>
    </xf>
    <xf numFmtId="189" fontId="1" fillId="0" borderId="22" xfId="0" applyNumberFormat="1" applyFont="1" applyBorder="1" applyAlignment="1">
      <alignment horizontal="center" vertical="center"/>
    </xf>
    <xf numFmtId="189" fontId="1" fillId="0" borderId="23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vertical="center"/>
    </xf>
    <xf numFmtId="189" fontId="8" fillId="0" borderId="1" xfId="0" applyNumberFormat="1" applyFont="1" applyBorder="1" applyAlignment="1">
      <alignment vertical="center"/>
    </xf>
    <xf numFmtId="203" fontId="1" fillId="0" borderId="0" xfId="0" applyNumberFormat="1" applyFont="1" applyBorder="1" applyAlignment="1">
      <alignment vertical="center"/>
    </xf>
    <xf numFmtId="204" fontId="1" fillId="0" borderId="0" xfId="0" applyNumberFormat="1" applyFont="1" applyBorder="1" applyAlignment="1">
      <alignment vertical="center"/>
    </xf>
    <xf numFmtId="204" fontId="20" fillId="0" borderId="0" xfId="0" applyNumberFormat="1" applyFont="1" applyAlignment="1">
      <alignment/>
    </xf>
    <xf numFmtId="203" fontId="8" fillId="0" borderId="1" xfId="0" applyNumberFormat="1" applyFont="1" applyBorder="1" applyAlignment="1">
      <alignment vertical="center"/>
    </xf>
    <xf numFmtId="204" fontId="21" fillId="0" borderId="0" xfId="0" applyNumberFormat="1" applyFont="1" applyAlignment="1">
      <alignment/>
    </xf>
    <xf numFmtId="196" fontId="1" fillId="0" borderId="0" xfId="26" applyNumberFormat="1" applyFont="1" applyBorder="1" applyAlignment="1">
      <alignment vertical="center"/>
      <protection/>
    </xf>
    <xf numFmtId="180" fontId="23" fillId="0" borderId="13" xfId="0" applyNumberFormat="1" applyFont="1" applyBorder="1" applyAlignment="1">
      <alignment horizontal="left" vertical="center" shrinkToFit="1"/>
    </xf>
    <xf numFmtId="180" fontId="23" fillId="0" borderId="0" xfId="0" applyNumberFormat="1" applyFont="1" applyBorder="1" applyAlignment="1">
      <alignment horizontal="left" vertical="center" shrinkToFit="1"/>
    </xf>
    <xf numFmtId="180" fontId="23" fillId="0" borderId="0" xfId="0" applyNumberFormat="1" applyFont="1" applyBorder="1" applyAlignment="1">
      <alignment horizontal="left" vertical="center"/>
    </xf>
    <xf numFmtId="201" fontId="24" fillId="0" borderId="13" xfId="0" applyNumberFormat="1" applyFont="1" applyBorder="1" applyAlignment="1">
      <alignment horizontal="left" vertical="center" shrinkToFit="1"/>
    </xf>
    <xf numFmtId="201" fontId="23" fillId="0" borderId="0" xfId="0" applyNumberFormat="1" applyFont="1" applyBorder="1" applyAlignment="1">
      <alignment horizontal="left" vertical="center" shrinkToFit="1"/>
    </xf>
    <xf numFmtId="201" fontId="23" fillId="0" borderId="0" xfId="0" applyNumberFormat="1" applyFont="1" applyBorder="1" applyAlignment="1">
      <alignment horizontal="left" vertical="center"/>
    </xf>
    <xf numFmtId="200" fontId="1" fillId="0" borderId="13" xfId="0" applyNumberFormat="1" applyFont="1" applyBorder="1" applyAlignment="1">
      <alignment horizontal="left" vertical="center"/>
    </xf>
    <xf numFmtId="201" fontId="1" fillId="0" borderId="0" xfId="0" applyNumberFormat="1" applyFont="1" applyBorder="1" applyAlignment="1">
      <alignment horizontal="left" vertical="center" shrinkToFit="1"/>
    </xf>
    <xf numFmtId="180" fontId="1" fillId="0" borderId="0" xfId="0" applyNumberFormat="1" applyFont="1" applyBorder="1" applyAlignment="1">
      <alignment horizontal="left" vertical="center"/>
    </xf>
    <xf numFmtId="201" fontId="1" fillId="0" borderId="0" xfId="0" applyNumberFormat="1" applyFont="1" applyBorder="1" applyAlignment="1">
      <alignment horizontal="left" vertical="center"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Border="1" applyAlignment="1">
      <alignment horizontal="left" vertical="center" shrinkToFit="1"/>
    </xf>
    <xf numFmtId="201" fontId="1" fillId="0" borderId="0" xfId="0" applyNumberFormat="1" applyFont="1" applyAlignment="1">
      <alignment horizontal="left" vertical="center" shrinkToFit="1"/>
    </xf>
    <xf numFmtId="180" fontId="1" fillId="0" borderId="13" xfId="0" applyNumberFormat="1" applyFont="1" applyFill="1" applyBorder="1" applyAlignment="1">
      <alignment horizontal="left" vertical="center" shrinkToFit="1"/>
    </xf>
    <xf numFmtId="180" fontId="1" fillId="0" borderId="0" xfId="0" applyNumberFormat="1" applyFont="1" applyFill="1" applyBorder="1" applyAlignment="1">
      <alignment horizontal="left" vertical="center" shrinkToFit="1"/>
    </xf>
    <xf numFmtId="180" fontId="1" fillId="0" borderId="0" xfId="0" applyNumberFormat="1" applyFont="1" applyFill="1" applyBorder="1" applyAlignment="1">
      <alignment horizontal="left" vertical="center"/>
    </xf>
    <xf numFmtId="201" fontId="1" fillId="0" borderId="0" xfId="0" applyNumberFormat="1" applyFont="1" applyFill="1" applyBorder="1" applyAlignment="1">
      <alignment horizontal="left" vertical="center" shrinkToFit="1"/>
    </xf>
    <xf numFmtId="201" fontId="1" fillId="0" borderId="0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7" fontId="8" fillId="0" borderId="13" xfId="0" applyNumberFormat="1" applyFont="1" applyBorder="1" applyAlignment="1">
      <alignment vertical="center"/>
    </xf>
    <xf numFmtId="185" fontId="1" fillId="0" borderId="13" xfId="0" applyNumberFormat="1" applyFont="1" applyBorder="1" applyAlignment="1">
      <alignment vertical="center"/>
    </xf>
    <xf numFmtId="185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9" fillId="0" borderId="11" xfId="17" applyNumberFormat="1" applyFont="1" applyBorder="1" applyAlignment="1" applyProtection="1">
      <alignment horizontal="center" vertical="center" wrapText="1"/>
      <protection/>
    </xf>
    <xf numFmtId="49" fontId="9" fillId="0" borderId="5" xfId="17" applyNumberFormat="1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183" fontId="8" fillId="0" borderId="0" xfId="0" applyNumberFormat="1" applyFont="1" applyBorder="1" applyAlignment="1">
      <alignment vertical="center"/>
    </xf>
    <xf numFmtId="183" fontId="21" fillId="0" borderId="0" xfId="0" applyNumberFormat="1" applyFont="1" applyAlignment="1">
      <alignment vertical="center"/>
    </xf>
    <xf numFmtId="183" fontId="1" fillId="0" borderId="0" xfId="0" applyNumberFormat="1" applyFont="1" applyBorder="1" applyAlignment="1">
      <alignment vertical="center"/>
    </xf>
    <xf numFmtId="183" fontId="20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0" fontId="1" fillId="0" borderId="3" xfId="22" applyFont="1" applyFill="1" applyBorder="1" applyAlignment="1" applyProtection="1">
      <alignment horizontal="distributed" vertical="center"/>
      <protection/>
    </xf>
    <xf numFmtId="0" fontId="1" fillId="0" borderId="1" xfId="22" applyFont="1" applyFill="1" applyBorder="1" applyAlignment="1" applyProtection="1">
      <alignment horizontal="distributed" vertical="center"/>
      <protection/>
    </xf>
    <xf numFmtId="0" fontId="7" fillId="0" borderId="0" xfId="22" applyFont="1" applyAlignment="1" applyProtection="1">
      <alignment horizontal="center"/>
      <protection/>
    </xf>
    <xf numFmtId="49" fontId="9" fillId="0" borderId="11" xfId="17" applyNumberFormat="1" applyFont="1" applyBorder="1" applyAlignment="1" applyProtection="1">
      <alignment horizontal="center" vertical="center"/>
      <protection/>
    </xf>
    <xf numFmtId="49" fontId="9" fillId="0" borderId="4" xfId="17" applyNumberFormat="1" applyFont="1" applyBorder="1" applyAlignment="1" applyProtection="1">
      <alignment horizontal="center" vertical="center"/>
      <protection/>
    </xf>
    <xf numFmtId="182" fontId="21" fillId="0" borderId="0" xfId="0" applyNumberFormat="1" applyFont="1" applyAlignment="1">
      <alignment/>
    </xf>
    <xf numFmtId="182" fontId="25" fillId="0" borderId="0" xfId="0" applyNumberFormat="1" applyFont="1" applyBorder="1" applyAlignment="1">
      <alignment vertical="center"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2" fontId="1" fillId="0" borderId="0" xfId="0" applyNumberFormat="1" applyFont="1" applyFill="1" applyBorder="1" applyAlignment="1">
      <alignment vertical="center"/>
    </xf>
    <xf numFmtId="196" fontId="1" fillId="0" borderId="0" xfId="26" applyNumberFormat="1" applyFont="1" applyBorder="1" applyAlignment="1">
      <alignment horizontal="right" vertical="center"/>
      <protection/>
    </xf>
    <xf numFmtId="180" fontId="1" fillId="0" borderId="0" xfId="0" applyNumberFormat="1" applyFont="1" applyBorder="1" applyAlignment="1">
      <alignment horizontal="right" vertical="center" shrinkToFit="1"/>
    </xf>
    <xf numFmtId="180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Border="1" applyAlignment="1">
      <alignment horizontal="right" vertical="center" shrinkToFit="1"/>
    </xf>
    <xf numFmtId="0" fontId="1" fillId="0" borderId="1" xfId="22" applyNumberFormat="1" applyFont="1" applyFill="1" applyBorder="1" applyAlignment="1" applyProtection="1">
      <alignment horizontal="distributed" vertical="center"/>
      <protection/>
    </xf>
    <xf numFmtId="0" fontId="1" fillId="0" borderId="21" xfId="22" applyFont="1" applyFill="1" applyBorder="1" applyAlignment="1" applyProtection="1">
      <alignment horizontal="center" vertical="center"/>
      <protection/>
    </xf>
    <xf numFmtId="0" fontId="1" fillId="0" borderId="17" xfId="22" applyFont="1" applyFill="1" applyBorder="1" applyAlignment="1" applyProtection="1">
      <alignment horizontal="center" vertical="center"/>
      <protection/>
    </xf>
    <xf numFmtId="0" fontId="1" fillId="0" borderId="18" xfId="22" applyFont="1" applyFill="1" applyBorder="1" applyAlignment="1" applyProtection="1">
      <alignment horizontal="distributed" vertical="center"/>
      <protection/>
    </xf>
    <xf numFmtId="0" fontId="1" fillId="0" borderId="0" xfId="22" applyFont="1" applyFill="1" applyBorder="1" applyAlignment="1" applyProtection="1">
      <alignment horizontal="distributed" vertical="center"/>
      <protection/>
    </xf>
    <xf numFmtId="201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 shrinkToFit="1"/>
    </xf>
    <xf numFmtId="38" fontId="9" fillId="0" borderId="18" xfId="17" applyFont="1" applyBorder="1" applyAlignment="1" applyProtection="1">
      <alignment horizontal="right" vertical="center"/>
      <protection/>
    </xf>
    <xf numFmtId="38" fontId="9" fillId="0" borderId="11" xfId="17" applyFont="1" applyBorder="1" applyAlignment="1" applyProtection="1">
      <alignment horizontal="right" vertical="center"/>
      <protection/>
    </xf>
    <xf numFmtId="38" fontId="9" fillId="0" borderId="1" xfId="17" applyFont="1" applyBorder="1" applyAlignment="1" applyProtection="1">
      <alignment horizontal="right" vertical="center"/>
      <protection/>
    </xf>
    <xf numFmtId="38" fontId="9" fillId="0" borderId="5" xfId="17" applyFont="1" applyBorder="1" applyAlignment="1" applyProtection="1">
      <alignment horizontal="right" vertical="center"/>
      <protection/>
    </xf>
    <xf numFmtId="38" fontId="9" fillId="0" borderId="3" xfId="17" applyFont="1" applyBorder="1" applyAlignment="1" applyProtection="1">
      <alignment horizontal="right" vertical="center"/>
      <protection/>
    </xf>
    <xf numFmtId="38" fontId="9" fillId="0" borderId="4" xfId="17" applyFont="1" applyBorder="1" applyAlignment="1" applyProtection="1">
      <alignment horizontal="right" vertical="center"/>
      <protection/>
    </xf>
    <xf numFmtId="38" fontId="9" fillId="0" borderId="9" xfId="17" applyFont="1" applyBorder="1" applyAlignment="1" applyProtection="1">
      <alignment horizontal="center" vertical="center"/>
      <protection/>
    </xf>
    <xf numFmtId="38" fontId="9" fillId="0" borderId="21" xfId="17" applyFont="1" applyBorder="1" applyAlignment="1" applyProtection="1">
      <alignment horizontal="center" vertical="center"/>
      <protection/>
    </xf>
    <xf numFmtId="38" fontId="9" fillId="0" borderId="17" xfId="17" applyFont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center" vertical="center"/>
      <protection/>
    </xf>
    <xf numFmtId="0" fontId="7" fillId="0" borderId="0" xfId="21" applyFont="1" applyAlignment="1" applyProtection="1">
      <alignment horizontal="center"/>
      <protection/>
    </xf>
    <xf numFmtId="49" fontId="1" fillId="0" borderId="26" xfId="21" applyNumberFormat="1" applyFont="1" applyBorder="1" applyAlignment="1" applyProtection="1">
      <alignment horizontal="center" vertical="center"/>
      <protection/>
    </xf>
    <xf numFmtId="49" fontId="1" fillId="0" borderId="19" xfId="21" applyNumberFormat="1" applyFont="1" applyBorder="1" applyAlignment="1" applyProtection="1">
      <alignment horizontal="center" vertical="center"/>
      <protection/>
    </xf>
    <xf numFmtId="38" fontId="9" fillId="0" borderId="12" xfId="17" applyFont="1" applyBorder="1" applyAlignment="1" applyProtection="1">
      <alignment horizontal="center" vertical="distributed" textRotation="255"/>
      <protection/>
    </xf>
    <xf numFmtId="0" fontId="7" fillId="0" borderId="0" xfId="22" applyFont="1" applyFill="1" applyAlignment="1" applyProtection="1">
      <alignment horizontal="center"/>
      <protection/>
    </xf>
    <xf numFmtId="0" fontId="15" fillId="0" borderId="1" xfId="22" applyFont="1" applyFill="1" applyBorder="1" applyAlignment="1" applyProtection="1">
      <alignment horizontal="center" vertical="center"/>
      <protection/>
    </xf>
    <xf numFmtId="49" fontId="1" fillId="0" borderId="27" xfId="22" applyNumberFormat="1" applyFont="1" applyFill="1" applyBorder="1" applyAlignment="1" applyProtection="1">
      <alignment horizontal="center" vertical="center"/>
      <protection/>
    </xf>
    <xf numFmtId="49" fontId="1" fillId="0" borderId="28" xfId="22" applyNumberFormat="1" applyFont="1" applyFill="1" applyBorder="1" applyAlignment="1" applyProtection="1">
      <alignment horizontal="center" vertical="center"/>
      <protection/>
    </xf>
    <xf numFmtId="49" fontId="1" fillId="0" borderId="3" xfId="22" applyNumberFormat="1" applyFont="1" applyFill="1" applyBorder="1" applyAlignment="1" applyProtection="1">
      <alignment horizontal="center" vertical="center"/>
      <protection/>
    </xf>
    <xf numFmtId="49" fontId="1" fillId="0" borderId="4" xfId="22" applyNumberFormat="1" applyFont="1" applyFill="1" applyBorder="1" applyAlignment="1" applyProtection="1">
      <alignment horizontal="center" vertical="center"/>
      <protection/>
    </xf>
    <xf numFmtId="49" fontId="1" fillId="0" borderId="25" xfId="22" applyNumberFormat="1" applyFont="1" applyFill="1" applyBorder="1" applyAlignment="1" applyProtection="1">
      <alignment horizontal="center" vertical="center"/>
      <protection/>
    </xf>
    <xf numFmtId="49" fontId="1" fillId="0" borderId="8" xfId="22" applyNumberFormat="1" applyFont="1" applyFill="1" applyBorder="1" applyAlignment="1" applyProtection="1">
      <alignment horizontal="center" vertical="center"/>
      <protection/>
    </xf>
    <xf numFmtId="49" fontId="1" fillId="0" borderId="29" xfId="22" applyNumberFormat="1" applyFont="1" applyFill="1" applyBorder="1" applyAlignment="1" applyProtection="1">
      <alignment horizontal="center" vertical="center"/>
      <protection/>
    </xf>
    <xf numFmtId="49" fontId="1" fillId="0" borderId="14" xfId="22" applyNumberFormat="1" applyFont="1" applyFill="1" applyBorder="1" applyAlignment="1" applyProtection="1">
      <alignment horizontal="center" vertical="center"/>
      <protection/>
    </xf>
    <xf numFmtId="49" fontId="9" fillId="0" borderId="21" xfId="17" applyNumberFormat="1" applyFont="1" applyFill="1" applyBorder="1" applyAlignment="1" applyProtection="1">
      <alignment horizontal="center" vertical="center"/>
      <protection/>
    </xf>
    <xf numFmtId="49" fontId="9" fillId="0" borderId="17" xfId="17" applyNumberFormat="1" applyFont="1" applyFill="1" applyBorder="1" applyAlignment="1" applyProtection="1">
      <alignment horizontal="center" vertical="center"/>
      <protection/>
    </xf>
    <xf numFmtId="49" fontId="9" fillId="0" borderId="0" xfId="17" applyNumberFormat="1" applyFont="1" applyFill="1" applyBorder="1" applyAlignment="1" applyProtection="1">
      <alignment horizontal="distributed" vertical="center"/>
      <protection/>
    </xf>
    <xf numFmtId="0" fontId="1" fillId="0" borderId="18" xfId="22" applyNumberFormat="1" applyFont="1" applyFill="1" applyBorder="1" applyAlignment="1" applyProtection="1">
      <alignment horizontal="distributed" vertical="center"/>
      <protection/>
    </xf>
    <xf numFmtId="0" fontId="1" fillId="0" borderId="0" xfId="22" applyNumberFormat="1" applyFont="1" applyFill="1" applyBorder="1" applyAlignment="1" applyProtection="1">
      <alignment horizontal="distributed" vertical="center"/>
      <protection/>
    </xf>
    <xf numFmtId="187" fontId="1" fillId="0" borderId="13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6" fontId="1" fillId="0" borderId="0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05" fontId="1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left" vertical="center"/>
    </xf>
    <xf numFmtId="186" fontId="1" fillId="0" borderId="0" xfId="0" applyNumberFormat="1" applyFont="1" applyBorder="1" applyAlignment="1">
      <alignment horizontal="right" vertical="center"/>
    </xf>
    <xf numFmtId="205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92" fontId="1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84" fontId="1" fillId="0" borderId="15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91" fontId="1" fillId="0" borderId="1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191" fontId="1" fillId="0" borderId="13" xfId="0" applyNumberFormat="1" applyFont="1" applyFill="1" applyBorder="1" applyAlignment="1">
      <alignment vertical="center"/>
    </xf>
    <xf numFmtId="191" fontId="1" fillId="0" borderId="0" xfId="0" applyNumberFormat="1" applyFont="1" applyFill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1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92" fontId="8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18" xfId="0" applyNumberFormat="1" applyFont="1" applyBorder="1" applyAlignment="1">
      <alignment horizontal="center" vertical="center"/>
    </xf>
    <xf numFmtId="0" fontId="4" fillId="0" borderId="0" xfId="21" applyFont="1" applyAlignment="1" applyProtection="1">
      <alignment vertical="top"/>
      <protection/>
    </xf>
    <xf numFmtId="49" fontId="1" fillId="0" borderId="2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93" fontId="8" fillId="0" borderId="0" xfId="0" applyNumberFormat="1" applyFont="1" applyBorder="1" applyAlignment="1">
      <alignment vertical="center"/>
    </xf>
    <xf numFmtId="184" fontId="8" fillId="0" borderId="1" xfId="0" applyNumberFormat="1" applyFont="1" applyBorder="1" applyAlignment="1">
      <alignment horizontal="center" vertical="center"/>
    </xf>
    <xf numFmtId="193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 wrapText="1"/>
    </xf>
    <xf numFmtId="49" fontId="1" fillId="0" borderId="0" xfId="0" applyNumberFormat="1" applyFont="1" applyBorder="1" applyAlignment="1">
      <alignment horizontal="center" vertical="top" textRotation="255"/>
    </xf>
    <xf numFmtId="49" fontId="1" fillId="0" borderId="0" xfId="0" applyNumberFormat="1" applyFont="1" applyBorder="1" applyAlignment="1">
      <alignment horizontal="center" textRotation="255"/>
    </xf>
    <xf numFmtId="184" fontId="8" fillId="0" borderId="1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textRotation="255"/>
    </xf>
    <xf numFmtId="49" fontId="1" fillId="0" borderId="28" xfId="0" applyNumberFormat="1" applyFont="1" applyBorder="1" applyAlignment="1">
      <alignment horizontal="center" vertical="center" textRotation="255"/>
    </xf>
    <xf numFmtId="49" fontId="1" fillId="0" borderId="3" xfId="0" applyNumberFormat="1" applyFont="1" applyBorder="1" applyAlignment="1">
      <alignment horizontal="center" vertical="center" textRotation="255"/>
    </xf>
    <xf numFmtId="49" fontId="1" fillId="0" borderId="4" xfId="0" applyNumberFormat="1" applyFont="1" applyBorder="1" applyAlignment="1">
      <alignment horizontal="center" vertical="center" textRotation="255"/>
    </xf>
    <xf numFmtId="49" fontId="1" fillId="0" borderId="14" xfId="0" applyNumberFormat="1" applyFont="1" applyBorder="1" applyAlignment="1">
      <alignment horizontal="center" vertical="center"/>
    </xf>
    <xf numFmtId="184" fontId="1" fillId="0" borderId="24" xfId="0" applyNumberFormat="1" applyFont="1" applyBorder="1" applyAlignment="1">
      <alignment horizontal="center" vertical="center"/>
    </xf>
    <xf numFmtId="184" fontId="1" fillId="0" borderId="6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6" xfId="0" applyNumberFormat="1" applyFont="1" applyBorder="1" applyAlignment="1">
      <alignment horizontal="center" vertical="center"/>
    </xf>
    <xf numFmtId="184" fontId="1" fillId="0" borderId="8" xfId="0" applyNumberFormat="1" applyFont="1" applyBorder="1" applyAlignment="1">
      <alignment horizontal="center" vertical="center"/>
    </xf>
    <xf numFmtId="184" fontId="8" fillId="0" borderId="8" xfId="0" applyNumberFormat="1" applyFont="1" applyBorder="1" applyAlignment="1">
      <alignment horizontal="center" vertical="center"/>
    </xf>
    <xf numFmtId="0" fontId="7" fillId="0" borderId="0" xfId="23" applyFont="1" applyBorder="1" applyAlignment="1" applyProtection="1">
      <alignment horizontal="center"/>
      <protection/>
    </xf>
    <xf numFmtId="49" fontId="1" fillId="0" borderId="27" xfId="23" applyNumberFormat="1" applyFont="1" applyBorder="1" applyAlignment="1" applyProtection="1">
      <alignment horizontal="center" vertical="center"/>
      <protection/>
    </xf>
    <xf numFmtId="49" fontId="1" fillId="0" borderId="28" xfId="23" applyNumberFormat="1" applyFont="1" applyBorder="1" applyAlignment="1" applyProtection="1">
      <alignment horizontal="center" vertical="center"/>
      <protection/>
    </xf>
    <xf numFmtId="49" fontId="1" fillId="0" borderId="3" xfId="23" applyNumberFormat="1" applyFont="1" applyBorder="1" applyAlignment="1" applyProtection="1">
      <alignment horizontal="center" vertical="center"/>
      <protection/>
    </xf>
    <xf numFmtId="49" fontId="1" fillId="0" borderId="4" xfId="23" applyNumberFormat="1" applyFont="1" applyBorder="1" applyAlignment="1" applyProtection="1">
      <alignment horizontal="center" vertical="center"/>
      <protection/>
    </xf>
    <xf numFmtId="49" fontId="1" fillId="0" borderId="6" xfId="23" applyNumberFormat="1" applyFont="1" applyBorder="1" applyAlignment="1" applyProtection="1">
      <alignment horizontal="center" vertical="center"/>
      <protection locked="0"/>
    </xf>
    <xf numFmtId="49" fontId="1" fillId="0" borderId="26" xfId="23" applyNumberFormat="1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center" vertical="center"/>
    </xf>
    <xf numFmtId="49" fontId="8" fillId="0" borderId="6" xfId="23" applyNumberFormat="1" applyFont="1" applyBorder="1" applyAlignment="1" applyProtection="1">
      <alignment horizontal="center" vertical="center"/>
      <protection locked="0"/>
    </xf>
    <xf numFmtId="49" fontId="8" fillId="0" borderId="26" xfId="23" applyNumberFormat="1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horizontal="center" vertical="center"/>
    </xf>
    <xf numFmtId="18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84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195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top"/>
    </xf>
    <xf numFmtId="195" fontId="1" fillId="0" borderId="19" xfId="0" applyNumberFormat="1" applyFont="1" applyBorder="1" applyAlignment="1">
      <alignment horizontal="center" vertical="center"/>
    </xf>
    <xf numFmtId="195" fontId="1" fillId="0" borderId="24" xfId="0" applyNumberFormat="1" applyFont="1" applyBorder="1" applyAlignment="1">
      <alignment horizontal="center" vertical="center"/>
    </xf>
    <xf numFmtId="195" fontId="1" fillId="0" borderId="7" xfId="0" applyNumberFormat="1" applyFont="1" applyBorder="1" applyAlignment="1">
      <alignment horizontal="center" vertical="center"/>
    </xf>
    <xf numFmtId="195" fontId="1" fillId="0" borderId="6" xfId="0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vertical="center"/>
    </xf>
    <xf numFmtId="196" fontId="1" fillId="0" borderId="0" xfId="0" applyNumberFormat="1" applyFont="1" applyBorder="1" applyAlignment="1">
      <alignment vertical="center"/>
    </xf>
    <xf numFmtId="196" fontId="8" fillId="0" borderId="13" xfId="0" applyNumberFormat="1" applyFont="1" applyBorder="1" applyAlignment="1">
      <alignment vertical="center"/>
    </xf>
    <xf numFmtId="196" fontId="1" fillId="0" borderId="13" xfId="0" applyNumberFormat="1" applyFont="1" applyBorder="1" applyAlignment="1">
      <alignment vertical="center"/>
    </xf>
    <xf numFmtId="196" fontId="1" fillId="0" borderId="0" xfId="25" applyNumberFormat="1" applyFont="1" applyBorder="1" applyAlignment="1">
      <alignment vertical="center"/>
      <protection/>
    </xf>
    <xf numFmtId="196" fontId="1" fillId="0" borderId="17" xfId="0" applyNumberFormat="1" applyFont="1" applyBorder="1" applyAlignment="1">
      <alignment horizontal="center" vertical="center"/>
    </xf>
    <xf numFmtId="196" fontId="1" fillId="0" borderId="7" xfId="0" applyNumberFormat="1" applyFont="1" applyBorder="1" applyAlignment="1">
      <alignment horizontal="center" vertical="center"/>
    </xf>
    <xf numFmtId="196" fontId="1" fillId="0" borderId="9" xfId="0" applyNumberFormat="1" applyFont="1" applyBorder="1" applyAlignment="1">
      <alignment horizontal="center" vertical="center"/>
    </xf>
    <xf numFmtId="184" fontId="1" fillId="0" borderId="19" xfId="0" applyNumberFormat="1" applyFont="1" applyBorder="1" applyAlignment="1">
      <alignment horizontal="center" vertical="center"/>
    </xf>
    <xf numFmtId="184" fontId="1" fillId="0" borderId="17" xfId="0" applyNumberFormat="1" applyFont="1" applyBorder="1" applyAlignment="1">
      <alignment horizontal="center" vertical="center"/>
    </xf>
    <xf numFmtId="184" fontId="1" fillId="0" borderId="7" xfId="0" applyNumberFormat="1" applyFont="1" applyBorder="1" applyAlignment="1">
      <alignment horizontal="center" vertical="center"/>
    </xf>
    <xf numFmtId="196" fontId="1" fillId="0" borderId="19" xfId="0" applyNumberFormat="1" applyFont="1" applyBorder="1" applyAlignment="1">
      <alignment horizontal="center" vertical="center"/>
    </xf>
    <xf numFmtId="196" fontId="1" fillId="0" borderId="24" xfId="0" applyNumberFormat="1" applyFont="1" applyBorder="1" applyAlignment="1">
      <alignment horizontal="center" vertical="center"/>
    </xf>
    <xf numFmtId="196" fontId="1" fillId="0" borderId="6" xfId="0" applyNumberFormat="1" applyFont="1" applyBorder="1" applyAlignment="1">
      <alignment horizontal="center" vertical="center"/>
    </xf>
    <xf numFmtId="196" fontId="1" fillId="0" borderId="0" xfId="26" applyNumberFormat="1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9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99" fontId="1" fillId="0" borderId="13" xfId="0" applyNumberFormat="1" applyFont="1" applyBorder="1" applyAlignment="1">
      <alignment horizontal="center" vertical="center"/>
    </xf>
    <xf numFmtId="198" fontId="1" fillId="0" borderId="13" xfId="0" applyNumberFormat="1" applyFont="1" applyBorder="1" applyAlignment="1">
      <alignment horizontal="center" vertical="center"/>
    </xf>
    <xf numFmtId="198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98" fontId="1" fillId="0" borderId="0" xfId="0" applyNumberFormat="1" applyFont="1" applyFill="1" applyBorder="1" applyAlignment="1">
      <alignment vertical="center"/>
    </xf>
    <xf numFmtId="199" fontId="8" fillId="0" borderId="0" xfId="0" applyNumberFormat="1" applyFont="1" applyBorder="1" applyAlignment="1">
      <alignment horizontal="center" vertical="center"/>
    </xf>
    <xf numFmtId="199" fontId="8" fillId="0" borderId="13" xfId="0" applyNumberFormat="1" applyFont="1" applyBorder="1" applyAlignment="1">
      <alignment horizontal="center" vertical="center"/>
    </xf>
    <xf numFmtId="198" fontId="8" fillId="0" borderId="13" xfId="0" applyNumberFormat="1" applyFont="1" applyBorder="1" applyAlignment="1">
      <alignment horizontal="center" vertical="center"/>
    </xf>
    <xf numFmtId="198" fontId="8" fillId="0" borderId="0" xfId="0" applyNumberFormat="1" applyFont="1" applyBorder="1" applyAlignment="1">
      <alignment horizontal="center" vertical="center"/>
    </xf>
    <xf numFmtId="198" fontId="8" fillId="0" borderId="0" xfId="0" applyNumberFormat="1" applyFont="1" applyFill="1" applyBorder="1" applyAlignment="1">
      <alignment vertical="center"/>
    </xf>
    <xf numFmtId="197" fontId="1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97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84" fontId="1" fillId="0" borderId="25" xfId="0" applyNumberFormat="1" applyFont="1" applyBorder="1" applyAlignment="1">
      <alignment horizontal="center" vertical="center"/>
    </xf>
    <xf numFmtId="184" fontId="1" fillId="0" borderId="29" xfId="0" applyNumberFormat="1" applyFont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184" fontId="1" fillId="0" borderId="29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/>
    </xf>
    <xf numFmtId="184" fontId="1" fillId="0" borderId="29" xfId="0" applyNumberFormat="1" applyFont="1" applyBorder="1" applyAlignment="1">
      <alignment horizontal="center" vertical="center"/>
    </xf>
    <xf numFmtId="184" fontId="1" fillId="0" borderId="13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89" fontId="1" fillId="0" borderId="21" xfId="0" applyNumberFormat="1" applyFont="1" applyBorder="1" applyAlignment="1">
      <alignment horizontal="distributed" vertical="center"/>
    </xf>
    <xf numFmtId="189" fontId="1" fillId="0" borderId="22" xfId="0" applyNumberFormat="1" applyFont="1" applyBorder="1" applyAlignment="1">
      <alignment horizontal="distributed" vertical="center"/>
    </xf>
    <xf numFmtId="196" fontId="1" fillId="0" borderId="18" xfId="0" applyNumberFormat="1" applyFont="1" applyBorder="1" applyAlignment="1">
      <alignment horizontal="center" vertical="center" textRotation="255"/>
    </xf>
    <xf numFmtId="196" fontId="1" fillId="0" borderId="0" xfId="0" applyNumberFormat="1" applyFont="1" applyBorder="1" applyAlignment="1">
      <alignment horizontal="center" vertical="center" textRotation="255"/>
    </xf>
    <xf numFmtId="196" fontId="1" fillId="0" borderId="3" xfId="0" applyNumberFormat="1" applyFont="1" applyBorder="1" applyAlignment="1">
      <alignment horizontal="center" vertical="center" textRotation="255"/>
    </xf>
    <xf numFmtId="204" fontId="8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203" fontId="8" fillId="0" borderId="1" xfId="0" applyNumberFormat="1" applyFont="1" applyBorder="1" applyAlignment="1">
      <alignment vertical="center"/>
    </xf>
    <xf numFmtId="204" fontId="1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203" fontId="1" fillId="0" borderId="13" xfId="0" applyNumberFormat="1" applyFont="1" applyBorder="1" applyAlignment="1">
      <alignment vertical="center"/>
    </xf>
    <xf numFmtId="20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57" xfId="21"/>
    <cellStyle name="標準_P 158" xfId="22"/>
    <cellStyle name="標準_P 164" xfId="23"/>
    <cellStyle name="標準_都市計画課（分類№14）" xfId="24"/>
    <cellStyle name="標準_都市計画課（分類№14）_14土木建設・住居" xfId="25"/>
    <cellStyle name="標準_都市計画課（分類№14）_14土木建設・住居_12　都市計画街路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8</xdr:row>
      <xdr:rowOff>219075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6200" y="317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1828800</xdr:colOff>
      <xdr:row>20</xdr:row>
      <xdr:rowOff>0</xdr:rowOff>
    </xdr:from>
    <xdr:ext cx="76200" cy="142875"/>
    <xdr:sp>
      <xdr:nvSpPr>
        <xdr:cNvPr id="2" name="TextBox 2"/>
        <xdr:cNvSpPr txBox="1">
          <a:spLocks noChangeArrowheads="1"/>
        </xdr:cNvSpPr>
      </xdr:nvSpPr>
      <xdr:spPr>
        <a:xfrm>
          <a:off x="6724650" y="5972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9</xdr:row>
      <xdr:rowOff>66675</xdr:rowOff>
    </xdr:from>
    <xdr:ext cx="28575" cy="133350"/>
    <xdr:sp>
      <xdr:nvSpPr>
        <xdr:cNvPr id="1" name="TextBox 1"/>
        <xdr:cNvSpPr txBox="1">
          <a:spLocks noChangeArrowheads="1"/>
        </xdr:cNvSpPr>
      </xdr:nvSpPr>
      <xdr:spPr>
        <a:xfrm>
          <a:off x="3152775" y="24574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10</xdr:row>
      <xdr:rowOff>66675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914400" y="2771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10</xdr:col>
      <xdr:colOff>485775</xdr:colOff>
      <xdr:row>8</xdr:row>
      <xdr:rowOff>66675</xdr:rowOff>
    </xdr:from>
    <xdr:ext cx="28575" cy="133350"/>
    <xdr:sp>
      <xdr:nvSpPr>
        <xdr:cNvPr id="3" name="TextBox 3"/>
        <xdr:cNvSpPr txBox="1">
          <a:spLocks noChangeArrowheads="1"/>
        </xdr:cNvSpPr>
      </xdr:nvSpPr>
      <xdr:spPr>
        <a:xfrm>
          <a:off x="3152775" y="2143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8</xdr:row>
      <xdr:rowOff>66675</xdr:rowOff>
    </xdr:from>
    <xdr:ext cx="219075" cy="257175"/>
    <xdr:sp>
      <xdr:nvSpPr>
        <xdr:cNvPr id="4" name="TextBox 4"/>
        <xdr:cNvSpPr txBox="1">
          <a:spLocks noChangeArrowheads="1"/>
        </xdr:cNvSpPr>
      </xdr:nvSpPr>
      <xdr:spPr>
        <a:xfrm>
          <a:off x="914400" y="2143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8</xdr:row>
      <xdr:rowOff>66675</xdr:rowOff>
    </xdr:from>
    <xdr:ext cx="219075" cy="257175"/>
    <xdr:sp>
      <xdr:nvSpPr>
        <xdr:cNvPr id="5" name="TextBox 5"/>
        <xdr:cNvSpPr txBox="1">
          <a:spLocks noChangeArrowheads="1"/>
        </xdr:cNvSpPr>
      </xdr:nvSpPr>
      <xdr:spPr>
        <a:xfrm>
          <a:off x="914400" y="2143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6" name="TextBox 6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7" name="TextBox 7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485775</xdr:colOff>
      <xdr:row>7</xdr:row>
      <xdr:rowOff>66675</xdr:rowOff>
    </xdr:from>
    <xdr:ext cx="28575" cy="133350"/>
    <xdr:sp>
      <xdr:nvSpPr>
        <xdr:cNvPr id="8" name="TextBox 8"/>
        <xdr:cNvSpPr txBox="1">
          <a:spLocks noChangeArrowheads="1"/>
        </xdr:cNvSpPr>
      </xdr:nvSpPr>
      <xdr:spPr>
        <a:xfrm>
          <a:off x="3152775" y="18288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7</xdr:row>
      <xdr:rowOff>66675</xdr:rowOff>
    </xdr:from>
    <xdr:ext cx="219075" cy="257175"/>
    <xdr:sp>
      <xdr:nvSpPr>
        <xdr:cNvPr id="9" name="TextBox 9"/>
        <xdr:cNvSpPr txBox="1">
          <a:spLocks noChangeArrowheads="1"/>
        </xdr:cNvSpPr>
      </xdr:nvSpPr>
      <xdr:spPr>
        <a:xfrm>
          <a:off x="914400" y="1828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7</xdr:row>
      <xdr:rowOff>66675</xdr:rowOff>
    </xdr:from>
    <xdr:ext cx="219075" cy="257175"/>
    <xdr:sp>
      <xdr:nvSpPr>
        <xdr:cNvPr id="10" name="TextBox 10"/>
        <xdr:cNvSpPr txBox="1">
          <a:spLocks noChangeArrowheads="1"/>
        </xdr:cNvSpPr>
      </xdr:nvSpPr>
      <xdr:spPr>
        <a:xfrm>
          <a:off x="914400" y="1828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485775</xdr:colOff>
      <xdr:row>8</xdr:row>
      <xdr:rowOff>66675</xdr:rowOff>
    </xdr:from>
    <xdr:ext cx="28575" cy="133350"/>
    <xdr:sp>
      <xdr:nvSpPr>
        <xdr:cNvPr id="11" name="TextBox 11"/>
        <xdr:cNvSpPr txBox="1">
          <a:spLocks noChangeArrowheads="1"/>
        </xdr:cNvSpPr>
      </xdr:nvSpPr>
      <xdr:spPr>
        <a:xfrm>
          <a:off x="3152775" y="2143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7</xdr:row>
      <xdr:rowOff>66675</xdr:rowOff>
    </xdr:from>
    <xdr:ext cx="219075" cy="257175"/>
    <xdr:sp>
      <xdr:nvSpPr>
        <xdr:cNvPr id="12" name="TextBox 12"/>
        <xdr:cNvSpPr txBox="1">
          <a:spLocks noChangeArrowheads="1"/>
        </xdr:cNvSpPr>
      </xdr:nvSpPr>
      <xdr:spPr>
        <a:xfrm>
          <a:off x="914400" y="1828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7</xdr:row>
      <xdr:rowOff>66675</xdr:rowOff>
    </xdr:from>
    <xdr:ext cx="219075" cy="257175"/>
    <xdr:sp>
      <xdr:nvSpPr>
        <xdr:cNvPr id="13" name="TextBox 13"/>
        <xdr:cNvSpPr txBox="1">
          <a:spLocks noChangeArrowheads="1"/>
        </xdr:cNvSpPr>
      </xdr:nvSpPr>
      <xdr:spPr>
        <a:xfrm>
          <a:off x="914400" y="1828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8</xdr:row>
      <xdr:rowOff>66675</xdr:rowOff>
    </xdr:from>
    <xdr:ext cx="219075" cy="257175"/>
    <xdr:sp>
      <xdr:nvSpPr>
        <xdr:cNvPr id="14" name="TextBox 14"/>
        <xdr:cNvSpPr txBox="1">
          <a:spLocks noChangeArrowheads="1"/>
        </xdr:cNvSpPr>
      </xdr:nvSpPr>
      <xdr:spPr>
        <a:xfrm>
          <a:off x="914400" y="2143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8</xdr:row>
      <xdr:rowOff>66675</xdr:rowOff>
    </xdr:from>
    <xdr:ext cx="219075" cy="257175"/>
    <xdr:sp>
      <xdr:nvSpPr>
        <xdr:cNvPr id="15" name="TextBox 15"/>
        <xdr:cNvSpPr txBox="1">
          <a:spLocks noChangeArrowheads="1"/>
        </xdr:cNvSpPr>
      </xdr:nvSpPr>
      <xdr:spPr>
        <a:xfrm>
          <a:off x="914400" y="2143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16" name="TextBox 16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3</xdr:col>
      <xdr:colOff>438150</xdr:colOff>
      <xdr:row>8</xdr:row>
      <xdr:rowOff>66675</xdr:rowOff>
    </xdr:from>
    <xdr:ext cx="219075" cy="257175"/>
    <xdr:sp>
      <xdr:nvSpPr>
        <xdr:cNvPr id="17" name="TextBox 17"/>
        <xdr:cNvSpPr txBox="1">
          <a:spLocks noChangeArrowheads="1"/>
        </xdr:cNvSpPr>
      </xdr:nvSpPr>
      <xdr:spPr>
        <a:xfrm>
          <a:off x="914400" y="2143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8</xdr:row>
      <xdr:rowOff>66675</xdr:rowOff>
    </xdr:from>
    <xdr:ext cx="219075" cy="257175"/>
    <xdr:sp>
      <xdr:nvSpPr>
        <xdr:cNvPr id="18" name="TextBox 18"/>
        <xdr:cNvSpPr txBox="1">
          <a:spLocks noChangeArrowheads="1"/>
        </xdr:cNvSpPr>
      </xdr:nvSpPr>
      <xdr:spPr>
        <a:xfrm>
          <a:off x="914400" y="2143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428625</xdr:colOff>
      <xdr:row>8</xdr:row>
      <xdr:rowOff>66675</xdr:rowOff>
    </xdr:from>
    <xdr:ext cx="209550" cy="219075"/>
    <xdr:sp>
      <xdr:nvSpPr>
        <xdr:cNvPr id="19" name="TextBox 19"/>
        <xdr:cNvSpPr txBox="1">
          <a:spLocks noChangeArrowheads="1"/>
        </xdr:cNvSpPr>
      </xdr:nvSpPr>
      <xdr:spPr>
        <a:xfrm>
          <a:off x="904875" y="21431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10</xdr:col>
      <xdr:colOff>485775</xdr:colOff>
      <xdr:row>10</xdr:row>
      <xdr:rowOff>66675</xdr:rowOff>
    </xdr:from>
    <xdr:ext cx="28575" cy="133350"/>
    <xdr:sp>
      <xdr:nvSpPr>
        <xdr:cNvPr id="20" name="TextBox 20"/>
        <xdr:cNvSpPr txBox="1">
          <a:spLocks noChangeArrowheads="1"/>
        </xdr:cNvSpPr>
      </xdr:nvSpPr>
      <xdr:spPr>
        <a:xfrm>
          <a:off x="3152775" y="277177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21" name="TextBox 21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22" name="TextBox 22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10</xdr:row>
      <xdr:rowOff>66675</xdr:rowOff>
    </xdr:from>
    <xdr:ext cx="219075" cy="257175"/>
    <xdr:sp>
      <xdr:nvSpPr>
        <xdr:cNvPr id="23" name="TextBox 23"/>
        <xdr:cNvSpPr txBox="1">
          <a:spLocks noChangeArrowheads="1"/>
        </xdr:cNvSpPr>
      </xdr:nvSpPr>
      <xdr:spPr>
        <a:xfrm>
          <a:off x="914400" y="2771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10</xdr:row>
      <xdr:rowOff>66675</xdr:rowOff>
    </xdr:from>
    <xdr:ext cx="219075" cy="257175"/>
    <xdr:sp>
      <xdr:nvSpPr>
        <xdr:cNvPr id="24" name="TextBox 24"/>
        <xdr:cNvSpPr txBox="1">
          <a:spLocks noChangeArrowheads="1"/>
        </xdr:cNvSpPr>
      </xdr:nvSpPr>
      <xdr:spPr>
        <a:xfrm>
          <a:off x="914400" y="2771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25" name="TextBox 25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26" name="TextBox 26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10</xdr:row>
      <xdr:rowOff>66675</xdr:rowOff>
    </xdr:from>
    <xdr:ext cx="219075" cy="257175"/>
    <xdr:sp>
      <xdr:nvSpPr>
        <xdr:cNvPr id="27" name="TextBox 27"/>
        <xdr:cNvSpPr txBox="1">
          <a:spLocks noChangeArrowheads="1"/>
        </xdr:cNvSpPr>
      </xdr:nvSpPr>
      <xdr:spPr>
        <a:xfrm>
          <a:off x="914400" y="27717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28" name="TextBox 28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9</xdr:row>
      <xdr:rowOff>66675</xdr:rowOff>
    </xdr:from>
    <xdr:ext cx="219075" cy="257175"/>
    <xdr:sp>
      <xdr:nvSpPr>
        <xdr:cNvPr id="29" name="TextBox 29"/>
        <xdr:cNvSpPr txBox="1">
          <a:spLocks noChangeArrowheads="1"/>
        </xdr:cNvSpPr>
      </xdr:nvSpPr>
      <xdr:spPr>
        <a:xfrm>
          <a:off x="914400" y="2457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0</xdr:rowOff>
    </xdr:from>
    <xdr:ext cx="28575" cy="133350"/>
    <xdr:sp>
      <xdr:nvSpPr>
        <xdr:cNvPr id="1" name="TextBox 1"/>
        <xdr:cNvSpPr txBox="1">
          <a:spLocks noChangeArrowheads="1"/>
        </xdr:cNvSpPr>
      </xdr:nvSpPr>
      <xdr:spPr>
        <a:xfrm>
          <a:off x="2800350" y="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2" name="TextBox 2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10</xdr:col>
      <xdr:colOff>485775</xdr:colOff>
      <xdr:row>0</xdr:row>
      <xdr:rowOff>0</xdr:rowOff>
    </xdr:from>
    <xdr:ext cx="28575" cy="133350"/>
    <xdr:sp>
      <xdr:nvSpPr>
        <xdr:cNvPr id="3" name="TextBox 3"/>
        <xdr:cNvSpPr txBox="1">
          <a:spLocks noChangeArrowheads="1"/>
        </xdr:cNvSpPr>
      </xdr:nvSpPr>
      <xdr:spPr>
        <a:xfrm>
          <a:off x="2800350" y="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4" name="TextBox 4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5" name="TextBox 5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6" name="TextBox 6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7" name="TextBox 7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485775</xdr:colOff>
      <xdr:row>0</xdr:row>
      <xdr:rowOff>0</xdr:rowOff>
    </xdr:from>
    <xdr:ext cx="28575" cy="133350"/>
    <xdr:sp>
      <xdr:nvSpPr>
        <xdr:cNvPr id="8" name="TextBox 8"/>
        <xdr:cNvSpPr txBox="1">
          <a:spLocks noChangeArrowheads="1"/>
        </xdr:cNvSpPr>
      </xdr:nvSpPr>
      <xdr:spPr>
        <a:xfrm>
          <a:off x="2800350" y="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9" name="TextBox 9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10" name="TextBox 10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485775</xdr:colOff>
      <xdr:row>0</xdr:row>
      <xdr:rowOff>0</xdr:rowOff>
    </xdr:from>
    <xdr:ext cx="28575" cy="133350"/>
    <xdr:sp>
      <xdr:nvSpPr>
        <xdr:cNvPr id="11" name="TextBox 11"/>
        <xdr:cNvSpPr txBox="1">
          <a:spLocks noChangeArrowheads="1"/>
        </xdr:cNvSpPr>
      </xdr:nvSpPr>
      <xdr:spPr>
        <a:xfrm>
          <a:off x="2800350" y="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12" name="TextBox 12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13" name="TextBox 13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14" name="TextBox 14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15" name="TextBox 15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16" name="TextBox 16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17" name="TextBox 17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76225" cy="285750"/>
    <xdr:sp>
      <xdr:nvSpPr>
        <xdr:cNvPr id="18" name="TextBox 18"/>
        <xdr:cNvSpPr txBox="1">
          <a:spLocks noChangeArrowheads="1"/>
        </xdr:cNvSpPr>
      </xdr:nvSpPr>
      <xdr:spPr>
        <a:xfrm>
          <a:off x="828675" y="0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0</xdr:row>
      <xdr:rowOff>0</xdr:rowOff>
    </xdr:from>
    <xdr:ext cx="266700" cy="247650"/>
    <xdr:sp>
      <xdr:nvSpPr>
        <xdr:cNvPr id="19" name="TextBox 19"/>
        <xdr:cNvSpPr txBox="1">
          <a:spLocks noChangeArrowheads="1"/>
        </xdr:cNvSpPr>
      </xdr:nvSpPr>
      <xdr:spPr>
        <a:xfrm>
          <a:off x="828675" y="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10</xdr:col>
      <xdr:colOff>485775</xdr:colOff>
      <xdr:row>0</xdr:row>
      <xdr:rowOff>0</xdr:rowOff>
    </xdr:from>
    <xdr:ext cx="28575" cy="133350"/>
    <xdr:sp>
      <xdr:nvSpPr>
        <xdr:cNvPr id="20" name="TextBox 20"/>
        <xdr:cNvSpPr txBox="1">
          <a:spLocks noChangeArrowheads="1"/>
        </xdr:cNvSpPr>
      </xdr:nvSpPr>
      <xdr:spPr>
        <a:xfrm>
          <a:off x="2800350" y="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76200</xdr:rowOff>
    </xdr:from>
    <xdr:ext cx="342900" cy="285750"/>
    <xdr:sp>
      <xdr:nvSpPr>
        <xdr:cNvPr id="21" name="TextBox 21"/>
        <xdr:cNvSpPr txBox="1">
          <a:spLocks noChangeArrowheads="1"/>
        </xdr:cNvSpPr>
      </xdr:nvSpPr>
      <xdr:spPr>
        <a:xfrm>
          <a:off x="1066800" y="457200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47625</xdr:colOff>
      <xdr:row>1</xdr:row>
      <xdr:rowOff>76200</xdr:rowOff>
    </xdr:from>
    <xdr:ext cx="523875" cy="285750"/>
    <xdr:sp>
      <xdr:nvSpPr>
        <xdr:cNvPr id="22" name="TextBox 24"/>
        <xdr:cNvSpPr txBox="1">
          <a:spLocks noChangeArrowheads="1"/>
        </xdr:cNvSpPr>
      </xdr:nvSpPr>
      <xdr:spPr>
        <a:xfrm>
          <a:off x="876300" y="457200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485775</xdr:colOff>
      <xdr:row>7</xdr:row>
      <xdr:rowOff>0</xdr:rowOff>
    </xdr:from>
    <xdr:ext cx="28575" cy="133350"/>
    <xdr:sp>
      <xdr:nvSpPr>
        <xdr:cNvPr id="23" name="TextBox 30"/>
        <xdr:cNvSpPr txBox="1">
          <a:spLocks noChangeArrowheads="1"/>
        </xdr:cNvSpPr>
      </xdr:nvSpPr>
      <xdr:spPr>
        <a:xfrm>
          <a:off x="2800350" y="1762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485775</xdr:colOff>
      <xdr:row>7</xdr:row>
      <xdr:rowOff>0</xdr:rowOff>
    </xdr:from>
    <xdr:ext cx="28575" cy="133350"/>
    <xdr:sp>
      <xdr:nvSpPr>
        <xdr:cNvPr id="24" name="TextBox 31"/>
        <xdr:cNvSpPr txBox="1">
          <a:spLocks noChangeArrowheads="1"/>
        </xdr:cNvSpPr>
      </xdr:nvSpPr>
      <xdr:spPr>
        <a:xfrm>
          <a:off x="2800350" y="176212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142875</xdr:rowOff>
    </xdr:from>
    <xdr:ext cx="219075" cy="238125"/>
    <xdr:sp>
      <xdr:nvSpPr>
        <xdr:cNvPr id="25" name="TextBox 32"/>
        <xdr:cNvSpPr txBox="1">
          <a:spLocks noChangeArrowheads="1"/>
        </xdr:cNvSpPr>
      </xdr:nvSpPr>
      <xdr:spPr>
        <a:xfrm>
          <a:off x="2314575" y="694372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6</xdr:row>
      <xdr:rowOff>66675</xdr:rowOff>
    </xdr:from>
    <xdr:ext cx="219075" cy="257175"/>
    <xdr:sp>
      <xdr:nvSpPr>
        <xdr:cNvPr id="26" name="TextBox 33"/>
        <xdr:cNvSpPr txBox="1">
          <a:spLocks noChangeArrowheads="1"/>
        </xdr:cNvSpPr>
      </xdr:nvSpPr>
      <xdr:spPr>
        <a:xfrm>
          <a:off x="828675" y="15144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oneCellAnchor>
  <xdr:oneCellAnchor>
    <xdr:from>
      <xdr:col>3</xdr:col>
      <xdr:colOff>352425</xdr:colOff>
      <xdr:row>5</xdr:row>
      <xdr:rowOff>66675</xdr:rowOff>
    </xdr:from>
    <xdr:ext cx="219075" cy="257175"/>
    <xdr:sp>
      <xdr:nvSpPr>
        <xdr:cNvPr id="27" name="TextBox 34"/>
        <xdr:cNvSpPr txBox="1">
          <a:spLocks noChangeArrowheads="1"/>
        </xdr:cNvSpPr>
      </xdr:nvSpPr>
      <xdr:spPr>
        <a:xfrm>
          <a:off x="828675" y="1438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352425</xdr:colOff>
      <xdr:row>5</xdr:row>
      <xdr:rowOff>66675</xdr:rowOff>
    </xdr:from>
    <xdr:ext cx="219075" cy="257175"/>
    <xdr:sp>
      <xdr:nvSpPr>
        <xdr:cNvPr id="28" name="TextBox 35"/>
        <xdr:cNvSpPr txBox="1">
          <a:spLocks noChangeArrowheads="1"/>
        </xdr:cNvSpPr>
      </xdr:nvSpPr>
      <xdr:spPr>
        <a:xfrm>
          <a:off x="828675" y="1438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27" customWidth="1"/>
    <col min="2" max="2" width="4.75390625" style="26" customWidth="1"/>
    <col min="3" max="3" width="9.625" style="26" customWidth="1"/>
    <col min="4" max="4" width="13.50390625" style="26" customWidth="1"/>
    <col min="5" max="6" width="14.375" style="26" customWidth="1"/>
    <col min="7" max="7" width="14.375" style="25" customWidth="1"/>
    <col min="8" max="8" width="14.375" style="26" customWidth="1"/>
    <col min="9" max="9" width="11.00390625" style="26" customWidth="1"/>
    <col min="10" max="16384" width="11.00390625" style="4" customWidth="1"/>
  </cols>
  <sheetData>
    <row r="1" spans="1:9" ht="15" customHeight="1">
      <c r="A1" s="1"/>
      <c r="B1" s="1"/>
      <c r="C1" s="1"/>
      <c r="D1" s="1"/>
      <c r="E1" s="2"/>
      <c r="F1" s="2"/>
      <c r="G1" s="2"/>
      <c r="H1" s="2"/>
      <c r="I1" s="3"/>
    </row>
    <row r="2" spans="1:9" ht="36" customHeight="1">
      <c r="A2" s="392" t="s">
        <v>19</v>
      </c>
      <c r="B2" s="392"/>
      <c r="C2" s="392"/>
      <c r="D2" s="392"/>
      <c r="E2" s="392"/>
      <c r="F2" s="392"/>
      <c r="G2" s="392"/>
      <c r="H2" s="392"/>
      <c r="I2" s="5"/>
    </row>
    <row r="3" spans="1:9" ht="30" customHeight="1">
      <c r="A3" s="393" t="s">
        <v>0</v>
      </c>
      <c r="B3" s="393"/>
      <c r="C3" s="393"/>
      <c r="D3" s="393"/>
      <c r="E3" s="393"/>
      <c r="F3" s="393"/>
      <c r="G3" s="393"/>
      <c r="H3" s="393"/>
      <c r="I3" s="5"/>
    </row>
    <row r="4" spans="1:9" ht="16.5" customHeight="1" thickBot="1">
      <c r="A4" s="6"/>
      <c r="B4" s="6"/>
      <c r="C4" s="6"/>
      <c r="D4" s="6"/>
      <c r="E4" s="6"/>
      <c r="F4" s="6"/>
      <c r="G4" s="6"/>
      <c r="H4" s="30" t="s">
        <v>21</v>
      </c>
      <c r="I4" s="5"/>
    </row>
    <row r="5" spans="1:9" ht="36" customHeight="1">
      <c r="A5" s="394" t="s">
        <v>1</v>
      </c>
      <c r="B5" s="394"/>
      <c r="C5" s="394"/>
      <c r="D5" s="395"/>
      <c r="E5" s="38" t="s">
        <v>22</v>
      </c>
      <c r="F5" s="36" t="s">
        <v>23</v>
      </c>
      <c r="G5" s="36" t="s">
        <v>25</v>
      </c>
      <c r="H5" s="33" t="s">
        <v>27</v>
      </c>
      <c r="I5" s="7"/>
    </row>
    <row r="6" spans="1:9" ht="33" customHeight="1">
      <c r="A6" s="8"/>
      <c r="B6" s="389" t="s">
        <v>2</v>
      </c>
      <c r="C6" s="390"/>
      <c r="D6" s="391"/>
      <c r="E6" s="9">
        <v>7538330</v>
      </c>
      <c r="F6" s="9">
        <v>7550838</v>
      </c>
      <c r="G6" s="9">
        <v>7477136.44</v>
      </c>
      <c r="H6" s="10">
        <v>7482352</v>
      </c>
      <c r="I6" s="11"/>
    </row>
    <row r="7" spans="1:9" ht="33" customHeight="1">
      <c r="A7" s="8"/>
      <c r="B7" s="12"/>
      <c r="C7" s="383" t="s">
        <v>3</v>
      </c>
      <c r="D7" s="384"/>
      <c r="E7" s="9">
        <v>6218611</v>
      </c>
      <c r="F7" s="9">
        <v>6234897</v>
      </c>
      <c r="G7" s="9">
        <v>6266887.79</v>
      </c>
      <c r="H7" s="10">
        <v>6294494</v>
      </c>
      <c r="I7" s="11"/>
    </row>
    <row r="8" spans="1:9" ht="33" customHeight="1">
      <c r="A8" s="13" t="s">
        <v>4</v>
      </c>
      <c r="B8" s="14"/>
      <c r="C8" s="387" t="s">
        <v>5</v>
      </c>
      <c r="D8" s="388"/>
      <c r="E8" s="9">
        <v>463691</v>
      </c>
      <c r="F8" s="9">
        <v>468111</v>
      </c>
      <c r="G8" s="9">
        <v>470037.48</v>
      </c>
      <c r="H8" s="10">
        <v>486771</v>
      </c>
      <c r="I8" s="11"/>
    </row>
    <row r="9" spans="1:9" ht="33" customHeight="1">
      <c r="A9" s="8"/>
      <c r="B9" s="15"/>
      <c r="C9" s="15"/>
      <c r="D9" s="15" t="s">
        <v>6</v>
      </c>
      <c r="E9" s="9">
        <v>73690</v>
      </c>
      <c r="F9" s="9">
        <v>72345</v>
      </c>
      <c r="G9" s="9">
        <v>75085.64</v>
      </c>
      <c r="H9" s="10">
        <v>75974</v>
      </c>
      <c r="I9" s="11"/>
    </row>
    <row r="10" spans="1:9" ht="33" customHeight="1">
      <c r="A10" s="8"/>
      <c r="B10" s="396" t="s">
        <v>20</v>
      </c>
      <c r="C10" s="16" t="s">
        <v>7</v>
      </c>
      <c r="D10" s="15" t="s">
        <v>8</v>
      </c>
      <c r="E10" s="9">
        <v>1295620</v>
      </c>
      <c r="F10" s="9">
        <v>1302325</v>
      </c>
      <c r="G10" s="9">
        <v>1320652.86</v>
      </c>
      <c r="H10" s="10">
        <v>1343553</v>
      </c>
      <c r="I10" s="11"/>
    </row>
    <row r="11" spans="1:9" ht="33" customHeight="1">
      <c r="A11" s="8"/>
      <c r="B11" s="396"/>
      <c r="C11" s="17"/>
      <c r="D11" s="17" t="s">
        <v>9</v>
      </c>
      <c r="E11" s="9">
        <v>2895603</v>
      </c>
      <c r="F11" s="9">
        <v>2928012</v>
      </c>
      <c r="G11" s="9">
        <v>2949480.48</v>
      </c>
      <c r="H11" s="10">
        <v>2967095</v>
      </c>
      <c r="I11" s="11"/>
    </row>
    <row r="12" spans="1:9" ht="33" customHeight="1">
      <c r="A12" s="8"/>
      <c r="B12" s="396"/>
      <c r="C12" s="15"/>
      <c r="D12" s="15" t="s">
        <v>8</v>
      </c>
      <c r="E12" s="9">
        <v>77629</v>
      </c>
      <c r="F12" s="9">
        <v>77055</v>
      </c>
      <c r="G12" s="9">
        <v>77001.26</v>
      </c>
      <c r="H12" s="10">
        <v>76548</v>
      </c>
      <c r="I12" s="11"/>
    </row>
    <row r="13" spans="1:9" ht="33" customHeight="1">
      <c r="A13" s="13" t="s">
        <v>10</v>
      </c>
      <c r="B13" s="396"/>
      <c r="C13" s="16" t="s">
        <v>11</v>
      </c>
      <c r="D13" s="15" t="s">
        <v>12</v>
      </c>
      <c r="E13" s="9">
        <v>290936</v>
      </c>
      <c r="F13" s="9">
        <v>289538</v>
      </c>
      <c r="G13" s="9">
        <v>287454.23</v>
      </c>
      <c r="H13" s="10">
        <v>286773</v>
      </c>
      <c r="I13" s="11"/>
    </row>
    <row r="14" spans="1:9" ht="33" customHeight="1">
      <c r="A14" s="8"/>
      <c r="B14" s="18"/>
      <c r="C14" s="17"/>
      <c r="D14" s="17" t="s">
        <v>13</v>
      </c>
      <c r="E14" s="9">
        <v>2904852</v>
      </c>
      <c r="F14" s="9">
        <v>2881563</v>
      </c>
      <c r="G14" s="9">
        <v>2767461.88</v>
      </c>
      <c r="H14" s="10">
        <v>2732410</v>
      </c>
      <c r="I14" s="11"/>
    </row>
    <row r="15" spans="1:9" ht="33" customHeight="1">
      <c r="A15" s="19"/>
      <c r="B15" s="389" t="s">
        <v>14</v>
      </c>
      <c r="C15" s="390"/>
      <c r="D15" s="391"/>
      <c r="E15" s="9">
        <v>1035048</v>
      </c>
      <c r="F15" s="9">
        <v>1026370</v>
      </c>
      <c r="G15" s="9">
        <v>929256.3</v>
      </c>
      <c r="H15" s="10">
        <v>913361</v>
      </c>
      <c r="I15" s="11"/>
    </row>
    <row r="16" spans="1:9" ht="33" customHeight="1">
      <c r="A16" s="8"/>
      <c r="B16" s="389" t="s">
        <v>2</v>
      </c>
      <c r="C16" s="390"/>
      <c r="D16" s="391"/>
      <c r="E16" s="31">
        <v>234435</v>
      </c>
      <c r="F16" s="31">
        <v>236979</v>
      </c>
      <c r="G16" s="31">
        <v>232665.9</v>
      </c>
      <c r="H16" s="34">
        <v>234845</v>
      </c>
      <c r="I16" s="11"/>
    </row>
    <row r="17" spans="1:9" ht="33" customHeight="1">
      <c r="A17" s="20" t="s">
        <v>15</v>
      </c>
      <c r="B17" s="12"/>
      <c r="C17" s="383" t="s">
        <v>3</v>
      </c>
      <c r="D17" s="384"/>
      <c r="E17" s="31">
        <v>234435</v>
      </c>
      <c r="F17" s="31">
        <v>236979</v>
      </c>
      <c r="G17" s="31">
        <v>232665.9</v>
      </c>
      <c r="H17" s="34">
        <v>234845</v>
      </c>
      <c r="I17" s="11"/>
    </row>
    <row r="18" spans="1:9" ht="33" customHeight="1">
      <c r="A18" s="8"/>
      <c r="B18" s="14"/>
      <c r="C18" s="387" t="s">
        <v>5</v>
      </c>
      <c r="D18" s="388"/>
      <c r="E18" s="31">
        <v>111858</v>
      </c>
      <c r="F18" s="31">
        <v>115684</v>
      </c>
      <c r="G18" s="31">
        <v>112352.6</v>
      </c>
      <c r="H18" s="34">
        <v>114602</v>
      </c>
      <c r="I18" s="11"/>
    </row>
    <row r="19" spans="1:9" ht="33" customHeight="1">
      <c r="A19" s="21" t="s">
        <v>10</v>
      </c>
      <c r="B19" s="12"/>
      <c r="C19" s="383" t="s">
        <v>16</v>
      </c>
      <c r="D19" s="384"/>
      <c r="E19" s="31">
        <v>199349</v>
      </c>
      <c r="F19" s="31">
        <v>201405</v>
      </c>
      <c r="G19" s="31">
        <v>199758.6</v>
      </c>
      <c r="H19" s="34">
        <v>201987</v>
      </c>
      <c r="I19" s="11"/>
    </row>
    <row r="20" spans="1:9" ht="33" customHeight="1">
      <c r="A20" s="19"/>
      <c r="B20" s="14"/>
      <c r="C20" s="387" t="s">
        <v>17</v>
      </c>
      <c r="D20" s="388"/>
      <c r="E20" s="31">
        <v>35086</v>
      </c>
      <c r="F20" s="31">
        <v>35574</v>
      </c>
      <c r="G20" s="31">
        <v>32907.3</v>
      </c>
      <c r="H20" s="34">
        <v>32858</v>
      </c>
      <c r="I20" s="11"/>
    </row>
    <row r="21" spans="1:9" ht="33" customHeight="1">
      <c r="A21" s="8"/>
      <c r="B21" s="389" t="s">
        <v>2</v>
      </c>
      <c r="C21" s="390"/>
      <c r="D21" s="391"/>
      <c r="E21" s="31">
        <v>642616</v>
      </c>
      <c r="F21" s="31">
        <v>650019</v>
      </c>
      <c r="G21" s="31">
        <v>649307.9</v>
      </c>
      <c r="H21" s="34">
        <v>650902</v>
      </c>
      <c r="I21" s="11"/>
    </row>
    <row r="22" spans="1:9" ht="33" customHeight="1">
      <c r="A22" s="20" t="s">
        <v>18</v>
      </c>
      <c r="B22" s="12"/>
      <c r="C22" s="383" t="s">
        <v>3</v>
      </c>
      <c r="D22" s="384"/>
      <c r="E22" s="31">
        <v>633383</v>
      </c>
      <c r="F22" s="31">
        <v>640759</v>
      </c>
      <c r="G22" s="31">
        <v>639994.1</v>
      </c>
      <c r="H22" s="34">
        <v>650982</v>
      </c>
      <c r="I22" s="11"/>
    </row>
    <row r="23" spans="1:9" ht="33" customHeight="1">
      <c r="A23" s="8"/>
      <c r="B23" s="14"/>
      <c r="C23" s="387" t="s">
        <v>5</v>
      </c>
      <c r="D23" s="388"/>
      <c r="E23" s="31">
        <v>165575</v>
      </c>
      <c r="F23" s="31">
        <v>173665</v>
      </c>
      <c r="G23" s="31">
        <v>168607</v>
      </c>
      <c r="H23" s="34">
        <v>172981</v>
      </c>
      <c r="I23" s="11"/>
    </row>
    <row r="24" spans="1:9" ht="33" customHeight="1">
      <c r="A24" s="21" t="s">
        <v>10</v>
      </c>
      <c r="B24" s="12"/>
      <c r="C24" s="383" t="s">
        <v>16</v>
      </c>
      <c r="D24" s="384"/>
      <c r="E24" s="31">
        <v>458945</v>
      </c>
      <c r="F24" s="31">
        <v>466373</v>
      </c>
      <c r="G24" s="31">
        <v>463449.4</v>
      </c>
      <c r="H24" s="34">
        <v>466234</v>
      </c>
      <c r="I24" s="11"/>
    </row>
    <row r="25" spans="1:9" ht="33" customHeight="1" thickBot="1">
      <c r="A25" s="28"/>
      <c r="B25" s="29"/>
      <c r="C25" s="385" t="s">
        <v>17</v>
      </c>
      <c r="D25" s="386"/>
      <c r="E25" s="32">
        <v>183671</v>
      </c>
      <c r="F25" s="32">
        <v>183646</v>
      </c>
      <c r="G25" s="32">
        <v>185858.5</v>
      </c>
      <c r="H25" s="35">
        <v>184748</v>
      </c>
      <c r="I25" s="11"/>
    </row>
    <row r="26" spans="1:9" ht="18" customHeight="1">
      <c r="A26" s="22" t="s">
        <v>24</v>
      </c>
      <c r="B26" s="23"/>
      <c r="C26" s="23"/>
      <c r="D26" s="23"/>
      <c r="E26" s="23"/>
      <c r="F26" s="23"/>
      <c r="G26" s="23"/>
      <c r="H26" s="23"/>
      <c r="I26" s="24"/>
    </row>
    <row r="27" spans="1:8" ht="17.25">
      <c r="A27" s="37" t="s">
        <v>26</v>
      </c>
      <c r="B27" s="25"/>
      <c r="C27" s="25"/>
      <c r="D27" s="39"/>
      <c r="E27" s="39"/>
      <c r="F27" s="39"/>
      <c r="H27" s="25"/>
    </row>
  </sheetData>
  <mergeCells count="18">
    <mergeCell ref="B16:D16"/>
    <mergeCell ref="C7:D7"/>
    <mergeCell ref="C8:D8"/>
    <mergeCell ref="B10:B13"/>
    <mergeCell ref="B15:D15"/>
    <mergeCell ref="A2:H2"/>
    <mergeCell ref="A3:H3"/>
    <mergeCell ref="A5:D5"/>
    <mergeCell ref="B6:D6"/>
    <mergeCell ref="C17:D17"/>
    <mergeCell ref="C24:D24"/>
    <mergeCell ref="C25:D25"/>
    <mergeCell ref="C19:D19"/>
    <mergeCell ref="C20:D20"/>
    <mergeCell ref="B21:D21"/>
    <mergeCell ref="C22:D22"/>
    <mergeCell ref="C23:D23"/>
    <mergeCell ref="C18:D18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N33"/>
  <sheetViews>
    <sheetView workbookViewId="0" topLeftCell="A1">
      <selection activeCell="A1" sqref="A1"/>
    </sheetView>
  </sheetViews>
  <sheetFormatPr defaultColWidth="9.00390625" defaultRowHeight="13.5"/>
  <cols>
    <col min="1" max="2" width="7.125" style="150" customWidth="1"/>
    <col min="3" max="8" width="11.625" style="104" customWidth="1"/>
    <col min="9" max="14" width="14.125" style="104" customWidth="1"/>
  </cols>
  <sheetData>
    <row r="1" spans="1:14" ht="27" customHeight="1">
      <c r="A1" s="1"/>
      <c r="B1" s="1"/>
      <c r="C1" s="1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45" customHeight="1">
      <c r="A2" s="350" t="s">
        <v>111</v>
      </c>
      <c r="B2" s="350"/>
      <c r="C2" s="350"/>
      <c r="D2" s="350"/>
      <c r="E2" s="350"/>
      <c r="F2" s="350"/>
      <c r="G2" s="350"/>
      <c r="H2" s="350"/>
      <c r="I2" s="129"/>
      <c r="J2" s="129"/>
      <c r="K2" s="129"/>
      <c r="L2" s="129"/>
      <c r="M2" s="129"/>
      <c r="N2" s="129"/>
    </row>
    <row r="3" spans="1:14" ht="16.5" customHeight="1" thickBot="1">
      <c r="A3" s="132"/>
      <c r="B3" s="13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53" t="s">
        <v>80</v>
      </c>
    </row>
    <row r="4" spans="1:14" ht="18" customHeight="1">
      <c r="A4" s="433" t="s">
        <v>81</v>
      </c>
      <c r="B4" s="439"/>
      <c r="C4" s="333" t="s">
        <v>112</v>
      </c>
      <c r="D4" s="435"/>
      <c r="E4" s="333" t="s">
        <v>113</v>
      </c>
      <c r="F4" s="351"/>
      <c r="G4" s="333" t="s">
        <v>114</v>
      </c>
      <c r="H4" s="435"/>
      <c r="I4" s="418" t="s">
        <v>115</v>
      </c>
      <c r="J4" s="436"/>
      <c r="K4" s="437" t="s">
        <v>116</v>
      </c>
      <c r="L4" s="438"/>
      <c r="M4" s="437" t="s">
        <v>117</v>
      </c>
      <c r="N4" s="418"/>
    </row>
    <row r="5" spans="1:14" ht="24" customHeight="1">
      <c r="A5" s="434"/>
      <c r="B5" s="440"/>
      <c r="C5" s="133" t="s">
        <v>87</v>
      </c>
      <c r="D5" s="109" t="s">
        <v>88</v>
      </c>
      <c r="E5" s="109" t="s">
        <v>118</v>
      </c>
      <c r="F5" s="133" t="s">
        <v>119</v>
      </c>
      <c r="G5" s="109" t="s">
        <v>118</v>
      </c>
      <c r="H5" s="111" t="s">
        <v>119</v>
      </c>
      <c r="I5" s="154" t="s">
        <v>87</v>
      </c>
      <c r="J5" s="110" t="s">
        <v>88</v>
      </c>
      <c r="K5" s="154" t="s">
        <v>87</v>
      </c>
      <c r="L5" s="110" t="s">
        <v>88</v>
      </c>
      <c r="M5" s="110" t="s">
        <v>87</v>
      </c>
      <c r="N5" s="111" t="s">
        <v>88</v>
      </c>
    </row>
    <row r="6" spans="1:14" ht="6" customHeight="1">
      <c r="A6" s="431"/>
      <c r="B6" s="432"/>
      <c r="C6" s="128"/>
      <c r="D6" s="135"/>
      <c r="E6" s="135"/>
      <c r="F6" s="135"/>
      <c r="G6" s="135"/>
      <c r="H6" s="135"/>
      <c r="I6" s="114"/>
      <c r="J6" s="114"/>
      <c r="K6" s="114"/>
      <c r="L6" s="114"/>
      <c r="M6" s="114"/>
      <c r="N6" s="114"/>
    </row>
    <row r="7" spans="1:14" ht="24" customHeight="1">
      <c r="A7" s="430" t="s">
        <v>92</v>
      </c>
      <c r="B7" s="430"/>
      <c r="C7" s="137">
        <v>5688</v>
      </c>
      <c r="D7" s="138">
        <v>1308020</v>
      </c>
      <c r="E7" s="138">
        <v>3876</v>
      </c>
      <c r="F7" s="138">
        <v>504930</v>
      </c>
      <c r="G7" s="138">
        <v>1590</v>
      </c>
      <c r="H7" s="138">
        <v>576499</v>
      </c>
      <c r="I7" s="138">
        <v>2</v>
      </c>
      <c r="J7" s="138">
        <v>8362</v>
      </c>
      <c r="K7" s="138">
        <v>214</v>
      </c>
      <c r="L7" s="138">
        <v>217740</v>
      </c>
      <c r="M7" s="138">
        <v>6</v>
      </c>
      <c r="N7" s="138">
        <v>489</v>
      </c>
    </row>
    <row r="8" spans="1:14" ht="24" customHeight="1">
      <c r="A8" s="430" t="s">
        <v>93</v>
      </c>
      <c r="B8" s="430"/>
      <c r="C8" s="137">
        <v>5086</v>
      </c>
      <c r="D8" s="138">
        <v>1152685</v>
      </c>
      <c r="E8" s="138">
        <v>3621</v>
      </c>
      <c r="F8" s="138">
        <v>479717</v>
      </c>
      <c r="G8" s="138">
        <v>1295</v>
      </c>
      <c r="H8" s="138">
        <v>555314</v>
      </c>
      <c r="I8" s="138">
        <v>1</v>
      </c>
      <c r="J8" s="138">
        <v>2467</v>
      </c>
      <c r="K8" s="138">
        <v>157</v>
      </c>
      <c r="L8" s="138">
        <v>114788</v>
      </c>
      <c r="M8" s="138">
        <v>12</v>
      </c>
      <c r="N8" s="138">
        <v>399</v>
      </c>
    </row>
    <row r="9" spans="1:14" ht="24" customHeight="1">
      <c r="A9" s="430" t="s">
        <v>94</v>
      </c>
      <c r="B9" s="430"/>
      <c r="C9" s="137">
        <v>4845</v>
      </c>
      <c r="D9" s="138">
        <v>1111639</v>
      </c>
      <c r="E9" s="138">
        <v>3445</v>
      </c>
      <c r="F9" s="138">
        <v>453790</v>
      </c>
      <c r="G9" s="138">
        <v>1239</v>
      </c>
      <c r="H9" s="138">
        <v>422562</v>
      </c>
      <c r="I9" s="138">
        <v>2</v>
      </c>
      <c r="J9" s="138">
        <v>6280</v>
      </c>
      <c r="K9" s="138">
        <v>147</v>
      </c>
      <c r="L9" s="138">
        <v>190577</v>
      </c>
      <c r="M9" s="138">
        <v>12</v>
      </c>
      <c r="N9" s="138">
        <v>38430</v>
      </c>
    </row>
    <row r="10" spans="1:14" s="117" customFormat="1" ht="24" customHeight="1">
      <c r="A10" s="430" t="s">
        <v>95</v>
      </c>
      <c r="B10" s="430"/>
      <c r="C10" s="137">
        <v>4491</v>
      </c>
      <c r="D10" s="138">
        <v>847497</v>
      </c>
      <c r="E10" s="138">
        <v>3286</v>
      </c>
      <c r="F10" s="138">
        <v>425623</v>
      </c>
      <c r="G10" s="138">
        <v>1075</v>
      </c>
      <c r="H10" s="138">
        <v>340631</v>
      </c>
      <c r="I10" s="138">
        <v>3</v>
      </c>
      <c r="J10" s="138">
        <v>4903</v>
      </c>
      <c r="K10" s="138">
        <v>121</v>
      </c>
      <c r="L10" s="138">
        <v>74746</v>
      </c>
      <c r="M10" s="138">
        <v>6</v>
      </c>
      <c r="N10" s="138">
        <v>1594</v>
      </c>
    </row>
    <row r="11" spans="1:14" s="120" customFormat="1" ht="24" customHeight="1">
      <c r="A11" s="429" t="s">
        <v>96</v>
      </c>
      <c r="B11" s="429"/>
      <c r="C11" s="143">
        <f aca="true" t="shared" si="0" ref="C11:N11">SUM(C14:C27)</f>
        <v>4791</v>
      </c>
      <c r="D11" s="144">
        <f t="shared" si="0"/>
        <v>874744</v>
      </c>
      <c r="E11" s="144">
        <f t="shared" si="0"/>
        <v>3494</v>
      </c>
      <c r="F11" s="144">
        <f t="shared" si="0"/>
        <v>449045</v>
      </c>
      <c r="G11" s="144">
        <f t="shared" si="0"/>
        <v>1140</v>
      </c>
      <c r="H11" s="144">
        <f t="shared" si="0"/>
        <v>312866</v>
      </c>
      <c r="I11" s="144">
        <f t="shared" si="0"/>
        <v>1</v>
      </c>
      <c r="J11" s="144">
        <f t="shared" si="0"/>
        <v>52</v>
      </c>
      <c r="K11" s="144">
        <f t="shared" si="0"/>
        <v>146</v>
      </c>
      <c r="L11" s="144">
        <f t="shared" si="0"/>
        <v>112496</v>
      </c>
      <c r="M11" s="144">
        <f t="shared" si="0"/>
        <v>10</v>
      </c>
      <c r="N11" s="144">
        <f t="shared" si="0"/>
        <v>285</v>
      </c>
    </row>
    <row r="12" spans="1:14" ht="6" customHeight="1">
      <c r="A12" s="142"/>
      <c r="B12" s="142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6" customHeight="1">
      <c r="A13" s="147"/>
      <c r="B13" s="147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ht="24" customHeight="1">
      <c r="A14" s="105" t="s">
        <v>95</v>
      </c>
      <c r="B14" s="147" t="s">
        <v>97</v>
      </c>
      <c r="C14" s="137">
        <f aca="true" t="shared" si="1" ref="C14:D17">+E14+G14+I14+K14+M14</f>
        <v>409</v>
      </c>
      <c r="D14" s="138">
        <f t="shared" si="1"/>
        <v>74174</v>
      </c>
      <c r="E14" s="138">
        <v>275</v>
      </c>
      <c r="F14" s="138">
        <v>34673</v>
      </c>
      <c r="G14" s="138">
        <v>121</v>
      </c>
      <c r="H14" s="138">
        <v>29897</v>
      </c>
      <c r="I14" s="138">
        <v>0</v>
      </c>
      <c r="J14" s="138">
        <v>0</v>
      </c>
      <c r="K14" s="138">
        <v>12</v>
      </c>
      <c r="L14" s="138">
        <v>9578</v>
      </c>
      <c r="M14" s="138">
        <v>1</v>
      </c>
      <c r="N14" s="138">
        <v>26</v>
      </c>
    </row>
    <row r="15" spans="1:14" ht="24" customHeight="1">
      <c r="A15" s="147"/>
      <c r="B15" s="147" t="s">
        <v>98</v>
      </c>
      <c r="C15" s="137">
        <f t="shared" si="1"/>
        <v>344</v>
      </c>
      <c r="D15" s="138">
        <f t="shared" si="1"/>
        <v>53865</v>
      </c>
      <c r="E15" s="138">
        <v>264</v>
      </c>
      <c r="F15" s="138">
        <v>34638</v>
      </c>
      <c r="G15" s="138">
        <v>70</v>
      </c>
      <c r="H15" s="138">
        <v>15337</v>
      </c>
      <c r="I15" s="138">
        <v>0</v>
      </c>
      <c r="J15" s="138">
        <v>0</v>
      </c>
      <c r="K15" s="138">
        <v>9</v>
      </c>
      <c r="L15" s="138">
        <v>3864</v>
      </c>
      <c r="M15" s="138">
        <v>1</v>
      </c>
      <c r="N15" s="138">
        <v>26</v>
      </c>
    </row>
    <row r="16" spans="1:14" ht="24" customHeight="1">
      <c r="A16" s="147"/>
      <c r="B16" s="147" t="s">
        <v>99</v>
      </c>
      <c r="C16" s="137">
        <f t="shared" si="1"/>
        <v>412</v>
      </c>
      <c r="D16" s="138">
        <f t="shared" si="1"/>
        <v>89697</v>
      </c>
      <c r="E16" s="138">
        <v>296</v>
      </c>
      <c r="F16" s="138">
        <v>36571</v>
      </c>
      <c r="G16" s="138">
        <v>100</v>
      </c>
      <c r="H16" s="138">
        <v>43602</v>
      </c>
      <c r="I16" s="138">
        <v>0</v>
      </c>
      <c r="J16" s="138">
        <v>0</v>
      </c>
      <c r="K16" s="138">
        <v>15</v>
      </c>
      <c r="L16" s="138">
        <v>9470</v>
      </c>
      <c r="M16" s="138">
        <v>1</v>
      </c>
      <c r="N16" s="138">
        <v>54</v>
      </c>
    </row>
    <row r="17" spans="1:14" ht="24" customHeight="1">
      <c r="A17" s="147"/>
      <c r="B17" s="147" t="s">
        <v>100</v>
      </c>
      <c r="C17" s="137">
        <f t="shared" si="1"/>
        <v>437</v>
      </c>
      <c r="D17" s="138">
        <f t="shared" si="1"/>
        <v>82440</v>
      </c>
      <c r="E17" s="138">
        <v>320</v>
      </c>
      <c r="F17" s="138">
        <v>43354</v>
      </c>
      <c r="G17" s="138">
        <v>96</v>
      </c>
      <c r="H17" s="138">
        <v>30097</v>
      </c>
      <c r="I17" s="138">
        <v>0</v>
      </c>
      <c r="J17" s="138">
        <v>0</v>
      </c>
      <c r="K17" s="138">
        <v>21</v>
      </c>
      <c r="L17" s="138">
        <v>8989</v>
      </c>
      <c r="M17" s="138">
        <v>0</v>
      </c>
      <c r="N17" s="138">
        <v>0</v>
      </c>
    </row>
    <row r="18" spans="1:14" ht="6" customHeight="1">
      <c r="A18" s="147"/>
      <c r="B18" s="147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24" customHeight="1">
      <c r="A19" s="132"/>
      <c r="B19" s="147" t="s">
        <v>101</v>
      </c>
      <c r="C19" s="137">
        <f aca="true" t="shared" si="2" ref="C19:D22">+E19+G19+I19+K19+M19</f>
        <v>444</v>
      </c>
      <c r="D19" s="138">
        <f t="shared" si="2"/>
        <v>87418</v>
      </c>
      <c r="E19" s="138">
        <v>315</v>
      </c>
      <c r="F19" s="138">
        <v>40539</v>
      </c>
      <c r="G19" s="138">
        <v>109</v>
      </c>
      <c r="H19" s="138">
        <v>26758</v>
      </c>
      <c r="I19" s="138">
        <v>0</v>
      </c>
      <c r="J19" s="138">
        <v>0</v>
      </c>
      <c r="K19" s="138">
        <v>20</v>
      </c>
      <c r="L19" s="138">
        <v>20121</v>
      </c>
      <c r="M19" s="138">
        <v>0</v>
      </c>
      <c r="N19" s="138">
        <v>0</v>
      </c>
    </row>
    <row r="20" spans="1:14" ht="24" customHeight="1">
      <c r="A20" s="132"/>
      <c r="B20" s="147" t="s">
        <v>102</v>
      </c>
      <c r="C20" s="137">
        <f t="shared" si="2"/>
        <v>385</v>
      </c>
      <c r="D20" s="138">
        <f t="shared" si="2"/>
        <v>68144</v>
      </c>
      <c r="E20" s="138">
        <v>274</v>
      </c>
      <c r="F20" s="138">
        <v>35686</v>
      </c>
      <c r="G20" s="138">
        <v>99</v>
      </c>
      <c r="H20" s="138">
        <v>26241</v>
      </c>
      <c r="I20" s="138">
        <v>0</v>
      </c>
      <c r="J20" s="138">
        <v>0</v>
      </c>
      <c r="K20" s="138">
        <v>10</v>
      </c>
      <c r="L20" s="138">
        <v>6163</v>
      </c>
      <c r="M20" s="138">
        <v>2</v>
      </c>
      <c r="N20" s="138">
        <v>54</v>
      </c>
    </row>
    <row r="21" spans="1:14" ht="24" customHeight="1">
      <c r="A21" s="132"/>
      <c r="B21" s="147" t="s">
        <v>103</v>
      </c>
      <c r="C21" s="137">
        <f t="shared" si="2"/>
        <v>411</v>
      </c>
      <c r="D21" s="138">
        <f t="shared" si="2"/>
        <v>83830</v>
      </c>
      <c r="E21" s="138">
        <v>292</v>
      </c>
      <c r="F21" s="138">
        <v>37775</v>
      </c>
      <c r="G21" s="138">
        <v>103</v>
      </c>
      <c r="H21" s="138">
        <v>32267</v>
      </c>
      <c r="I21" s="138">
        <v>0</v>
      </c>
      <c r="J21" s="138">
        <v>0</v>
      </c>
      <c r="K21" s="138">
        <v>14</v>
      </c>
      <c r="L21" s="138">
        <v>13706</v>
      </c>
      <c r="M21" s="138">
        <v>2</v>
      </c>
      <c r="N21" s="138">
        <v>82</v>
      </c>
    </row>
    <row r="22" spans="1:14" ht="24" customHeight="1">
      <c r="A22" s="132"/>
      <c r="B22" s="147" t="s">
        <v>104</v>
      </c>
      <c r="C22" s="137">
        <f t="shared" si="2"/>
        <v>454</v>
      </c>
      <c r="D22" s="138">
        <f t="shared" si="2"/>
        <v>69978</v>
      </c>
      <c r="E22" s="138">
        <v>341</v>
      </c>
      <c r="F22" s="138">
        <v>42822</v>
      </c>
      <c r="G22" s="138">
        <v>104</v>
      </c>
      <c r="H22" s="138">
        <v>20504</v>
      </c>
      <c r="I22" s="138">
        <v>0</v>
      </c>
      <c r="J22" s="138">
        <v>0</v>
      </c>
      <c r="K22" s="138">
        <v>8</v>
      </c>
      <c r="L22" s="138">
        <v>6640</v>
      </c>
      <c r="M22" s="138">
        <v>1</v>
      </c>
      <c r="N22" s="138">
        <v>12</v>
      </c>
    </row>
    <row r="23" spans="1:14" ht="6" customHeight="1">
      <c r="A23" s="132"/>
      <c r="B23" s="147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</row>
    <row r="24" spans="1:14" ht="24" customHeight="1">
      <c r="A24" s="147"/>
      <c r="B24" s="147" t="s">
        <v>105</v>
      </c>
      <c r="C24" s="137">
        <f aca="true" t="shared" si="3" ref="C24:D27">+E24+G24+I24+K24+M24</f>
        <v>452</v>
      </c>
      <c r="D24" s="138">
        <f t="shared" si="3"/>
        <v>77824</v>
      </c>
      <c r="E24" s="138">
        <v>329</v>
      </c>
      <c r="F24" s="138">
        <v>41387</v>
      </c>
      <c r="G24" s="138">
        <v>115</v>
      </c>
      <c r="H24" s="138">
        <v>29253</v>
      </c>
      <c r="I24" s="138">
        <v>0</v>
      </c>
      <c r="J24" s="138">
        <v>0</v>
      </c>
      <c r="K24" s="138">
        <v>8</v>
      </c>
      <c r="L24" s="138">
        <v>7184</v>
      </c>
      <c r="M24" s="138">
        <v>0</v>
      </c>
      <c r="N24" s="138">
        <v>0</v>
      </c>
    </row>
    <row r="25" spans="1:14" ht="24" customHeight="1">
      <c r="A25" s="105" t="s">
        <v>120</v>
      </c>
      <c r="B25" s="147" t="s">
        <v>107</v>
      </c>
      <c r="C25" s="137">
        <f t="shared" si="3"/>
        <v>350</v>
      </c>
      <c r="D25" s="138">
        <f t="shared" si="3"/>
        <v>50344</v>
      </c>
      <c r="E25" s="138">
        <v>268</v>
      </c>
      <c r="F25" s="138">
        <v>33856</v>
      </c>
      <c r="G25" s="138">
        <v>75</v>
      </c>
      <c r="H25" s="138">
        <v>13104</v>
      </c>
      <c r="I25" s="138">
        <v>0</v>
      </c>
      <c r="J25" s="138">
        <v>0</v>
      </c>
      <c r="K25" s="138">
        <v>7</v>
      </c>
      <c r="L25" s="138">
        <v>3384</v>
      </c>
      <c r="M25" s="138">
        <v>0</v>
      </c>
      <c r="N25" s="138">
        <v>0</v>
      </c>
    </row>
    <row r="26" spans="1:14" ht="24" customHeight="1">
      <c r="A26" s="147"/>
      <c r="B26" s="147" t="s">
        <v>108</v>
      </c>
      <c r="C26" s="137">
        <f t="shared" si="3"/>
        <v>325</v>
      </c>
      <c r="D26" s="138">
        <f t="shared" si="3"/>
        <v>86190</v>
      </c>
      <c r="E26" s="138">
        <v>247</v>
      </c>
      <c r="F26" s="138">
        <v>32300</v>
      </c>
      <c r="G26" s="138">
        <v>67</v>
      </c>
      <c r="H26" s="138">
        <v>33075</v>
      </c>
      <c r="I26" s="138">
        <v>0</v>
      </c>
      <c r="J26" s="138">
        <v>0</v>
      </c>
      <c r="K26" s="138">
        <v>11</v>
      </c>
      <c r="L26" s="138">
        <v>20815</v>
      </c>
      <c r="M26" s="138">
        <v>0</v>
      </c>
      <c r="N26" s="138">
        <v>0</v>
      </c>
    </row>
    <row r="27" spans="1:14" ht="24" customHeight="1">
      <c r="A27" s="147"/>
      <c r="B27" s="147" t="s">
        <v>109</v>
      </c>
      <c r="C27" s="137">
        <f t="shared" si="3"/>
        <v>368</v>
      </c>
      <c r="D27" s="138">
        <f t="shared" si="3"/>
        <v>50840</v>
      </c>
      <c r="E27" s="138">
        <v>273</v>
      </c>
      <c r="F27" s="138">
        <v>35444</v>
      </c>
      <c r="G27" s="138">
        <v>81</v>
      </c>
      <c r="H27" s="138">
        <v>12731</v>
      </c>
      <c r="I27" s="138">
        <v>1</v>
      </c>
      <c r="J27" s="138">
        <v>52</v>
      </c>
      <c r="K27" s="138">
        <v>11</v>
      </c>
      <c r="L27" s="138">
        <v>2582</v>
      </c>
      <c r="M27" s="138">
        <v>2</v>
      </c>
      <c r="N27" s="138">
        <v>31</v>
      </c>
    </row>
    <row r="28" spans="1:14" ht="6" customHeight="1" thickBot="1">
      <c r="A28" s="149"/>
      <c r="B28" s="149"/>
      <c r="C28" s="131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</row>
    <row r="29" spans="1:14" ht="18" customHeight="1">
      <c r="A29" s="124" t="s">
        <v>110</v>
      </c>
      <c r="B29" s="132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1:14" ht="13.5">
      <c r="K30" s="151"/>
      <c r="L30" s="151"/>
      <c r="M30" s="151"/>
      <c r="N30" s="151"/>
    </row>
    <row r="31" spans="7:12" ht="13.5">
      <c r="G31" s="151"/>
      <c r="H31" s="151"/>
      <c r="L31" s="151"/>
    </row>
    <row r="32" spans="5:6" ht="13.5">
      <c r="E32" s="151"/>
      <c r="F32" s="151"/>
    </row>
    <row r="33" spans="3:4" ht="13.5">
      <c r="C33" s="151"/>
      <c r="D33" s="151"/>
    </row>
  </sheetData>
  <mergeCells count="14">
    <mergeCell ref="A2:H2"/>
    <mergeCell ref="A4:B5"/>
    <mergeCell ref="C4:D4"/>
    <mergeCell ref="E4:F4"/>
    <mergeCell ref="G4:H4"/>
    <mergeCell ref="I4:J4"/>
    <mergeCell ref="K4:L4"/>
    <mergeCell ref="M4:N4"/>
    <mergeCell ref="A6:B6"/>
    <mergeCell ref="A11:B11"/>
    <mergeCell ref="A7:B7"/>
    <mergeCell ref="A8:B8"/>
    <mergeCell ref="A9:B9"/>
    <mergeCell ref="A10:B10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N20"/>
  <sheetViews>
    <sheetView workbookViewId="0" topLeftCell="A1">
      <selection activeCell="A1" sqref="A1"/>
    </sheetView>
  </sheetViews>
  <sheetFormatPr defaultColWidth="9.00390625" defaultRowHeight="13.5"/>
  <cols>
    <col min="1" max="2" width="7.125" style="150" customWidth="1"/>
    <col min="3" max="8" width="11.625" style="104" customWidth="1"/>
    <col min="9" max="14" width="14.125" style="104" customWidth="1"/>
  </cols>
  <sheetData>
    <row r="1" spans="1:14" ht="27" customHeight="1">
      <c r="A1" s="1"/>
      <c r="B1" s="1"/>
      <c r="C1" s="1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45" customHeight="1">
      <c r="A2" s="350" t="s">
        <v>111</v>
      </c>
      <c r="B2" s="350"/>
      <c r="C2" s="350"/>
      <c r="D2" s="350"/>
      <c r="E2" s="350"/>
      <c r="F2" s="350"/>
      <c r="G2" s="350"/>
      <c r="H2" s="350"/>
      <c r="I2" s="129"/>
      <c r="J2" s="129"/>
      <c r="K2" s="129"/>
      <c r="L2" s="129"/>
      <c r="M2" s="129"/>
      <c r="N2" s="129"/>
    </row>
    <row r="3" spans="1:14" ht="16.5" customHeight="1" thickBot="1">
      <c r="A3" s="132"/>
      <c r="B3" s="13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53" t="s">
        <v>80</v>
      </c>
    </row>
    <row r="4" spans="1:14" ht="18" customHeight="1">
      <c r="A4" s="433" t="s">
        <v>308</v>
      </c>
      <c r="B4" s="439"/>
      <c r="C4" s="333" t="s">
        <v>112</v>
      </c>
      <c r="D4" s="435"/>
      <c r="E4" s="333" t="s">
        <v>113</v>
      </c>
      <c r="F4" s="351"/>
      <c r="G4" s="333" t="s">
        <v>114</v>
      </c>
      <c r="H4" s="435"/>
      <c r="I4" s="418" t="s">
        <v>115</v>
      </c>
      <c r="J4" s="436"/>
      <c r="K4" s="437" t="s">
        <v>116</v>
      </c>
      <c r="L4" s="438"/>
      <c r="M4" s="437" t="s">
        <v>117</v>
      </c>
      <c r="N4" s="418"/>
    </row>
    <row r="5" spans="1:14" ht="24" customHeight="1">
      <c r="A5" s="434"/>
      <c r="B5" s="440"/>
      <c r="C5" s="133" t="s">
        <v>87</v>
      </c>
      <c r="D5" s="109" t="s">
        <v>88</v>
      </c>
      <c r="E5" s="109" t="s">
        <v>118</v>
      </c>
      <c r="F5" s="133" t="s">
        <v>119</v>
      </c>
      <c r="G5" s="109" t="s">
        <v>118</v>
      </c>
      <c r="H5" s="111" t="s">
        <v>119</v>
      </c>
      <c r="I5" s="154" t="s">
        <v>87</v>
      </c>
      <c r="J5" s="110" t="s">
        <v>88</v>
      </c>
      <c r="K5" s="154" t="s">
        <v>87</v>
      </c>
      <c r="L5" s="110" t="s">
        <v>88</v>
      </c>
      <c r="M5" s="110" t="s">
        <v>87</v>
      </c>
      <c r="N5" s="111" t="s">
        <v>88</v>
      </c>
    </row>
    <row r="6" spans="1:14" ht="6" customHeight="1">
      <c r="A6" s="431"/>
      <c r="B6" s="432"/>
      <c r="C6" s="128"/>
      <c r="D6" s="135"/>
      <c r="E6" s="135"/>
      <c r="F6" s="135"/>
      <c r="G6" s="135"/>
      <c r="H6" s="135"/>
      <c r="I6" s="114"/>
      <c r="J6" s="114"/>
      <c r="K6" s="114"/>
      <c r="L6" s="114"/>
      <c r="M6" s="114"/>
      <c r="N6" s="114"/>
    </row>
    <row r="7" spans="1:14" s="120" customFormat="1" ht="24" customHeight="1">
      <c r="A7" s="429" t="s">
        <v>309</v>
      </c>
      <c r="B7" s="327"/>
      <c r="C7" s="143">
        <f aca="true" t="shared" si="0" ref="C7:N7">SUM(C8:C14)</f>
        <v>4791</v>
      </c>
      <c r="D7" s="144">
        <f t="shared" si="0"/>
        <v>874744</v>
      </c>
      <c r="E7" s="144">
        <f t="shared" si="0"/>
        <v>3494</v>
      </c>
      <c r="F7" s="144">
        <f t="shared" si="0"/>
        <v>449045</v>
      </c>
      <c r="G7" s="144">
        <f t="shared" si="0"/>
        <v>1140</v>
      </c>
      <c r="H7" s="144">
        <f t="shared" si="0"/>
        <v>312866</v>
      </c>
      <c r="I7" s="144">
        <f t="shared" si="0"/>
        <v>1</v>
      </c>
      <c r="J7" s="144">
        <f t="shared" si="0"/>
        <v>52</v>
      </c>
      <c r="K7" s="144">
        <f t="shared" si="0"/>
        <v>146</v>
      </c>
      <c r="L7" s="144">
        <f t="shared" si="0"/>
        <v>112496</v>
      </c>
      <c r="M7" s="144">
        <f t="shared" si="0"/>
        <v>10</v>
      </c>
      <c r="N7" s="144">
        <f t="shared" si="0"/>
        <v>285</v>
      </c>
    </row>
    <row r="8" spans="1:14" ht="24" customHeight="1">
      <c r="A8" s="430" t="s">
        <v>310</v>
      </c>
      <c r="B8" s="414"/>
      <c r="C8" s="137">
        <f aca="true" t="shared" si="1" ref="C8:D14">+E8+G8+I8+K8+M8</f>
        <v>1191</v>
      </c>
      <c r="D8" s="138">
        <f t="shared" si="1"/>
        <v>233278</v>
      </c>
      <c r="E8" s="138">
        <v>865</v>
      </c>
      <c r="F8" s="138">
        <v>105009</v>
      </c>
      <c r="G8" s="138">
        <v>272</v>
      </c>
      <c r="H8" s="138">
        <v>86264</v>
      </c>
      <c r="I8" s="138">
        <v>1</v>
      </c>
      <c r="J8" s="138">
        <v>52</v>
      </c>
      <c r="K8" s="138">
        <v>50</v>
      </c>
      <c r="L8" s="138">
        <v>41844</v>
      </c>
      <c r="M8" s="138">
        <v>3</v>
      </c>
      <c r="N8" s="138">
        <v>109</v>
      </c>
    </row>
    <row r="9" spans="1:14" ht="24" customHeight="1">
      <c r="A9" s="430" t="s">
        <v>311</v>
      </c>
      <c r="B9" s="414"/>
      <c r="C9" s="137">
        <f t="shared" si="1"/>
        <v>798</v>
      </c>
      <c r="D9" s="138">
        <f t="shared" si="1"/>
        <v>140621</v>
      </c>
      <c r="E9" s="138">
        <v>556</v>
      </c>
      <c r="F9" s="138">
        <v>72178</v>
      </c>
      <c r="G9" s="138">
        <v>222</v>
      </c>
      <c r="H9" s="138">
        <v>59059</v>
      </c>
      <c r="I9" s="138">
        <v>0</v>
      </c>
      <c r="J9" s="138">
        <v>0</v>
      </c>
      <c r="K9" s="138">
        <v>18</v>
      </c>
      <c r="L9" s="138">
        <v>9353</v>
      </c>
      <c r="M9" s="138">
        <v>2</v>
      </c>
      <c r="N9" s="138">
        <v>31</v>
      </c>
    </row>
    <row r="10" spans="1:14" ht="24" customHeight="1">
      <c r="A10" s="430" t="s">
        <v>312</v>
      </c>
      <c r="B10" s="414"/>
      <c r="C10" s="137">
        <f t="shared" si="1"/>
        <v>677</v>
      </c>
      <c r="D10" s="138">
        <f t="shared" si="1"/>
        <v>122978</v>
      </c>
      <c r="E10" s="138">
        <v>494</v>
      </c>
      <c r="F10" s="138">
        <v>64794</v>
      </c>
      <c r="G10" s="138">
        <v>154</v>
      </c>
      <c r="H10" s="138">
        <v>42378</v>
      </c>
      <c r="I10" s="138">
        <v>0</v>
      </c>
      <c r="J10" s="138">
        <v>0</v>
      </c>
      <c r="K10" s="138">
        <v>27</v>
      </c>
      <c r="L10" s="138">
        <v>15767</v>
      </c>
      <c r="M10" s="138">
        <v>2</v>
      </c>
      <c r="N10" s="138">
        <v>39</v>
      </c>
    </row>
    <row r="11" spans="1:14" ht="24" customHeight="1">
      <c r="A11" s="430" t="s">
        <v>313</v>
      </c>
      <c r="B11" s="414"/>
      <c r="C11" s="137">
        <f t="shared" si="1"/>
        <v>711</v>
      </c>
      <c r="D11" s="138">
        <f t="shared" si="1"/>
        <v>124744</v>
      </c>
      <c r="E11" s="138">
        <v>540</v>
      </c>
      <c r="F11" s="138">
        <v>67707</v>
      </c>
      <c r="G11" s="138">
        <v>156</v>
      </c>
      <c r="H11" s="138">
        <v>31049</v>
      </c>
      <c r="I11" s="138">
        <v>0</v>
      </c>
      <c r="J11" s="138">
        <v>0</v>
      </c>
      <c r="K11" s="138">
        <v>14</v>
      </c>
      <c r="L11" s="138">
        <v>25935</v>
      </c>
      <c r="M11" s="138">
        <v>1</v>
      </c>
      <c r="N11" s="138">
        <v>53</v>
      </c>
    </row>
    <row r="12" spans="1:14" ht="24" customHeight="1">
      <c r="A12" s="430" t="s">
        <v>314</v>
      </c>
      <c r="B12" s="414"/>
      <c r="C12" s="137">
        <f t="shared" si="1"/>
        <v>568</v>
      </c>
      <c r="D12" s="138">
        <f t="shared" si="1"/>
        <v>98821</v>
      </c>
      <c r="E12" s="138">
        <v>395</v>
      </c>
      <c r="F12" s="138">
        <v>52776</v>
      </c>
      <c r="G12" s="138">
        <v>152</v>
      </c>
      <c r="H12" s="138">
        <v>35731</v>
      </c>
      <c r="I12" s="138">
        <v>0</v>
      </c>
      <c r="J12" s="138">
        <v>0</v>
      </c>
      <c r="K12" s="138">
        <v>20</v>
      </c>
      <c r="L12" s="138">
        <v>10287</v>
      </c>
      <c r="M12" s="138">
        <v>1</v>
      </c>
      <c r="N12" s="138">
        <v>27</v>
      </c>
    </row>
    <row r="13" spans="1:14" ht="24" customHeight="1">
      <c r="A13" s="430" t="s">
        <v>315</v>
      </c>
      <c r="B13" s="414"/>
      <c r="C13" s="137">
        <f t="shared" si="1"/>
        <v>780</v>
      </c>
      <c r="D13" s="138">
        <f t="shared" si="1"/>
        <v>145273</v>
      </c>
      <c r="E13" s="138">
        <v>590</v>
      </c>
      <c r="F13" s="138">
        <v>79769</v>
      </c>
      <c r="G13" s="138">
        <v>173</v>
      </c>
      <c r="H13" s="138">
        <v>56320</v>
      </c>
      <c r="I13" s="138">
        <v>0</v>
      </c>
      <c r="J13" s="138">
        <v>0</v>
      </c>
      <c r="K13" s="138">
        <v>16</v>
      </c>
      <c r="L13" s="138">
        <v>9158</v>
      </c>
      <c r="M13" s="138">
        <v>1</v>
      </c>
      <c r="N13" s="138">
        <v>26</v>
      </c>
    </row>
    <row r="14" spans="1:14" ht="24" customHeight="1">
      <c r="A14" s="430" t="s">
        <v>316</v>
      </c>
      <c r="B14" s="414"/>
      <c r="C14" s="137">
        <f t="shared" si="1"/>
        <v>66</v>
      </c>
      <c r="D14" s="138">
        <f t="shared" si="1"/>
        <v>9029</v>
      </c>
      <c r="E14" s="138">
        <v>54</v>
      </c>
      <c r="F14" s="138">
        <v>6812</v>
      </c>
      <c r="G14" s="138">
        <v>11</v>
      </c>
      <c r="H14" s="138">
        <v>2065</v>
      </c>
      <c r="I14" s="138">
        <v>0</v>
      </c>
      <c r="J14" s="138">
        <v>0</v>
      </c>
      <c r="K14" s="138">
        <v>1</v>
      </c>
      <c r="L14" s="138">
        <v>152</v>
      </c>
      <c r="M14" s="138">
        <v>0</v>
      </c>
      <c r="N14" s="138">
        <v>0</v>
      </c>
    </row>
    <row r="15" spans="1:14" ht="6" customHeight="1" thickBot="1">
      <c r="A15" s="149"/>
      <c r="B15" s="149"/>
      <c r="C15" s="131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8" customHeight="1">
      <c r="A16" s="124" t="s">
        <v>110</v>
      </c>
      <c r="B16" s="132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1:14" ht="13.5">
      <c r="K17" s="151"/>
      <c r="L17" s="151"/>
      <c r="M17" s="151"/>
      <c r="N17" s="151"/>
    </row>
    <row r="18" spans="7:12" ht="13.5">
      <c r="G18" s="151"/>
      <c r="H18" s="151"/>
      <c r="L18" s="151"/>
    </row>
    <row r="19" spans="5:6" ht="13.5">
      <c r="E19" s="151"/>
      <c r="F19" s="151"/>
    </row>
    <row r="20" spans="3:4" ht="13.5">
      <c r="C20" s="151"/>
      <c r="D20" s="151"/>
    </row>
  </sheetData>
  <mergeCells count="17">
    <mergeCell ref="A12:B12"/>
    <mergeCell ref="A13:B13"/>
    <mergeCell ref="A14:B14"/>
    <mergeCell ref="A11:B11"/>
    <mergeCell ref="A7:B7"/>
    <mergeCell ref="A8:B8"/>
    <mergeCell ref="A9:B9"/>
    <mergeCell ref="A10:B10"/>
    <mergeCell ref="I4:J4"/>
    <mergeCell ref="K4:L4"/>
    <mergeCell ref="M4:N4"/>
    <mergeCell ref="A6:B6"/>
    <mergeCell ref="A2:H2"/>
    <mergeCell ref="A4:B5"/>
    <mergeCell ref="C4:D4"/>
    <mergeCell ref="E4:F4"/>
    <mergeCell ref="G4:H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T20"/>
  <sheetViews>
    <sheetView workbookViewId="0" topLeftCell="A1">
      <selection activeCell="A1" sqref="A1:G1"/>
    </sheetView>
  </sheetViews>
  <sheetFormatPr defaultColWidth="9.00390625" defaultRowHeight="13.5"/>
  <cols>
    <col min="1" max="1" width="0.875" style="150" customWidth="1"/>
    <col min="2" max="2" width="3.625" style="150" customWidth="1"/>
    <col min="3" max="3" width="2.125" style="150" customWidth="1"/>
    <col min="4" max="4" width="0.875" style="150" customWidth="1"/>
    <col min="5" max="5" width="2.125" style="104" customWidth="1"/>
    <col min="6" max="6" width="0.875" style="104" customWidth="1"/>
    <col min="7" max="7" width="13.125" style="104" customWidth="1"/>
    <col min="8" max="8" width="0.875" style="104" customWidth="1"/>
    <col min="9" max="9" width="5.125" style="104" customWidth="1"/>
    <col min="10" max="10" width="0.875" style="104" customWidth="1"/>
    <col min="11" max="11" width="9.875" style="104" customWidth="1"/>
    <col min="12" max="12" width="10.00390625" style="104" customWidth="1"/>
    <col min="13" max="13" width="5.75390625" style="104" customWidth="1"/>
    <col min="14" max="14" width="4.125" style="104" customWidth="1"/>
    <col min="15" max="15" width="10.00390625" style="104" customWidth="1"/>
    <col min="16" max="16" width="2.625" style="104" customWidth="1"/>
    <col min="17" max="17" width="6.875" style="104" customWidth="1"/>
    <col min="18" max="18" width="10.375" style="104" customWidth="1"/>
    <col min="20" max="20" width="15.875" style="0" bestFit="1" customWidth="1"/>
  </cols>
  <sheetData>
    <row r="1" spans="1:18" ht="33" customHeight="1">
      <c r="A1" s="459"/>
      <c r="B1" s="459"/>
      <c r="C1" s="459"/>
      <c r="D1" s="459"/>
      <c r="E1" s="459"/>
      <c r="F1" s="459"/>
      <c r="G1" s="45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51" customHeight="1">
      <c r="A2" s="350" t="s">
        <v>121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6.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5"/>
    </row>
    <row r="4" spans="1:18" ht="18" customHeight="1">
      <c r="A4" s="439" t="s">
        <v>122</v>
      </c>
      <c r="B4" s="460"/>
      <c r="C4" s="460"/>
      <c r="D4" s="460"/>
      <c r="E4" s="460"/>
      <c r="F4" s="460"/>
      <c r="G4" s="460"/>
      <c r="H4" s="460"/>
      <c r="I4" s="347" t="s">
        <v>123</v>
      </c>
      <c r="J4" s="347"/>
      <c r="K4" s="347"/>
      <c r="L4" s="464" t="s">
        <v>124</v>
      </c>
      <c r="M4" s="465"/>
      <c r="N4" s="342" t="s">
        <v>125</v>
      </c>
      <c r="O4" s="342"/>
      <c r="P4" s="342"/>
      <c r="Q4" s="342"/>
      <c r="R4" s="333"/>
    </row>
    <row r="5" spans="1:18" ht="15" customHeight="1">
      <c r="A5" s="414"/>
      <c r="B5" s="461"/>
      <c r="C5" s="461"/>
      <c r="D5" s="461"/>
      <c r="E5" s="461"/>
      <c r="F5" s="461"/>
      <c r="G5" s="461"/>
      <c r="H5" s="461"/>
      <c r="I5" s="463"/>
      <c r="J5" s="463"/>
      <c r="K5" s="463"/>
      <c r="L5" s="415"/>
      <c r="M5" s="466"/>
      <c r="N5" s="463" t="s">
        <v>126</v>
      </c>
      <c r="O5" s="463"/>
      <c r="P5" s="463"/>
      <c r="Q5" s="463" t="s">
        <v>127</v>
      </c>
      <c r="R5" s="415"/>
    </row>
    <row r="6" spans="1:18" ht="15" customHeight="1">
      <c r="A6" s="440"/>
      <c r="B6" s="462"/>
      <c r="C6" s="462"/>
      <c r="D6" s="462"/>
      <c r="E6" s="462"/>
      <c r="F6" s="462"/>
      <c r="G6" s="462"/>
      <c r="H6" s="462"/>
      <c r="I6" s="348"/>
      <c r="J6" s="348"/>
      <c r="K6" s="348"/>
      <c r="L6" s="456" t="s">
        <v>128</v>
      </c>
      <c r="M6" s="467"/>
      <c r="N6" s="348" t="s">
        <v>129</v>
      </c>
      <c r="O6" s="348"/>
      <c r="P6" s="348"/>
      <c r="Q6" s="348" t="s">
        <v>130</v>
      </c>
      <c r="R6" s="456"/>
    </row>
    <row r="7" spans="1:18" ht="7.5" customHeight="1">
      <c r="A7" s="132"/>
      <c r="B7" s="431"/>
      <c r="C7" s="431"/>
      <c r="D7" s="431"/>
      <c r="E7" s="431"/>
      <c r="F7" s="431"/>
      <c r="G7" s="431"/>
      <c r="H7" s="135"/>
      <c r="I7" s="457"/>
      <c r="J7" s="458"/>
      <c r="K7" s="458"/>
      <c r="L7" s="458"/>
      <c r="M7" s="458"/>
      <c r="N7" s="458"/>
      <c r="O7" s="458"/>
      <c r="P7" s="458"/>
      <c r="Q7" s="458"/>
      <c r="R7" s="458"/>
    </row>
    <row r="8" spans="1:18" ht="22.5" customHeight="1">
      <c r="A8" s="132"/>
      <c r="B8" s="430" t="s">
        <v>131</v>
      </c>
      <c r="C8" s="430"/>
      <c r="D8" s="430"/>
      <c r="E8" s="430"/>
      <c r="F8" s="430"/>
      <c r="G8" s="430"/>
      <c r="H8" s="135"/>
      <c r="I8" s="449">
        <v>393644</v>
      </c>
      <c r="J8" s="450"/>
      <c r="K8" s="450"/>
      <c r="L8" s="442">
        <v>49979443</v>
      </c>
      <c r="M8" s="442"/>
      <c r="N8" s="441">
        <v>1616843910</v>
      </c>
      <c r="O8" s="441"/>
      <c r="P8" s="441"/>
      <c r="Q8" s="442">
        <v>32350</v>
      </c>
      <c r="R8" s="442"/>
    </row>
    <row r="9" spans="1:18" s="117" customFormat="1" ht="22.5" customHeight="1">
      <c r="A9" s="132"/>
      <c r="B9" s="430" t="s">
        <v>132</v>
      </c>
      <c r="C9" s="430"/>
      <c r="D9" s="430"/>
      <c r="E9" s="430"/>
      <c r="F9" s="430"/>
      <c r="G9" s="430"/>
      <c r="H9" s="135"/>
      <c r="I9" s="449">
        <v>380059</v>
      </c>
      <c r="J9" s="450"/>
      <c r="K9" s="450"/>
      <c r="L9" s="442">
        <v>50677308</v>
      </c>
      <c r="M9" s="442"/>
      <c r="N9" s="441">
        <v>1695350500</v>
      </c>
      <c r="O9" s="441"/>
      <c r="P9" s="441"/>
      <c r="Q9" s="442">
        <v>33454</v>
      </c>
      <c r="R9" s="442"/>
    </row>
    <row r="10" spans="1:18" ht="22.5" customHeight="1">
      <c r="A10" s="132"/>
      <c r="B10" s="430" t="s">
        <v>133</v>
      </c>
      <c r="C10" s="430"/>
      <c r="D10" s="430"/>
      <c r="E10" s="430"/>
      <c r="F10" s="430"/>
      <c r="G10" s="430"/>
      <c r="H10" s="135"/>
      <c r="I10" s="447">
        <v>380607</v>
      </c>
      <c r="J10" s="455"/>
      <c r="K10" s="455"/>
      <c r="L10" s="442">
        <v>51260933</v>
      </c>
      <c r="M10" s="442"/>
      <c r="N10" s="441">
        <v>1763517423</v>
      </c>
      <c r="O10" s="441"/>
      <c r="P10" s="441"/>
      <c r="Q10" s="442">
        <v>34403</v>
      </c>
      <c r="R10" s="442"/>
    </row>
    <row r="11" spans="1:18" s="117" customFormat="1" ht="22.5" customHeight="1">
      <c r="A11" s="132"/>
      <c r="B11" s="430" t="s">
        <v>134</v>
      </c>
      <c r="C11" s="430"/>
      <c r="D11" s="430"/>
      <c r="E11" s="430"/>
      <c r="F11" s="430"/>
      <c r="G11" s="430"/>
      <c r="H11" s="135"/>
      <c r="I11" s="447">
        <v>380917</v>
      </c>
      <c r="J11" s="455"/>
      <c r="K11" s="455"/>
      <c r="L11" s="442">
        <v>51819874</v>
      </c>
      <c r="M11" s="442"/>
      <c r="N11" s="441">
        <v>1723776027</v>
      </c>
      <c r="O11" s="441"/>
      <c r="P11" s="441"/>
      <c r="Q11" s="442">
        <v>33265</v>
      </c>
      <c r="R11" s="442"/>
    </row>
    <row r="12" spans="1:18" s="120" customFormat="1" ht="22.5" customHeight="1">
      <c r="A12" s="142"/>
      <c r="B12" s="429" t="s">
        <v>135</v>
      </c>
      <c r="C12" s="429"/>
      <c r="D12" s="429"/>
      <c r="E12" s="429"/>
      <c r="F12" s="429"/>
      <c r="G12" s="429"/>
      <c r="H12" s="156"/>
      <c r="I12" s="452">
        <v>380940</v>
      </c>
      <c r="J12" s="453"/>
      <c r="K12" s="453"/>
      <c r="L12" s="451">
        <v>52225495</v>
      </c>
      <c r="M12" s="451"/>
      <c r="N12" s="454">
        <v>1784282239</v>
      </c>
      <c r="O12" s="454"/>
      <c r="P12" s="454"/>
      <c r="Q12" s="451">
        <v>34165</v>
      </c>
      <c r="R12" s="451"/>
    </row>
    <row r="13" spans="1:18" ht="7.5" customHeight="1">
      <c r="A13" s="132"/>
      <c r="B13" s="430"/>
      <c r="C13" s="430"/>
      <c r="D13" s="430"/>
      <c r="E13" s="430"/>
      <c r="F13" s="430"/>
      <c r="G13" s="430"/>
      <c r="H13" s="135"/>
      <c r="I13" s="447"/>
      <c r="J13" s="442"/>
      <c r="K13" s="442"/>
      <c r="L13" s="442"/>
      <c r="M13" s="442"/>
      <c r="N13" s="441"/>
      <c r="O13" s="441"/>
      <c r="P13" s="441"/>
      <c r="Q13" s="442"/>
      <c r="R13" s="442"/>
    </row>
    <row r="14" spans="1:20" ht="22.5" customHeight="1">
      <c r="A14" s="132"/>
      <c r="B14" s="448" t="s">
        <v>136</v>
      </c>
      <c r="C14" s="448"/>
      <c r="D14" s="132"/>
      <c r="E14" s="129" t="s">
        <v>137</v>
      </c>
      <c r="F14" s="135"/>
      <c r="G14" s="135" t="s">
        <v>138</v>
      </c>
      <c r="H14" s="135"/>
      <c r="I14" s="447">
        <v>249449</v>
      </c>
      <c r="J14" s="442"/>
      <c r="K14" s="442"/>
      <c r="L14" s="442">
        <v>23883532</v>
      </c>
      <c r="M14" s="442"/>
      <c r="N14" s="441">
        <v>628489414</v>
      </c>
      <c r="O14" s="441"/>
      <c r="P14" s="441"/>
      <c r="Q14" s="442">
        <v>26315</v>
      </c>
      <c r="R14" s="442"/>
      <c r="T14" s="157"/>
    </row>
    <row r="15" spans="1:20" ht="22.5" customHeight="1">
      <c r="A15" s="132"/>
      <c r="B15" s="448" t="s">
        <v>139</v>
      </c>
      <c r="C15" s="448"/>
      <c r="D15" s="132"/>
      <c r="E15" s="129" t="s">
        <v>140</v>
      </c>
      <c r="F15" s="135"/>
      <c r="G15" s="135" t="s">
        <v>141</v>
      </c>
      <c r="H15" s="135"/>
      <c r="I15" s="449">
        <v>107747</v>
      </c>
      <c r="J15" s="450"/>
      <c r="K15" s="450"/>
      <c r="L15" s="442">
        <v>27291138</v>
      </c>
      <c r="M15" s="442"/>
      <c r="N15" s="441">
        <v>1154351604</v>
      </c>
      <c r="O15" s="441"/>
      <c r="P15" s="441"/>
      <c r="Q15" s="442">
        <v>42298</v>
      </c>
      <c r="R15" s="442"/>
      <c r="T15" s="158"/>
    </row>
    <row r="16" spans="1:18" ht="22.5" customHeight="1">
      <c r="A16" s="132"/>
      <c r="B16" s="430"/>
      <c r="C16" s="430"/>
      <c r="D16" s="132"/>
      <c r="E16" s="446" t="s">
        <v>142</v>
      </c>
      <c r="F16" s="446"/>
      <c r="G16" s="446"/>
      <c r="H16" s="135"/>
      <c r="I16" s="447">
        <v>23744</v>
      </c>
      <c r="J16" s="442"/>
      <c r="K16" s="442"/>
      <c r="L16" s="442">
        <v>1050825</v>
      </c>
      <c r="M16" s="442"/>
      <c r="N16" s="441">
        <v>1441221</v>
      </c>
      <c r="O16" s="441"/>
      <c r="P16" s="441"/>
      <c r="Q16" s="442">
        <v>1372</v>
      </c>
      <c r="R16" s="442"/>
    </row>
    <row r="17" spans="1:18" ht="7.5" customHeight="1" thickBot="1">
      <c r="A17" s="149"/>
      <c r="B17" s="443"/>
      <c r="C17" s="443"/>
      <c r="D17" s="443"/>
      <c r="E17" s="443"/>
      <c r="F17" s="443"/>
      <c r="G17" s="443"/>
      <c r="H17" s="159"/>
      <c r="I17" s="444"/>
      <c r="J17" s="445"/>
      <c r="K17" s="445"/>
      <c r="L17" s="445"/>
      <c r="M17" s="445"/>
      <c r="N17" s="445"/>
      <c r="O17" s="445"/>
      <c r="P17" s="445"/>
      <c r="Q17" s="445"/>
      <c r="R17" s="445"/>
    </row>
    <row r="18" spans="1:18" ht="18" customHeight="1">
      <c r="A18" s="124" t="s">
        <v>143</v>
      </c>
      <c r="B18" s="161"/>
      <c r="C18" s="162"/>
      <c r="D18" s="162"/>
      <c r="E18" s="163"/>
      <c r="F18" s="164"/>
      <c r="G18" s="164"/>
      <c r="H18" s="164"/>
      <c r="I18" s="164"/>
      <c r="J18" s="164"/>
      <c r="K18" s="164"/>
      <c r="L18" s="164"/>
      <c r="M18" s="135"/>
      <c r="N18" s="135"/>
      <c r="O18" s="135"/>
      <c r="P18" s="135"/>
      <c r="Q18" s="135"/>
      <c r="R18" s="135"/>
    </row>
    <row r="20" ht="13.5">
      <c r="O20" s="165"/>
    </row>
  </sheetData>
  <mergeCells count="67">
    <mergeCell ref="A1:G1"/>
    <mergeCell ref="A2:R2"/>
    <mergeCell ref="A4:H6"/>
    <mergeCell ref="I4:K6"/>
    <mergeCell ref="L4:M5"/>
    <mergeCell ref="N4:R4"/>
    <mergeCell ref="N5:P5"/>
    <mergeCell ref="Q5:R5"/>
    <mergeCell ref="L6:M6"/>
    <mergeCell ref="N6:P6"/>
    <mergeCell ref="N8:P8"/>
    <mergeCell ref="Q6:R6"/>
    <mergeCell ref="B7:G7"/>
    <mergeCell ref="I7:K7"/>
    <mergeCell ref="L7:M7"/>
    <mergeCell ref="N7:P7"/>
    <mergeCell ref="Q7:R7"/>
    <mergeCell ref="N10:P10"/>
    <mergeCell ref="Q8:R8"/>
    <mergeCell ref="B9:G9"/>
    <mergeCell ref="I9:K9"/>
    <mergeCell ref="L9:M9"/>
    <mergeCell ref="N9:P9"/>
    <mergeCell ref="Q9:R9"/>
    <mergeCell ref="B8:G8"/>
    <mergeCell ref="I8:K8"/>
    <mergeCell ref="L8:M8"/>
    <mergeCell ref="N12:P12"/>
    <mergeCell ref="Q10:R10"/>
    <mergeCell ref="B11:G11"/>
    <mergeCell ref="I11:K11"/>
    <mergeCell ref="L11:M11"/>
    <mergeCell ref="N11:P11"/>
    <mergeCell ref="Q11:R11"/>
    <mergeCell ref="B10:G10"/>
    <mergeCell ref="I10:K10"/>
    <mergeCell ref="L10:M10"/>
    <mergeCell ref="N14:P14"/>
    <mergeCell ref="Q12:R12"/>
    <mergeCell ref="B13:G13"/>
    <mergeCell ref="I13:K13"/>
    <mergeCell ref="L13:M13"/>
    <mergeCell ref="N13:P13"/>
    <mergeCell ref="Q13:R13"/>
    <mergeCell ref="B12:G12"/>
    <mergeCell ref="I12:K12"/>
    <mergeCell ref="L12:M12"/>
    <mergeCell ref="L16:M16"/>
    <mergeCell ref="Q14:R14"/>
    <mergeCell ref="B15:C15"/>
    <mergeCell ref="I15:K15"/>
    <mergeCell ref="L15:M15"/>
    <mergeCell ref="N15:P15"/>
    <mergeCell ref="Q15:R15"/>
    <mergeCell ref="B14:C14"/>
    <mergeCell ref="I14:K14"/>
    <mergeCell ref="L14:M14"/>
    <mergeCell ref="N16:P16"/>
    <mergeCell ref="Q16:R16"/>
    <mergeCell ref="B17:G17"/>
    <mergeCell ref="I17:K17"/>
    <mergeCell ref="L17:M17"/>
    <mergeCell ref="N17:P17"/>
    <mergeCell ref="Q17:R17"/>
    <mergeCell ref="B16:C16"/>
    <mergeCell ref="E16:G16"/>
    <mergeCell ref="I16:K16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T27"/>
  <sheetViews>
    <sheetView workbookViewId="0" topLeftCell="A1">
      <selection activeCell="A1" sqref="A1:G1"/>
    </sheetView>
  </sheetViews>
  <sheetFormatPr defaultColWidth="9.00390625" defaultRowHeight="13.5"/>
  <cols>
    <col min="1" max="1" width="0.875" style="150" customWidth="1"/>
    <col min="2" max="2" width="3.625" style="150" customWidth="1"/>
    <col min="3" max="3" width="2.125" style="150" customWidth="1"/>
    <col min="4" max="4" width="0.875" style="150" customWidth="1"/>
    <col min="5" max="5" width="2.125" style="104" customWidth="1"/>
    <col min="6" max="6" width="0.875" style="104" customWidth="1"/>
    <col min="7" max="7" width="13.125" style="104" customWidth="1"/>
    <col min="8" max="8" width="0.875" style="104" customWidth="1"/>
    <col min="9" max="9" width="4.625" style="104" customWidth="1"/>
    <col min="10" max="10" width="0.875" style="104" customWidth="1"/>
    <col min="11" max="11" width="5.75390625" style="104" customWidth="1"/>
    <col min="12" max="12" width="4.125" style="104" customWidth="1"/>
    <col min="13" max="13" width="10.00390625" style="104" customWidth="1"/>
    <col min="14" max="14" width="2.625" style="104" customWidth="1"/>
    <col min="15" max="15" width="6.875" style="104" customWidth="1"/>
    <col min="16" max="16" width="10.375" style="104" customWidth="1"/>
    <col min="17" max="17" width="2.625" style="104" customWidth="1"/>
    <col min="18" max="18" width="6.875" style="104" customWidth="1"/>
    <col min="19" max="19" width="10.375" style="104" customWidth="1"/>
    <col min="20" max="20" width="10.875" style="0" bestFit="1" customWidth="1"/>
  </cols>
  <sheetData>
    <row r="1" spans="1:19" ht="33" customHeight="1">
      <c r="A1" s="459"/>
      <c r="B1" s="459"/>
      <c r="C1" s="459"/>
      <c r="D1" s="459"/>
      <c r="E1" s="459"/>
      <c r="F1" s="459"/>
      <c r="G1" s="45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30" customHeight="1">
      <c r="A2" s="350" t="s">
        <v>144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6.5" customHeight="1" thickBot="1">
      <c r="A3" s="132"/>
      <c r="B3" s="132"/>
      <c r="C3" s="132"/>
      <c r="D3" s="132"/>
      <c r="E3" s="129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25"/>
      <c r="Q3" s="135"/>
      <c r="R3" s="135"/>
      <c r="S3" s="125" t="s">
        <v>80</v>
      </c>
    </row>
    <row r="4" spans="1:20" ht="18" customHeight="1">
      <c r="A4" s="476" t="s">
        <v>145</v>
      </c>
      <c r="B4" s="477"/>
      <c r="C4" s="460" t="s">
        <v>146</v>
      </c>
      <c r="D4" s="460"/>
      <c r="E4" s="460"/>
      <c r="F4" s="460"/>
      <c r="G4" s="460"/>
      <c r="H4" s="460"/>
      <c r="I4" s="460"/>
      <c r="J4" s="460"/>
      <c r="K4" s="481" t="s">
        <v>147</v>
      </c>
      <c r="L4" s="481"/>
      <c r="M4" s="482"/>
      <c r="N4" s="481" t="s">
        <v>148</v>
      </c>
      <c r="O4" s="481"/>
      <c r="P4" s="482"/>
      <c r="Q4" s="483" t="s">
        <v>149</v>
      </c>
      <c r="R4" s="483"/>
      <c r="S4" s="484"/>
      <c r="T4" s="166"/>
    </row>
    <row r="5" spans="1:19" ht="24" customHeight="1">
      <c r="A5" s="478"/>
      <c r="B5" s="479"/>
      <c r="C5" s="462"/>
      <c r="D5" s="462"/>
      <c r="E5" s="462"/>
      <c r="F5" s="462"/>
      <c r="G5" s="462"/>
      <c r="H5" s="462"/>
      <c r="I5" s="462"/>
      <c r="J5" s="480"/>
      <c r="K5" s="485" t="s">
        <v>150</v>
      </c>
      <c r="L5" s="485"/>
      <c r="M5" s="167" t="s">
        <v>151</v>
      </c>
      <c r="N5" s="485" t="s">
        <v>150</v>
      </c>
      <c r="O5" s="485"/>
      <c r="P5" s="167" t="s">
        <v>151</v>
      </c>
      <c r="Q5" s="486" t="s">
        <v>150</v>
      </c>
      <c r="R5" s="486"/>
      <c r="S5" s="168" t="s">
        <v>151</v>
      </c>
    </row>
    <row r="6" spans="1:19" ht="6" customHeight="1">
      <c r="A6" s="430"/>
      <c r="B6" s="430"/>
      <c r="C6" s="132"/>
      <c r="D6" s="132"/>
      <c r="E6" s="349"/>
      <c r="F6" s="349"/>
      <c r="G6" s="349"/>
      <c r="H6" s="349"/>
      <c r="I6" s="349"/>
      <c r="J6" s="169"/>
      <c r="K6" s="458"/>
      <c r="L6" s="458"/>
      <c r="M6" s="135"/>
      <c r="N6" s="458"/>
      <c r="O6" s="458"/>
      <c r="P6" s="135"/>
      <c r="Q6" s="475"/>
      <c r="R6" s="475"/>
      <c r="S6" s="156"/>
    </row>
    <row r="7" spans="1:19" ht="24" customHeight="1">
      <c r="A7" s="430"/>
      <c r="B7" s="430"/>
      <c r="C7" s="132"/>
      <c r="D7" s="132"/>
      <c r="E7" s="430" t="s">
        <v>152</v>
      </c>
      <c r="F7" s="430"/>
      <c r="G7" s="430"/>
      <c r="H7" s="430"/>
      <c r="I7" s="430"/>
      <c r="J7" s="115"/>
      <c r="K7" s="470">
        <v>109143</v>
      </c>
      <c r="L7" s="470"/>
      <c r="M7" s="170">
        <v>26782055</v>
      </c>
      <c r="N7" s="470">
        <v>109870</v>
      </c>
      <c r="O7" s="470"/>
      <c r="P7" s="171">
        <v>27159087</v>
      </c>
      <c r="Q7" s="468">
        <v>110481</v>
      </c>
      <c r="R7" s="468"/>
      <c r="S7" s="172">
        <v>27375197</v>
      </c>
    </row>
    <row r="8" spans="1:19" ht="6.75" customHeight="1">
      <c r="A8" s="430"/>
      <c r="B8" s="430"/>
      <c r="C8" s="132"/>
      <c r="D8" s="132"/>
      <c r="E8" s="430"/>
      <c r="F8" s="430"/>
      <c r="G8" s="430"/>
      <c r="H8" s="430"/>
      <c r="I8" s="430"/>
      <c r="J8" s="115"/>
      <c r="K8" s="470"/>
      <c r="L8" s="470"/>
      <c r="M8" s="170"/>
      <c r="N8" s="470"/>
      <c r="O8" s="470"/>
      <c r="P8" s="170"/>
      <c r="Q8" s="468"/>
      <c r="R8" s="468"/>
      <c r="S8" s="172"/>
    </row>
    <row r="9" spans="1:19" ht="22.5" customHeight="1">
      <c r="A9" s="474" t="s">
        <v>153</v>
      </c>
      <c r="B9" s="474"/>
      <c r="C9" s="132" t="s">
        <v>154</v>
      </c>
      <c r="D9" s="132"/>
      <c r="E9" s="446" t="s">
        <v>155</v>
      </c>
      <c r="F9" s="446"/>
      <c r="G9" s="446"/>
      <c r="H9" s="446"/>
      <c r="I9" s="446"/>
      <c r="J9" s="127"/>
      <c r="K9" s="470">
        <v>162</v>
      </c>
      <c r="L9" s="470"/>
      <c r="M9" s="170">
        <v>648773</v>
      </c>
      <c r="N9" s="470">
        <v>163</v>
      </c>
      <c r="O9" s="470"/>
      <c r="P9" s="170">
        <v>655873</v>
      </c>
      <c r="Q9" s="468">
        <v>163</v>
      </c>
      <c r="R9" s="468"/>
      <c r="S9" s="172">
        <v>655087</v>
      </c>
    </row>
    <row r="10" spans="1:19" ht="22.5" customHeight="1">
      <c r="A10" s="474"/>
      <c r="B10" s="474"/>
      <c r="C10" s="132" t="s">
        <v>156</v>
      </c>
      <c r="D10" s="132"/>
      <c r="E10" s="446" t="s">
        <v>157</v>
      </c>
      <c r="F10" s="446"/>
      <c r="G10" s="446"/>
      <c r="H10" s="446"/>
      <c r="I10" s="446"/>
      <c r="J10" s="127"/>
      <c r="K10" s="470">
        <v>5378</v>
      </c>
      <c r="L10" s="470"/>
      <c r="M10" s="170">
        <v>3378596</v>
      </c>
      <c r="N10" s="470">
        <v>5467</v>
      </c>
      <c r="O10" s="470"/>
      <c r="P10" s="170">
        <v>3482813</v>
      </c>
      <c r="Q10" s="468">
        <v>5899</v>
      </c>
      <c r="R10" s="468"/>
      <c r="S10" s="172">
        <v>3572292</v>
      </c>
    </row>
    <row r="11" spans="1:19" ht="22.5" customHeight="1">
      <c r="A11" s="473" t="s">
        <v>158</v>
      </c>
      <c r="B11" s="473"/>
      <c r="C11" s="132" t="s">
        <v>159</v>
      </c>
      <c r="D11" s="132"/>
      <c r="E11" s="446" t="s">
        <v>160</v>
      </c>
      <c r="F11" s="446"/>
      <c r="G11" s="446"/>
      <c r="H11" s="446"/>
      <c r="I11" s="446"/>
      <c r="J11" s="127"/>
      <c r="K11" s="470">
        <v>12384</v>
      </c>
      <c r="L11" s="470"/>
      <c r="M11" s="170">
        <v>2416173</v>
      </c>
      <c r="N11" s="470">
        <v>12452</v>
      </c>
      <c r="O11" s="470"/>
      <c r="P11" s="170">
        <v>2441421</v>
      </c>
      <c r="Q11" s="468">
        <v>12505</v>
      </c>
      <c r="R11" s="468"/>
      <c r="S11" s="172">
        <v>2463466</v>
      </c>
    </row>
    <row r="12" spans="1:19" ht="27" customHeight="1">
      <c r="A12" s="473"/>
      <c r="B12" s="473"/>
      <c r="C12" s="132" t="s">
        <v>161</v>
      </c>
      <c r="D12" s="132"/>
      <c r="E12" s="472" t="s">
        <v>162</v>
      </c>
      <c r="F12" s="446"/>
      <c r="G12" s="446"/>
      <c r="H12" s="446"/>
      <c r="I12" s="446"/>
      <c r="J12" s="127"/>
      <c r="K12" s="470">
        <v>258</v>
      </c>
      <c r="L12" s="470"/>
      <c r="M12" s="170">
        <v>18166</v>
      </c>
      <c r="N12" s="470">
        <v>245</v>
      </c>
      <c r="O12" s="470"/>
      <c r="P12" s="170">
        <v>17060</v>
      </c>
      <c r="Q12" s="468">
        <v>242</v>
      </c>
      <c r="R12" s="468"/>
      <c r="S12" s="172">
        <v>16787</v>
      </c>
    </row>
    <row r="13" spans="1:20" ht="22.5" customHeight="1">
      <c r="A13" s="473"/>
      <c r="B13" s="473"/>
      <c r="C13" s="132" t="s">
        <v>163</v>
      </c>
      <c r="D13" s="132"/>
      <c r="E13" s="446" t="s">
        <v>164</v>
      </c>
      <c r="F13" s="446"/>
      <c r="G13" s="446"/>
      <c r="H13" s="446"/>
      <c r="I13" s="446"/>
      <c r="J13" s="127"/>
      <c r="K13" s="470">
        <v>22003</v>
      </c>
      <c r="L13" s="470"/>
      <c r="M13" s="170">
        <v>3121631</v>
      </c>
      <c r="N13" s="470">
        <v>22547</v>
      </c>
      <c r="O13" s="470"/>
      <c r="P13" s="170">
        <v>3224552</v>
      </c>
      <c r="Q13" s="468">
        <v>22954</v>
      </c>
      <c r="R13" s="468"/>
      <c r="S13" s="172">
        <v>3300652</v>
      </c>
      <c r="T13" s="173"/>
    </row>
    <row r="14" spans="1:20" ht="24" customHeight="1">
      <c r="A14" s="430"/>
      <c r="B14" s="430"/>
      <c r="C14" s="132"/>
      <c r="D14" s="132"/>
      <c r="E14" s="430" t="s">
        <v>165</v>
      </c>
      <c r="F14" s="430"/>
      <c r="G14" s="430"/>
      <c r="H14" s="430"/>
      <c r="I14" s="430"/>
      <c r="J14" s="115"/>
      <c r="K14" s="470">
        <v>40185</v>
      </c>
      <c r="L14" s="470"/>
      <c r="M14" s="170">
        <v>9583339</v>
      </c>
      <c r="N14" s="470">
        <v>40874</v>
      </c>
      <c r="O14" s="470"/>
      <c r="P14" s="170">
        <v>9821719</v>
      </c>
      <c r="Q14" s="468">
        <v>41763</v>
      </c>
      <c r="R14" s="468"/>
      <c r="S14" s="172">
        <v>10008284</v>
      </c>
      <c r="T14" s="173"/>
    </row>
    <row r="15" spans="1:20" ht="6" customHeight="1">
      <c r="A15" s="430"/>
      <c r="B15" s="430"/>
      <c r="C15" s="132"/>
      <c r="D15" s="132"/>
      <c r="E15" s="430"/>
      <c r="F15" s="430"/>
      <c r="G15" s="430"/>
      <c r="H15" s="430"/>
      <c r="I15" s="430"/>
      <c r="J15" s="115"/>
      <c r="K15" s="470"/>
      <c r="L15" s="470"/>
      <c r="M15" s="170"/>
      <c r="N15" s="470"/>
      <c r="O15" s="470"/>
      <c r="P15" s="170"/>
      <c r="Q15" s="468"/>
      <c r="R15" s="468"/>
      <c r="S15" s="172"/>
      <c r="T15" s="173"/>
    </row>
    <row r="16" spans="1:19" ht="22.5" customHeight="1">
      <c r="A16" s="471" t="s">
        <v>166</v>
      </c>
      <c r="B16" s="471"/>
      <c r="C16" s="132" t="s">
        <v>137</v>
      </c>
      <c r="D16" s="132"/>
      <c r="E16" s="446" t="s">
        <v>155</v>
      </c>
      <c r="F16" s="446"/>
      <c r="G16" s="446"/>
      <c r="H16" s="446"/>
      <c r="I16" s="446"/>
      <c r="J16" s="127"/>
      <c r="K16" s="470">
        <v>1096</v>
      </c>
      <c r="L16" s="470"/>
      <c r="M16" s="170">
        <v>1339880</v>
      </c>
      <c r="N16" s="470">
        <v>1084</v>
      </c>
      <c r="O16" s="470"/>
      <c r="P16" s="170">
        <v>1332501</v>
      </c>
      <c r="Q16" s="468">
        <v>1066</v>
      </c>
      <c r="R16" s="468"/>
      <c r="S16" s="172">
        <v>1321197</v>
      </c>
    </row>
    <row r="17" spans="1:19" ht="22.5" customHeight="1">
      <c r="A17" s="471"/>
      <c r="B17" s="471"/>
      <c r="C17" s="132" t="s">
        <v>156</v>
      </c>
      <c r="D17" s="132"/>
      <c r="E17" s="446" t="s">
        <v>157</v>
      </c>
      <c r="F17" s="446"/>
      <c r="G17" s="446"/>
      <c r="H17" s="446"/>
      <c r="I17" s="446"/>
      <c r="J17" s="127"/>
      <c r="K17" s="470">
        <v>6407</v>
      </c>
      <c r="L17" s="470"/>
      <c r="M17" s="170">
        <v>1830078</v>
      </c>
      <c r="N17" s="470">
        <v>6681</v>
      </c>
      <c r="O17" s="470"/>
      <c r="P17" s="170">
        <v>1814654</v>
      </c>
      <c r="Q17" s="468">
        <v>6785</v>
      </c>
      <c r="R17" s="468"/>
      <c r="S17" s="172">
        <v>1800855</v>
      </c>
    </row>
    <row r="18" spans="1:19" ht="22.5" customHeight="1">
      <c r="A18" s="471" t="s">
        <v>167</v>
      </c>
      <c r="B18" s="471"/>
      <c r="C18" s="132" t="s">
        <v>159</v>
      </c>
      <c r="D18" s="132"/>
      <c r="E18" s="446" t="s">
        <v>160</v>
      </c>
      <c r="F18" s="446"/>
      <c r="G18" s="446"/>
      <c r="H18" s="446"/>
      <c r="I18" s="446"/>
      <c r="J18" s="127"/>
      <c r="K18" s="470">
        <v>32365</v>
      </c>
      <c r="L18" s="470"/>
      <c r="M18" s="170">
        <v>11873989</v>
      </c>
      <c r="N18" s="470">
        <v>32452</v>
      </c>
      <c r="O18" s="470"/>
      <c r="P18" s="170">
        <v>12064087</v>
      </c>
      <c r="Q18" s="468">
        <v>32441</v>
      </c>
      <c r="R18" s="468"/>
      <c r="S18" s="172">
        <v>12156408</v>
      </c>
    </row>
    <row r="19" spans="1:19" ht="27" customHeight="1">
      <c r="A19" s="471" t="s">
        <v>168</v>
      </c>
      <c r="B19" s="471"/>
      <c r="C19" s="132" t="s">
        <v>169</v>
      </c>
      <c r="D19" s="132"/>
      <c r="E19" s="472" t="s">
        <v>162</v>
      </c>
      <c r="F19" s="446"/>
      <c r="G19" s="446"/>
      <c r="H19" s="446"/>
      <c r="I19" s="446"/>
      <c r="J19" s="174"/>
      <c r="K19" s="470">
        <v>3383</v>
      </c>
      <c r="L19" s="470"/>
      <c r="M19" s="170">
        <v>80179</v>
      </c>
      <c r="N19" s="470">
        <v>3347</v>
      </c>
      <c r="O19" s="470"/>
      <c r="P19" s="170">
        <v>79406</v>
      </c>
      <c r="Q19" s="468">
        <v>3288</v>
      </c>
      <c r="R19" s="468"/>
      <c r="S19" s="172">
        <v>77731</v>
      </c>
    </row>
    <row r="20" spans="1:20" ht="22.5" customHeight="1">
      <c r="A20" s="471"/>
      <c r="B20" s="471"/>
      <c r="C20" s="132" t="s">
        <v>163</v>
      </c>
      <c r="D20" s="132"/>
      <c r="E20" s="446" t="s">
        <v>164</v>
      </c>
      <c r="F20" s="446"/>
      <c r="G20" s="446"/>
      <c r="H20" s="446"/>
      <c r="I20" s="446"/>
      <c r="J20" s="174"/>
      <c r="K20" s="470">
        <v>25707</v>
      </c>
      <c r="L20" s="470"/>
      <c r="M20" s="170">
        <v>2074590</v>
      </c>
      <c r="N20" s="470">
        <v>25432</v>
      </c>
      <c r="O20" s="470"/>
      <c r="P20" s="170">
        <v>2046720</v>
      </c>
      <c r="Q20" s="468">
        <v>25138</v>
      </c>
      <c r="R20" s="468"/>
      <c r="S20" s="172">
        <v>2010722</v>
      </c>
      <c r="T20" s="173"/>
    </row>
    <row r="21" spans="1:20" ht="24" customHeight="1">
      <c r="A21" s="430"/>
      <c r="B21" s="430"/>
      <c r="C21" s="132"/>
      <c r="D21" s="132"/>
      <c r="E21" s="430" t="s">
        <v>165</v>
      </c>
      <c r="F21" s="430"/>
      <c r="G21" s="430"/>
      <c r="H21" s="430"/>
      <c r="I21" s="430"/>
      <c r="J21" s="174"/>
      <c r="K21" s="470">
        <v>68958</v>
      </c>
      <c r="L21" s="470"/>
      <c r="M21" s="170">
        <v>17198716</v>
      </c>
      <c r="N21" s="470">
        <v>68996</v>
      </c>
      <c r="O21" s="470"/>
      <c r="P21" s="170">
        <v>17337368</v>
      </c>
      <c r="Q21" s="468">
        <v>68718</v>
      </c>
      <c r="R21" s="468"/>
      <c r="S21" s="172">
        <v>17366913</v>
      </c>
      <c r="T21" s="173"/>
    </row>
    <row r="22" spans="1:19" ht="6" customHeight="1" thickBot="1">
      <c r="A22" s="443"/>
      <c r="B22" s="443"/>
      <c r="C22" s="149"/>
      <c r="D22" s="149"/>
      <c r="E22" s="355"/>
      <c r="F22" s="355"/>
      <c r="G22" s="355"/>
      <c r="H22" s="355"/>
      <c r="I22" s="355"/>
      <c r="J22" s="175"/>
      <c r="K22" s="445"/>
      <c r="L22" s="445"/>
      <c r="M22" s="159"/>
      <c r="N22" s="445"/>
      <c r="O22" s="445"/>
      <c r="P22" s="159"/>
      <c r="Q22" s="469"/>
      <c r="R22" s="469"/>
      <c r="S22" s="176"/>
    </row>
    <row r="23" spans="1:19" ht="18" customHeight="1">
      <c r="A23" s="124" t="s">
        <v>170</v>
      </c>
      <c r="B23" s="161"/>
      <c r="C23" s="162"/>
      <c r="D23" s="162"/>
      <c r="E23" s="163"/>
      <c r="F23" s="177"/>
      <c r="G23" s="177"/>
      <c r="H23" s="150"/>
      <c r="I23" s="178"/>
      <c r="J23" s="178"/>
      <c r="K23" s="178"/>
      <c r="L23" s="178"/>
      <c r="M23" s="178"/>
      <c r="N23" s="178"/>
      <c r="O23" s="178"/>
      <c r="P23" s="178"/>
      <c r="Q23" s="178"/>
      <c r="R23" s="179"/>
      <c r="S23" s="178"/>
    </row>
    <row r="25" ht="13.5">
      <c r="O25" s="180"/>
    </row>
    <row r="27" ht="13.5">
      <c r="O27" s="180"/>
    </row>
  </sheetData>
  <mergeCells count="90">
    <mergeCell ref="A1:G1"/>
    <mergeCell ref="A2:S2"/>
    <mergeCell ref="A4:B5"/>
    <mergeCell ref="C4:J5"/>
    <mergeCell ref="K4:M4"/>
    <mergeCell ref="N4:P4"/>
    <mergeCell ref="Q4:S4"/>
    <mergeCell ref="K5:L5"/>
    <mergeCell ref="N5:O5"/>
    <mergeCell ref="Q5:R5"/>
    <mergeCell ref="Q6:R6"/>
    <mergeCell ref="A7:B7"/>
    <mergeCell ref="E7:I7"/>
    <mergeCell ref="K7:L7"/>
    <mergeCell ref="N7:O7"/>
    <mergeCell ref="Q7:R7"/>
    <mergeCell ref="A6:B6"/>
    <mergeCell ref="E6:I6"/>
    <mergeCell ref="K6:L6"/>
    <mergeCell ref="N6:O6"/>
    <mergeCell ref="A8:B8"/>
    <mergeCell ref="E8:I8"/>
    <mergeCell ref="K8:L8"/>
    <mergeCell ref="N8:O8"/>
    <mergeCell ref="Q8:R8"/>
    <mergeCell ref="A9:B10"/>
    <mergeCell ref="E9:I9"/>
    <mergeCell ref="K9:L9"/>
    <mergeCell ref="N9:O9"/>
    <mergeCell ref="Q9:R9"/>
    <mergeCell ref="E10:I10"/>
    <mergeCell ref="K10:L10"/>
    <mergeCell ref="N10:O10"/>
    <mergeCell ref="Q10:R10"/>
    <mergeCell ref="Q11:R11"/>
    <mergeCell ref="E12:I12"/>
    <mergeCell ref="K12:L12"/>
    <mergeCell ref="N12:O12"/>
    <mergeCell ref="Q12:R12"/>
    <mergeCell ref="E11:I11"/>
    <mergeCell ref="K11:L11"/>
    <mergeCell ref="N11:O11"/>
    <mergeCell ref="Q13:R13"/>
    <mergeCell ref="A14:B14"/>
    <mergeCell ref="E14:I14"/>
    <mergeCell ref="K14:L14"/>
    <mergeCell ref="N14:O14"/>
    <mergeCell ref="Q14:R14"/>
    <mergeCell ref="A11:B13"/>
    <mergeCell ref="E13:I13"/>
    <mergeCell ref="K13:L13"/>
    <mergeCell ref="N13:O13"/>
    <mergeCell ref="A15:B15"/>
    <mergeCell ref="E15:I15"/>
    <mergeCell ref="K15:L15"/>
    <mergeCell ref="N15:O15"/>
    <mergeCell ref="Q15:R15"/>
    <mergeCell ref="A16:B17"/>
    <mergeCell ref="E16:I16"/>
    <mergeCell ref="K16:L16"/>
    <mergeCell ref="N16:O16"/>
    <mergeCell ref="Q16:R16"/>
    <mergeCell ref="E17:I17"/>
    <mergeCell ref="K17:L17"/>
    <mergeCell ref="N17:O17"/>
    <mergeCell ref="Q17:R17"/>
    <mergeCell ref="A18:B18"/>
    <mergeCell ref="E18:I18"/>
    <mergeCell ref="K18:L18"/>
    <mergeCell ref="N18:O18"/>
    <mergeCell ref="Q18:R18"/>
    <mergeCell ref="A19:B20"/>
    <mergeCell ref="E19:I19"/>
    <mergeCell ref="K19:L19"/>
    <mergeCell ref="N19:O19"/>
    <mergeCell ref="Q19:R19"/>
    <mergeCell ref="E20:I20"/>
    <mergeCell ref="K20:L20"/>
    <mergeCell ref="N20:O20"/>
    <mergeCell ref="Q20:R20"/>
    <mergeCell ref="Q21:R21"/>
    <mergeCell ref="A22:B22"/>
    <mergeCell ref="E22:I22"/>
    <mergeCell ref="K22:L22"/>
    <mergeCell ref="N22:O22"/>
    <mergeCell ref="Q22:R22"/>
    <mergeCell ref="A21:B21"/>
    <mergeCell ref="E21:I21"/>
    <mergeCell ref="K21:L21"/>
    <mergeCell ref="N21:O21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P21"/>
  <sheetViews>
    <sheetView workbookViewId="0" topLeftCell="A1">
      <selection activeCell="B1" sqref="B1"/>
    </sheetView>
  </sheetViews>
  <sheetFormatPr defaultColWidth="9.00390625" defaultRowHeight="13.5"/>
  <cols>
    <col min="1" max="1" width="1.12109375" style="229" customWidth="1"/>
    <col min="2" max="2" width="18.125" style="229" customWidth="1"/>
    <col min="3" max="3" width="0.6171875" style="229" customWidth="1"/>
    <col min="4" max="4" width="7.75390625" style="228" customWidth="1"/>
    <col min="5" max="5" width="0.5" style="228" customWidth="1"/>
    <col min="6" max="6" width="9.375" style="228" customWidth="1"/>
    <col min="7" max="7" width="7.75390625" style="228" customWidth="1"/>
    <col min="8" max="8" width="0.5" style="228" customWidth="1"/>
    <col min="9" max="9" width="9.375" style="228" customWidth="1"/>
    <col min="10" max="10" width="7.75390625" style="227" customWidth="1"/>
    <col min="11" max="11" width="9.375" style="227" customWidth="1"/>
    <col min="12" max="12" width="7.75390625" style="228" customWidth="1"/>
    <col min="13" max="13" width="0.5" style="228" customWidth="1"/>
    <col min="14" max="14" width="9.375" style="228" customWidth="1"/>
    <col min="15" max="15" width="11.00390625" style="228" customWidth="1"/>
    <col min="16" max="16384" width="11.00390625" style="185" customWidth="1"/>
  </cols>
  <sheetData>
    <row r="1" spans="1:15" ht="33" customHeight="1">
      <c r="A1" s="181"/>
      <c r="B1" s="181"/>
      <c r="C1" s="181"/>
      <c r="D1" s="181"/>
      <c r="E1" s="181"/>
      <c r="F1" s="182"/>
      <c r="G1" s="183"/>
      <c r="H1" s="183"/>
      <c r="I1" s="183"/>
      <c r="J1" s="183"/>
      <c r="K1" s="182"/>
      <c r="L1" s="183"/>
      <c r="M1" s="183"/>
      <c r="N1" s="182"/>
      <c r="O1" s="184"/>
    </row>
    <row r="2" spans="1:15" ht="51" customHeight="1">
      <c r="A2" s="487" t="s">
        <v>171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186"/>
    </row>
    <row r="3" spans="1:15" ht="16.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8"/>
      <c r="L3" s="187"/>
      <c r="M3" s="187"/>
      <c r="N3" s="188" t="s">
        <v>172</v>
      </c>
      <c r="O3" s="186"/>
    </row>
    <row r="4" spans="1:15" ht="21" customHeight="1">
      <c r="A4" s="488" t="s">
        <v>173</v>
      </c>
      <c r="B4" s="488"/>
      <c r="C4" s="489"/>
      <c r="D4" s="492" t="s">
        <v>174</v>
      </c>
      <c r="E4" s="493"/>
      <c r="F4" s="494"/>
      <c r="G4" s="492" t="s">
        <v>175</v>
      </c>
      <c r="H4" s="493"/>
      <c r="I4" s="494"/>
      <c r="J4" s="492" t="s">
        <v>176</v>
      </c>
      <c r="K4" s="494"/>
      <c r="L4" s="495" t="s">
        <v>177</v>
      </c>
      <c r="M4" s="496"/>
      <c r="N4" s="497"/>
      <c r="O4" s="189"/>
    </row>
    <row r="5" spans="1:15" ht="27" customHeight="1">
      <c r="A5" s="490"/>
      <c r="B5" s="490"/>
      <c r="C5" s="491"/>
      <c r="D5" s="191" t="s">
        <v>178</v>
      </c>
      <c r="E5" s="190"/>
      <c r="F5" s="190" t="s">
        <v>179</v>
      </c>
      <c r="G5" s="191" t="s">
        <v>178</v>
      </c>
      <c r="H5" s="190"/>
      <c r="I5" s="190" t="s">
        <v>179</v>
      </c>
      <c r="J5" s="191" t="s">
        <v>178</v>
      </c>
      <c r="K5" s="190" t="s">
        <v>179</v>
      </c>
      <c r="L5" s="192" t="s">
        <v>178</v>
      </c>
      <c r="M5" s="193"/>
      <c r="N5" s="193" t="s">
        <v>179</v>
      </c>
      <c r="O5" s="194"/>
    </row>
    <row r="6" spans="1:15" ht="7.5" customHeight="1">
      <c r="A6" s="195"/>
      <c r="B6" s="195"/>
      <c r="C6" s="196"/>
      <c r="D6" s="195"/>
      <c r="E6" s="195"/>
      <c r="F6" s="195"/>
      <c r="G6" s="195"/>
      <c r="H6" s="195"/>
      <c r="I6" s="195"/>
      <c r="J6" s="195"/>
      <c r="K6" s="195"/>
      <c r="L6" s="197"/>
      <c r="M6" s="197"/>
      <c r="N6" s="197"/>
      <c r="O6" s="194"/>
    </row>
    <row r="7" spans="1:15" ht="42" customHeight="1">
      <c r="A7" s="198"/>
      <c r="B7" s="199" t="s">
        <v>180</v>
      </c>
      <c r="C7" s="200"/>
      <c r="D7" s="201">
        <v>271154</v>
      </c>
      <c r="E7" s="201"/>
      <c r="F7" s="202">
        <v>24244790</v>
      </c>
      <c r="G7" s="201">
        <v>271464</v>
      </c>
      <c r="H7" s="201"/>
      <c r="I7" s="202">
        <v>24478878</v>
      </c>
      <c r="J7" s="201">
        <v>271047</v>
      </c>
      <c r="K7" s="202">
        <v>24660787</v>
      </c>
      <c r="L7" s="203">
        <v>270459</v>
      </c>
      <c r="M7" s="203"/>
      <c r="N7" s="204">
        <v>24850298</v>
      </c>
      <c r="O7" s="205"/>
    </row>
    <row r="8" spans="1:15" ht="42" customHeight="1">
      <c r="A8" s="198"/>
      <c r="B8" s="199" t="s">
        <v>181</v>
      </c>
      <c r="C8" s="200"/>
      <c r="D8" s="206">
        <v>186283</v>
      </c>
      <c r="E8" s="206"/>
      <c r="F8" s="207">
        <v>18374977</v>
      </c>
      <c r="G8" s="206">
        <v>186860</v>
      </c>
      <c r="H8" s="206"/>
      <c r="I8" s="207">
        <v>18640621</v>
      </c>
      <c r="J8" s="206">
        <v>187602</v>
      </c>
      <c r="K8" s="207">
        <v>18875810</v>
      </c>
      <c r="L8" s="208">
        <v>188176</v>
      </c>
      <c r="M8" s="208"/>
      <c r="N8" s="209">
        <v>19097887</v>
      </c>
      <c r="O8" s="205"/>
    </row>
    <row r="9" spans="1:16" ht="42" customHeight="1">
      <c r="A9" s="198"/>
      <c r="B9" s="199" t="s">
        <v>182</v>
      </c>
      <c r="C9" s="200"/>
      <c r="D9" s="206">
        <v>4277</v>
      </c>
      <c r="E9" s="206"/>
      <c r="F9" s="206">
        <v>758477</v>
      </c>
      <c r="G9" s="206">
        <v>4388</v>
      </c>
      <c r="H9" s="206"/>
      <c r="I9" s="206">
        <v>789074</v>
      </c>
      <c r="J9" s="206">
        <v>4492</v>
      </c>
      <c r="K9" s="206">
        <v>820877</v>
      </c>
      <c r="L9" s="208">
        <v>4598</v>
      </c>
      <c r="M9" s="208"/>
      <c r="N9" s="208">
        <v>857438</v>
      </c>
      <c r="O9" s="205"/>
      <c r="P9" s="210"/>
    </row>
    <row r="10" spans="1:15" ht="42" customHeight="1">
      <c r="A10" s="198"/>
      <c r="B10" s="199" t="s">
        <v>183</v>
      </c>
      <c r="C10" s="200"/>
      <c r="D10" s="206">
        <v>12655</v>
      </c>
      <c r="E10" s="206"/>
      <c r="F10" s="206">
        <v>1342486</v>
      </c>
      <c r="G10" s="206">
        <v>12444</v>
      </c>
      <c r="H10" s="206"/>
      <c r="I10" s="206">
        <v>1326906</v>
      </c>
      <c r="J10" s="206">
        <v>12236</v>
      </c>
      <c r="K10" s="206">
        <v>1313571</v>
      </c>
      <c r="L10" s="208">
        <v>12006</v>
      </c>
      <c r="M10" s="208"/>
      <c r="N10" s="208">
        <v>1297351</v>
      </c>
      <c r="O10" s="211"/>
    </row>
    <row r="11" spans="1:15" ht="42" customHeight="1">
      <c r="A11" s="198"/>
      <c r="B11" s="199" t="s">
        <v>184</v>
      </c>
      <c r="C11" s="200"/>
      <c r="D11" s="212">
        <v>11634</v>
      </c>
      <c r="E11" s="212"/>
      <c r="F11" s="212">
        <v>1300791</v>
      </c>
      <c r="G11" s="212">
        <v>11428</v>
      </c>
      <c r="H11" s="212"/>
      <c r="I11" s="212">
        <v>1276905</v>
      </c>
      <c r="J11" s="212">
        <v>11228</v>
      </c>
      <c r="K11" s="212">
        <v>1256373</v>
      </c>
      <c r="L11" s="213">
        <v>11031</v>
      </c>
      <c r="M11" s="213"/>
      <c r="N11" s="213">
        <v>1235905</v>
      </c>
      <c r="O11" s="211"/>
    </row>
    <row r="12" spans="1:15" ht="42" customHeight="1">
      <c r="A12" s="198"/>
      <c r="B12" s="199" t="s">
        <v>185</v>
      </c>
      <c r="C12" s="200"/>
      <c r="D12" s="206">
        <v>326</v>
      </c>
      <c r="E12" s="206"/>
      <c r="F12" s="206">
        <v>44684</v>
      </c>
      <c r="G12" s="206">
        <v>318</v>
      </c>
      <c r="H12" s="206"/>
      <c r="I12" s="206">
        <v>43781</v>
      </c>
      <c r="J12" s="206">
        <v>310</v>
      </c>
      <c r="K12" s="206">
        <v>43042</v>
      </c>
      <c r="L12" s="208">
        <v>304</v>
      </c>
      <c r="M12" s="208"/>
      <c r="N12" s="208">
        <v>42622</v>
      </c>
      <c r="O12" s="211"/>
    </row>
    <row r="13" spans="1:15" ht="42" customHeight="1">
      <c r="A13" s="198"/>
      <c r="B13" s="199" t="s">
        <v>186</v>
      </c>
      <c r="C13" s="200"/>
      <c r="D13" s="206">
        <v>4237</v>
      </c>
      <c r="E13" s="206"/>
      <c r="F13" s="206">
        <v>276552</v>
      </c>
      <c r="G13" s="206">
        <v>4220</v>
      </c>
      <c r="H13" s="206"/>
      <c r="I13" s="206">
        <v>280315</v>
      </c>
      <c r="J13" s="206">
        <v>4208</v>
      </c>
      <c r="K13" s="206">
        <v>281274</v>
      </c>
      <c r="L13" s="208">
        <v>4181</v>
      </c>
      <c r="M13" s="208"/>
      <c r="N13" s="208">
        <v>282160</v>
      </c>
      <c r="O13" s="211"/>
    </row>
    <row r="14" spans="1:15" ht="42" customHeight="1">
      <c r="A14" s="198"/>
      <c r="B14" s="199" t="s">
        <v>187</v>
      </c>
      <c r="C14" s="200"/>
      <c r="D14" s="206">
        <v>211</v>
      </c>
      <c r="E14" s="206"/>
      <c r="F14" s="206">
        <v>27014</v>
      </c>
      <c r="G14" s="206">
        <v>215</v>
      </c>
      <c r="H14" s="206"/>
      <c r="I14" s="206">
        <v>28523</v>
      </c>
      <c r="J14" s="206">
        <v>220</v>
      </c>
      <c r="K14" s="206">
        <v>28684</v>
      </c>
      <c r="L14" s="208">
        <v>227</v>
      </c>
      <c r="M14" s="208"/>
      <c r="N14" s="208">
        <v>29794</v>
      </c>
      <c r="O14" s="211"/>
    </row>
    <row r="15" spans="1:15" ht="42" customHeight="1">
      <c r="A15" s="198"/>
      <c r="B15" s="199" t="s">
        <v>188</v>
      </c>
      <c r="C15" s="200"/>
      <c r="D15" s="212">
        <v>9</v>
      </c>
      <c r="E15" s="212"/>
      <c r="F15" s="212">
        <v>720</v>
      </c>
      <c r="G15" s="212">
        <v>9</v>
      </c>
      <c r="H15" s="212"/>
      <c r="I15" s="212">
        <v>720</v>
      </c>
      <c r="J15" s="212">
        <v>10</v>
      </c>
      <c r="K15" s="212">
        <v>673</v>
      </c>
      <c r="L15" s="213">
        <v>10</v>
      </c>
      <c r="M15" s="213"/>
      <c r="N15" s="213">
        <v>823</v>
      </c>
      <c r="O15" s="214"/>
    </row>
    <row r="16" spans="1:15" ht="42" customHeight="1">
      <c r="A16" s="198"/>
      <c r="B16" s="199" t="s">
        <v>189</v>
      </c>
      <c r="C16" s="200"/>
      <c r="D16" s="206">
        <v>5895</v>
      </c>
      <c r="E16" s="206"/>
      <c r="F16" s="206">
        <v>447710</v>
      </c>
      <c r="G16" s="206">
        <v>5795</v>
      </c>
      <c r="H16" s="206"/>
      <c r="I16" s="206">
        <v>439818</v>
      </c>
      <c r="J16" s="206">
        <v>5691</v>
      </c>
      <c r="K16" s="206">
        <v>426743</v>
      </c>
      <c r="L16" s="208">
        <v>5620</v>
      </c>
      <c r="M16" s="208"/>
      <c r="N16" s="208">
        <v>416658</v>
      </c>
      <c r="O16" s="214"/>
    </row>
    <row r="17" spans="1:15" ht="42" customHeight="1">
      <c r="A17" s="198"/>
      <c r="B17" s="199" t="s">
        <v>190</v>
      </c>
      <c r="C17" s="200"/>
      <c r="D17" s="206">
        <v>1190</v>
      </c>
      <c r="E17" s="206"/>
      <c r="F17" s="206">
        <v>43948</v>
      </c>
      <c r="G17" s="206">
        <v>1175</v>
      </c>
      <c r="H17" s="206"/>
      <c r="I17" s="206">
        <v>43389</v>
      </c>
      <c r="J17" s="206">
        <v>1162</v>
      </c>
      <c r="K17" s="206">
        <v>42924</v>
      </c>
      <c r="L17" s="208">
        <v>1144</v>
      </c>
      <c r="M17" s="208"/>
      <c r="N17" s="208">
        <v>42213</v>
      </c>
      <c r="O17" s="211"/>
    </row>
    <row r="18" spans="1:15" ht="42" customHeight="1">
      <c r="A18" s="198"/>
      <c r="B18" s="199" t="s">
        <v>191</v>
      </c>
      <c r="C18" s="200"/>
      <c r="D18" s="212">
        <v>44437</v>
      </c>
      <c r="E18" s="212"/>
      <c r="F18" s="212">
        <v>1627431</v>
      </c>
      <c r="G18" s="212">
        <v>44612</v>
      </c>
      <c r="H18" s="212"/>
      <c r="I18" s="212">
        <v>1608826</v>
      </c>
      <c r="J18" s="212">
        <v>43888</v>
      </c>
      <c r="K18" s="212">
        <v>1570816</v>
      </c>
      <c r="L18" s="213">
        <v>43162</v>
      </c>
      <c r="M18" s="213"/>
      <c r="N18" s="213">
        <v>1547447</v>
      </c>
      <c r="O18" s="211"/>
    </row>
    <row r="19" spans="1:15" ht="7.5" customHeight="1" thickBot="1">
      <c r="A19" s="215"/>
      <c r="B19" s="216"/>
      <c r="C19" s="217"/>
      <c r="D19" s="218"/>
      <c r="E19" s="218"/>
      <c r="F19" s="218"/>
      <c r="G19" s="218"/>
      <c r="H19" s="218"/>
      <c r="I19" s="218"/>
      <c r="J19" s="218"/>
      <c r="K19" s="218"/>
      <c r="L19" s="219"/>
      <c r="M19" s="219"/>
      <c r="N19" s="219"/>
      <c r="O19" s="211"/>
    </row>
    <row r="20" spans="1:15" ht="18" customHeight="1">
      <c r="A20" s="220" t="s">
        <v>192</v>
      </c>
      <c r="B20" s="221"/>
      <c r="C20" s="222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</row>
    <row r="21" spans="1:14" ht="17.25">
      <c r="A21" s="225"/>
      <c r="B21" s="226"/>
      <c r="C21" s="226"/>
      <c r="D21" s="227"/>
      <c r="E21" s="227"/>
      <c r="F21" s="227"/>
      <c r="G21" s="227"/>
      <c r="H21" s="227"/>
      <c r="I21" s="227"/>
      <c r="L21" s="227"/>
      <c r="M21" s="227"/>
      <c r="N21" s="227"/>
    </row>
  </sheetData>
  <mergeCells count="6">
    <mergeCell ref="A2:N2"/>
    <mergeCell ref="A4:C5"/>
    <mergeCell ref="D4:F4"/>
    <mergeCell ref="G4:I4"/>
    <mergeCell ref="J4:K4"/>
    <mergeCell ref="L4:N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V14"/>
  <sheetViews>
    <sheetView workbookViewId="0" topLeftCell="A1">
      <selection activeCell="A1" sqref="A1:E1"/>
    </sheetView>
  </sheetViews>
  <sheetFormatPr defaultColWidth="9.00390625" defaultRowHeight="13.5"/>
  <cols>
    <col min="1" max="1" width="0.875" style="104" customWidth="1"/>
    <col min="2" max="4" width="4.125" style="104" customWidth="1"/>
    <col min="5" max="5" width="9.875" style="104" customWidth="1"/>
    <col min="6" max="12" width="9.50390625" style="104" customWidth="1"/>
    <col min="13" max="22" width="9.00390625" style="104" customWidth="1"/>
  </cols>
  <sheetData>
    <row r="1" spans="1:22" ht="30" customHeight="1">
      <c r="A1" s="509"/>
      <c r="B1" s="509"/>
      <c r="C1" s="509"/>
      <c r="D1" s="509"/>
      <c r="E1" s="509"/>
      <c r="F1" s="129"/>
      <c r="G1" s="129"/>
      <c r="H1" s="129"/>
      <c r="I1" s="129"/>
      <c r="J1" s="129"/>
      <c r="K1" s="129"/>
      <c r="L1" s="129"/>
      <c r="M1" s="129"/>
      <c r="V1" s="76"/>
    </row>
    <row r="2" spans="1:13" ht="48" customHeight="1">
      <c r="A2" s="350" t="s">
        <v>193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230"/>
    </row>
    <row r="3" spans="1:22" ht="16.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231"/>
      <c r="O3" s="231"/>
      <c r="P3" s="231"/>
      <c r="Q3" s="231"/>
      <c r="R3" s="231"/>
      <c r="S3" s="231"/>
      <c r="T3" s="231"/>
      <c r="U3" s="231"/>
      <c r="V3" s="105" t="s">
        <v>194</v>
      </c>
    </row>
    <row r="4" spans="1:22" ht="21" customHeight="1">
      <c r="A4" s="510" t="s">
        <v>56</v>
      </c>
      <c r="B4" s="511"/>
      <c r="C4" s="511"/>
      <c r="D4" s="511"/>
      <c r="E4" s="510" t="s">
        <v>195</v>
      </c>
      <c r="F4" s="511"/>
      <c r="G4" s="511"/>
      <c r="H4" s="511"/>
      <c r="I4" s="511"/>
      <c r="J4" s="511"/>
      <c r="K4" s="511"/>
      <c r="L4" s="511"/>
      <c r="M4" s="513"/>
      <c r="N4" s="504" t="s">
        <v>196</v>
      </c>
      <c r="O4" s="505"/>
      <c r="P4" s="505"/>
      <c r="Q4" s="505"/>
      <c r="R4" s="505"/>
      <c r="S4" s="505"/>
      <c r="T4" s="505"/>
      <c r="U4" s="505" t="s">
        <v>197</v>
      </c>
      <c r="V4" s="506"/>
    </row>
    <row r="5" spans="1:22" ht="21" customHeight="1">
      <c r="A5" s="507"/>
      <c r="B5" s="512"/>
      <c r="C5" s="512"/>
      <c r="D5" s="512"/>
      <c r="E5" s="507" t="s">
        <v>198</v>
      </c>
      <c r="F5" s="232" t="s">
        <v>199</v>
      </c>
      <c r="G5" s="232" t="s">
        <v>200</v>
      </c>
      <c r="H5" s="232" t="s">
        <v>201</v>
      </c>
      <c r="I5" s="232" t="s">
        <v>202</v>
      </c>
      <c r="J5" s="232" t="s">
        <v>203</v>
      </c>
      <c r="K5" s="233" t="s">
        <v>204</v>
      </c>
      <c r="L5" s="233" t="s">
        <v>201</v>
      </c>
      <c r="M5" s="234" t="s">
        <v>204</v>
      </c>
      <c r="N5" s="508" t="s">
        <v>205</v>
      </c>
      <c r="O5" s="499" t="s">
        <v>206</v>
      </c>
      <c r="P5" s="499" t="s">
        <v>207</v>
      </c>
      <c r="Q5" s="499" t="s">
        <v>208</v>
      </c>
      <c r="R5" s="499" t="s">
        <v>209</v>
      </c>
      <c r="S5" s="499" t="s">
        <v>210</v>
      </c>
      <c r="T5" s="499" t="s">
        <v>211</v>
      </c>
      <c r="U5" s="499" t="s">
        <v>212</v>
      </c>
      <c r="V5" s="500" t="s">
        <v>213</v>
      </c>
    </row>
    <row r="6" spans="1:22" ht="21" customHeight="1">
      <c r="A6" s="507"/>
      <c r="B6" s="512"/>
      <c r="C6" s="512"/>
      <c r="D6" s="512"/>
      <c r="E6" s="507"/>
      <c r="F6" s="235" t="s">
        <v>214</v>
      </c>
      <c r="G6" s="235" t="s">
        <v>214</v>
      </c>
      <c r="H6" s="235" t="s">
        <v>214</v>
      </c>
      <c r="I6" s="235" t="s">
        <v>215</v>
      </c>
      <c r="J6" s="235" t="s">
        <v>215</v>
      </c>
      <c r="K6" s="236" t="s">
        <v>214</v>
      </c>
      <c r="L6" s="236" t="s">
        <v>216</v>
      </c>
      <c r="M6" s="237" t="s">
        <v>216</v>
      </c>
      <c r="N6" s="508"/>
      <c r="O6" s="499"/>
      <c r="P6" s="499"/>
      <c r="Q6" s="499"/>
      <c r="R6" s="499"/>
      <c r="S6" s="499"/>
      <c r="T6" s="499"/>
      <c r="U6" s="499"/>
      <c r="V6" s="500"/>
    </row>
    <row r="7" spans="1:22" ht="6" customHeight="1">
      <c r="A7" s="458"/>
      <c r="B7" s="458"/>
      <c r="C7" s="458"/>
      <c r="D7" s="501"/>
      <c r="E7" s="155"/>
      <c r="F7" s="238"/>
      <c r="G7" s="238"/>
      <c r="H7" s="136"/>
      <c r="I7" s="136"/>
      <c r="J7" s="136"/>
      <c r="K7" s="136"/>
      <c r="L7" s="136"/>
      <c r="M7" s="238"/>
      <c r="N7" s="239"/>
      <c r="O7" s="239"/>
      <c r="P7" s="239"/>
      <c r="Q7" s="239"/>
      <c r="R7" s="239"/>
      <c r="S7" s="239"/>
      <c r="T7" s="239"/>
      <c r="U7" s="239"/>
      <c r="V7" s="240"/>
    </row>
    <row r="8" spans="1:22" ht="24.75" customHeight="1">
      <c r="A8" s="430" t="s">
        <v>217</v>
      </c>
      <c r="B8" s="502"/>
      <c r="C8" s="502"/>
      <c r="D8" s="503"/>
      <c r="E8" s="241">
        <v>9852.7</v>
      </c>
      <c r="F8" s="242">
        <v>1091.6</v>
      </c>
      <c r="G8" s="241">
        <v>32.9</v>
      </c>
      <c r="H8" s="241">
        <v>0</v>
      </c>
      <c r="I8" s="242">
        <v>1399.8</v>
      </c>
      <c r="J8" s="242">
        <v>594.8</v>
      </c>
      <c r="K8" s="241">
        <v>0</v>
      </c>
      <c r="L8" s="242">
        <v>3213.4</v>
      </c>
      <c r="M8" s="242">
        <v>497.1</v>
      </c>
      <c r="N8" s="243">
        <v>174.8</v>
      </c>
      <c r="O8" s="244">
        <v>0</v>
      </c>
      <c r="P8" s="243">
        <v>566.8</v>
      </c>
      <c r="Q8" s="243">
        <v>335.1</v>
      </c>
      <c r="R8" s="243">
        <v>399.3</v>
      </c>
      <c r="S8" s="243">
        <v>1172.1</v>
      </c>
      <c r="T8" s="243">
        <v>375</v>
      </c>
      <c r="U8" s="243">
        <v>42.6</v>
      </c>
      <c r="V8" s="243">
        <v>593</v>
      </c>
    </row>
    <row r="9" spans="1:22" ht="24.75" customHeight="1">
      <c r="A9" s="430" t="s">
        <v>218</v>
      </c>
      <c r="B9" s="430"/>
      <c r="C9" s="430"/>
      <c r="D9" s="414"/>
      <c r="E9" s="241">
        <v>9849.3</v>
      </c>
      <c r="F9" s="242">
        <v>1092</v>
      </c>
      <c r="G9" s="241">
        <v>32.9</v>
      </c>
      <c r="H9" s="241">
        <v>0</v>
      </c>
      <c r="I9" s="242">
        <v>1398.3</v>
      </c>
      <c r="J9" s="242">
        <v>594.5</v>
      </c>
      <c r="K9" s="241">
        <v>0</v>
      </c>
      <c r="L9" s="242">
        <v>3213.2</v>
      </c>
      <c r="M9" s="242">
        <v>497</v>
      </c>
      <c r="N9" s="243">
        <v>175.3</v>
      </c>
      <c r="O9" s="244">
        <v>0</v>
      </c>
      <c r="P9" s="243">
        <v>567</v>
      </c>
      <c r="Q9" s="243">
        <v>334.1</v>
      </c>
      <c r="R9" s="243">
        <v>399</v>
      </c>
      <c r="S9" s="243">
        <v>1171</v>
      </c>
      <c r="T9" s="243">
        <v>375</v>
      </c>
      <c r="U9" s="243">
        <v>43</v>
      </c>
      <c r="V9" s="243">
        <v>592</v>
      </c>
    </row>
    <row r="10" spans="1:22" ht="24.75" customHeight="1">
      <c r="A10" s="430" t="s">
        <v>219</v>
      </c>
      <c r="B10" s="430"/>
      <c r="C10" s="430"/>
      <c r="D10" s="414"/>
      <c r="E10" s="245">
        <v>9849.3</v>
      </c>
      <c r="F10" s="241">
        <v>1092</v>
      </c>
      <c r="G10" s="241">
        <v>32.9</v>
      </c>
      <c r="H10" s="241">
        <v>0</v>
      </c>
      <c r="I10" s="241">
        <v>1398.3</v>
      </c>
      <c r="J10" s="241">
        <v>594.5</v>
      </c>
      <c r="K10" s="241">
        <v>0</v>
      </c>
      <c r="L10" s="241">
        <v>3213.2</v>
      </c>
      <c r="M10" s="241">
        <v>497</v>
      </c>
      <c r="N10" s="244">
        <v>175.3</v>
      </c>
      <c r="O10" s="244">
        <v>0</v>
      </c>
      <c r="P10" s="244">
        <v>567</v>
      </c>
      <c r="Q10" s="244">
        <v>334.1</v>
      </c>
      <c r="R10" s="244">
        <v>399</v>
      </c>
      <c r="S10" s="244">
        <v>1171</v>
      </c>
      <c r="T10" s="244">
        <v>375</v>
      </c>
      <c r="U10" s="244">
        <v>43</v>
      </c>
      <c r="V10" s="244">
        <v>592</v>
      </c>
    </row>
    <row r="11" spans="1:22" s="117" customFormat="1" ht="24.75" customHeight="1">
      <c r="A11" s="430" t="s">
        <v>220</v>
      </c>
      <c r="B11" s="430"/>
      <c r="C11" s="430"/>
      <c r="D11" s="414"/>
      <c r="E11" s="245">
        <v>9849.3</v>
      </c>
      <c r="F11" s="241">
        <v>1092</v>
      </c>
      <c r="G11" s="241">
        <v>32.9</v>
      </c>
      <c r="H11" s="241">
        <v>0</v>
      </c>
      <c r="I11" s="241">
        <v>1398.3</v>
      </c>
      <c r="J11" s="241">
        <v>594.5</v>
      </c>
      <c r="K11" s="241">
        <v>0</v>
      </c>
      <c r="L11" s="241">
        <v>3213.2</v>
      </c>
      <c r="M11" s="241">
        <v>497</v>
      </c>
      <c r="N11" s="244">
        <v>175.3</v>
      </c>
      <c r="O11" s="241">
        <v>0</v>
      </c>
      <c r="P11" s="244">
        <v>567</v>
      </c>
      <c r="Q11" s="244">
        <v>334.1</v>
      </c>
      <c r="R11" s="244">
        <v>399</v>
      </c>
      <c r="S11" s="244">
        <v>1171</v>
      </c>
      <c r="T11" s="244">
        <v>375</v>
      </c>
      <c r="U11" s="244">
        <v>43</v>
      </c>
      <c r="V11" s="244">
        <v>592</v>
      </c>
    </row>
    <row r="12" spans="1:22" s="120" customFormat="1" ht="24.75" customHeight="1">
      <c r="A12" s="429" t="s">
        <v>221</v>
      </c>
      <c r="B12" s="429"/>
      <c r="C12" s="429"/>
      <c r="D12" s="327"/>
      <c r="E12" s="246">
        <v>9797.3</v>
      </c>
      <c r="F12" s="247">
        <v>1090.5</v>
      </c>
      <c r="G12" s="247">
        <v>32.4</v>
      </c>
      <c r="H12" s="247">
        <v>0</v>
      </c>
      <c r="I12" s="247">
        <v>1397.9</v>
      </c>
      <c r="J12" s="247">
        <v>594.5</v>
      </c>
      <c r="K12" s="247">
        <v>0</v>
      </c>
      <c r="L12" s="247">
        <v>3163</v>
      </c>
      <c r="M12" s="247">
        <v>497.3</v>
      </c>
      <c r="N12" s="248">
        <v>175.1</v>
      </c>
      <c r="O12" s="247">
        <v>0</v>
      </c>
      <c r="P12" s="248">
        <v>567</v>
      </c>
      <c r="Q12" s="248">
        <v>334.4</v>
      </c>
      <c r="R12" s="248">
        <v>399.3</v>
      </c>
      <c r="S12" s="248">
        <v>1171.4</v>
      </c>
      <c r="T12" s="248">
        <v>374.6</v>
      </c>
      <c r="U12" s="248">
        <v>43</v>
      </c>
      <c r="V12" s="248">
        <v>592</v>
      </c>
    </row>
    <row r="13" spans="1:22" ht="6" customHeight="1" thickBot="1">
      <c r="A13" s="445"/>
      <c r="B13" s="445"/>
      <c r="C13" s="445"/>
      <c r="D13" s="498"/>
      <c r="E13" s="160"/>
      <c r="F13" s="249"/>
      <c r="G13" s="249"/>
      <c r="H13" s="159"/>
      <c r="I13" s="159"/>
      <c r="J13" s="159"/>
      <c r="K13" s="159"/>
      <c r="L13" s="159"/>
      <c r="M13" s="249"/>
      <c r="N13" s="123"/>
      <c r="O13" s="123"/>
      <c r="P13" s="123"/>
      <c r="Q13" s="123"/>
      <c r="R13" s="123"/>
      <c r="S13" s="123"/>
      <c r="T13" s="123"/>
      <c r="U13" s="123"/>
      <c r="V13" s="122"/>
    </row>
    <row r="14" spans="1:22" ht="18" customHeight="1">
      <c r="A14" s="124" t="s">
        <v>222</v>
      </c>
      <c r="B14" s="12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231"/>
      <c r="O14" s="231"/>
      <c r="P14" s="231"/>
      <c r="Q14" s="231"/>
      <c r="R14" s="231"/>
      <c r="S14" s="231"/>
      <c r="T14" s="231"/>
      <c r="U14" s="231"/>
      <c r="V14" s="231"/>
    </row>
  </sheetData>
  <mergeCells count="23">
    <mergeCell ref="A1:E1"/>
    <mergeCell ref="A2:L2"/>
    <mergeCell ref="A4:D6"/>
    <mergeCell ref="E4:M4"/>
    <mergeCell ref="N4:T4"/>
    <mergeCell ref="U4:V4"/>
    <mergeCell ref="E5:E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7:D7"/>
    <mergeCell ref="A8:D8"/>
    <mergeCell ref="A13:D13"/>
    <mergeCell ref="A9:D9"/>
    <mergeCell ref="A10:D10"/>
    <mergeCell ref="A11:D11"/>
    <mergeCell ref="A12:D12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AR16"/>
  <sheetViews>
    <sheetView workbookViewId="0" topLeftCell="A1">
      <selection activeCell="A1" sqref="A1:E1"/>
    </sheetView>
  </sheetViews>
  <sheetFormatPr defaultColWidth="9.00390625" defaultRowHeight="13.5"/>
  <cols>
    <col min="1" max="1" width="0.875" style="104" customWidth="1"/>
    <col min="2" max="2" width="4.625" style="104" customWidth="1"/>
    <col min="3" max="3" width="0.74609375" style="104" customWidth="1"/>
    <col min="4" max="4" width="8.25390625" style="104" customWidth="1"/>
    <col min="5" max="5" width="6.25390625" style="104" customWidth="1"/>
    <col min="6" max="6" width="0.74609375" style="104" customWidth="1"/>
    <col min="7" max="8" width="1.4921875" style="104" customWidth="1"/>
    <col min="9" max="9" width="9.00390625" style="104" customWidth="1"/>
    <col min="10" max="10" width="1.4921875" style="104" customWidth="1"/>
    <col min="11" max="11" width="7.50390625" style="104" customWidth="1"/>
    <col min="12" max="12" width="6.00390625" style="104" customWidth="1"/>
    <col min="13" max="13" width="3.75390625" style="104" customWidth="1"/>
    <col min="14" max="14" width="0.74609375" style="104" customWidth="1"/>
    <col min="15" max="15" width="7.75390625" style="104" customWidth="1"/>
    <col min="16" max="17" width="0.74609375" style="104" customWidth="1"/>
    <col min="18" max="18" width="8.375" style="104" customWidth="1"/>
    <col min="19" max="19" width="0.74609375" style="104" customWidth="1"/>
    <col min="20" max="20" width="4.625" style="104" customWidth="1"/>
    <col min="21" max="21" width="3.00390625" style="104" customWidth="1"/>
    <col min="22" max="22" width="1.4921875" style="104" customWidth="1"/>
    <col min="23" max="23" width="9.50390625" style="104" customWidth="1"/>
    <col min="24" max="24" width="7.75390625" style="104" customWidth="1"/>
    <col min="25" max="25" width="2.375" style="104" customWidth="1"/>
    <col min="26" max="26" width="3.00390625" style="104" customWidth="1"/>
    <col min="27" max="27" width="5.375" style="104" customWidth="1"/>
    <col min="28" max="28" width="1.4921875" style="104" customWidth="1"/>
    <col min="29" max="29" width="6.00390625" style="104" customWidth="1"/>
    <col min="30" max="30" width="3.875" style="104" customWidth="1"/>
    <col min="31" max="31" width="6.875" style="104" customWidth="1"/>
    <col min="32" max="32" width="3.00390625" style="104" customWidth="1"/>
    <col min="33" max="33" width="4.625" style="104" customWidth="1"/>
    <col min="34" max="34" width="3.00390625" style="104" customWidth="1"/>
    <col min="35" max="35" width="2.25390625" style="104" customWidth="1"/>
    <col min="36" max="36" width="4.625" style="104" customWidth="1"/>
    <col min="37" max="37" width="3.75390625" style="104" customWidth="1"/>
    <col min="38" max="38" width="1.4921875" style="104" customWidth="1"/>
    <col min="39" max="39" width="2.25390625" style="104" customWidth="1"/>
    <col min="40" max="40" width="6.75390625" style="104" customWidth="1"/>
    <col min="41" max="41" width="0.74609375" style="104" customWidth="1"/>
    <col min="42" max="42" width="2.375" style="104" customWidth="1"/>
    <col min="43" max="43" width="7.625" style="104" customWidth="1"/>
    <col min="44" max="44" width="10.75390625" style="104" customWidth="1"/>
  </cols>
  <sheetData>
    <row r="1" spans="1:44" ht="30" customHeight="1">
      <c r="A1" s="509"/>
      <c r="B1" s="509"/>
      <c r="C1" s="509"/>
      <c r="D1" s="509"/>
      <c r="E1" s="50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AR1" s="76"/>
    </row>
    <row r="2" spans="1:44" ht="19.5" customHeight="1">
      <c r="A2" s="350" t="s">
        <v>223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</row>
    <row r="3" spans="1:44" ht="16.5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125" t="s">
        <v>224</v>
      </c>
    </row>
    <row r="4" spans="1:44" ht="18" customHeight="1">
      <c r="A4" s="522" t="s">
        <v>56</v>
      </c>
      <c r="B4" s="481"/>
      <c r="C4" s="481"/>
      <c r="D4" s="481"/>
      <c r="E4" s="525" t="s">
        <v>225</v>
      </c>
      <c r="F4" s="526"/>
      <c r="G4" s="526"/>
      <c r="H4" s="526"/>
      <c r="I4" s="526"/>
      <c r="J4" s="526"/>
      <c r="K4" s="526" t="s">
        <v>226</v>
      </c>
      <c r="L4" s="526"/>
      <c r="M4" s="526"/>
      <c r="N4" s="526"/>
      <c r="O4" s="526" t="s">
        <v>227</v>
      </c>
      <c r="P4" s="526"/>
      <c r="Q4" s="526"/>
      <c r="R4" s="526"/>
      <c r="S4" s="526"/>
      <c r="T4" s="526" t="s">
        <v>228</v>
      </c>
      <c r="U4" s="526"/>
      <c r="V4" s="526"/>
      <c r="W4" s="527"/>
      <c r="X4" s="351" t="s">
        <v>229</v>
      </c>
      <c r="Y4" s="342"/>
      <c r="Z4" s="342"/>
      <c r="AA4" s="342"/>
      <c r="AB4" s="342" t="s">
        <v>230</v>
      </c>
      <c r="AC4" s="342"/>
      <c r="AD4" s="342"/>
      <c r="AE4" s="342"/>
      <c r="AF4" s="342" t="s">
        <v>231</v>
      </c>
      <c r="AG4" s="342"/>
      <c r="AH4" s="342"/>
      <c r="AI4" s="342"/>
      <c r="AJ4" s="342"/>
      <c r="AK4" s="342" t="s">
        <v>232</v>
      </c>
      <c r="AL4" s="342"/>
      <c r="AM4" s="342"/>
      <c r="AN4" s="342"/>
      <c r="AO4" s="342"/>
      <c r="AP4" s="342"/>
      <c r="AQ4" s="342" t="s">
        <v>233</v>
      </c>
      <c r="AR4" s="333"/>
    </row>
    <row r="5" spans="1:44" ht="24" customHeight="1">
      <c r="A5" s="523"/>
      <c r="B5" s="524"/>
      <c r="C5" s="524"/>
      <c r="D5" s="524"/>
      <c r="E5" s="519" t="s">
        <v>234</v>
      </c>
      <c r="F5" s="520"/>
      <c r="G5" s="520"/>
      <c r="H5" s="520" t="s">
        <v>235</v>
      </c>
      <c r="I5" s="520"/>
      <c r="J5" s="520"/>
      <c r="K5" s="251" t="s">
        <v>234</v>
      </c>
      <c r="L5" s="520" t="s">
        <v>235</v>
      </c>
      <c r="M5" s="520"/>
      <c r="N5" s="520"/>
      <c r="O5" s="251" t="s">
        <v>234</v>
      </c>
      <c r="P5" s="520" t="s">
        <v>235</v>
      </c>
      <c r="Q5" s="520"/>
      <c r="R5" s="520"/>
      <c r="S5" s="520"/>
      <c r="T5" s="520" t="s">
        <v>234</v>
      </c>
      <c r="U5" s="520"/>
      <c r="V5" s="520" t="s">
        <v>235</v>
      </c>
      <c r="W5" s="521"/>
      <c r="X5" s="252" t="s">
        <v>234</v>
      </c>
      <c r="Y5" s="343" t="s">
        <v>235</v>
      </c>
      <c r="Z5" s="343"/>
      <c r="AA5" s="343"/>
      <c r="AB5" s="343" t="s">
        <v>234</v>
      </c>
      <c r="AC5" s="343"/>
      <c r="AD5" s="343" t="s">
        <v>235</v>
      </c>
      <c r="AE5" s="343"/>
      <c r="AF5" s="343" t="s">
        <v>234</v>
      </c>
      <c r="AG5" s="343"/>
      <c r="AH5" s="343" t="s">
        <v>235</v>
      </c>
      <c r="AI5" s="343"/>
      <c r="AJ5" s="343"/>
      <c r="AK5" s="343" t="s">
        <v>234</v>
      </c>
      <c r="AL5" s="343"/>
      <c r="AM5" s="343"/>
      <c r="AN5" s="343" t="s">
        <v>235</v>
      </c>
      <c r="AO5" s="343"/>
      <c r="AP5" s="343"/>
      <c r="AQ5" s="109" t="s">
        <v>234</v>
      </c>
      <c r="AR5" s="111" t="s">
        <v>235</v>
      </c>
    </row>
    <row r="6" spans="1:44" ht="6" customHeight="1">
      <c r="A6" s="458"/>
      <c r="B6" s="458"/>
      <c r="C6" s="458"/>
      <c r="D6" s="501"/>
      <c r="E6" s="457"/>
      <c r="F6" s="458"/>
      <c r="G6" s="458"/>
      <c r="H6" s="458"/>
      <c r="I6" s="458"/>
      <c r="J6" s="458"/>
      <c r="K6" s="238"/>
      <c r="L6" s="458"/>
      <c r="M6" s="458"/>
      <c r="N6" s="458"/>
      <c r="O6" s="238"/>
      <c r="P6" s="458"/>
      <c r="Q6" s="458"/>
      <c r="R6" s="458"/>
      <c r="S6" s="458"/>
      <c r="T6" s="458"/>
      <c r="U6" s="458"/>
      <c r="V6" s="458"/>
      <c r="W6" s="458"/>
      <c r="X6" s="113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113"/>
      <c r="AR6" s="113"/>
    </row>
    <row r="7" spans="1:44" ht="24.75" customHeight="1">
      <c r="A7" s="430" t="s">
        <v>92</v>
      </c>
      <c r="B7" s="430"/>
      <c r="C7" s="430"/>
      <c r="D7" s="414"/>
      <c r="E7" s="517">
        <v>156</v>
      </c>
      <c r="F7" s="515"/>
      <c r="G7" s="515"/>
      <c r="H7" s="515">
        <v>485220</v>
      </c>
      <c r="I7" s="515"/>
      <c r="J7" s="515"/>
      <c r="K7" s="254">
        <v>24</v>
      </c>
      <c r="L7" s="518">
        <v>24660</v>
      </c>
      <c r="M7" s="518"/>
      <c r="N7" s="518"/>
      <c r="O7" s="254">
        <v>33</v>
      </c>
      <c r="P7" s="518">
        <v>34250</v>
      </c>
      <c r="Q7" s="518"/>
      <c r="R7" s="518"/>
      <c r="S7" s="518"/>
      <c r="T7" s="518">
        <v>39</v>
      </c>
      <c r="U7" s="518"/>
      <c r="V7" s="518">
        <v>88060</v>
      </c>
      <c r="W7" s="518"/>
      <c r="X7" s="254">
        <v>30</v>
      </c>
      <c r="Y7" s="518">
        <v>117330</v>
      </c>
      <c r="Z7" s="518"/>
      <c r="AA7" s="518"/>
      <c r="AB7" s="518">
        <v>23</v>
      </c>
      <c r="AC7" s="518"/>
      <c r="AD7" s="518">
        <v>191770</v>
      </c>
      <c r="AE7" s="518"/>
      <c r="AF7" s="518">
        <v>4</v>
      </c>
      <c r="AG7" s="518"/>
      <c r="AH7" s="518">
        <v>16170</v>
      </c>
      <c r="AI7" s="518"/>
      <c r="AJ7" s="518"/>
      <c r="AK7" s="518">
        <v>3</v>
      </c>
      <c r="AL7" s="518"/>
      <c r="AM7" s="518"/>
      <c r="AN7" s="518">
        <v>12980</v>
      </c>
      <c r="AO7" s="518"/>
      <c r="AP7" s="518"/>
      <c r="AQ7" s="254">
        <v>0</v>
      </c>
      <c r="AR7" s="254">
        <v>0</v>
      </c>
    </row>
    <row r="8" spans="1:44" ht="24.75" customHeight="1">
      <c r="A8" s="430" t="s">
        <v>93</v>
      </c>
      <c r="B8" s="430"/>
      <c r="C8" s="430"/>
      <c r="D8" s="414"/>
      <c r="E8" s="517">
        <v>156</v>
      </c>
      <c r="F8" s="515"/>
      <c r="G8" s="515"/>
      <c r="H8" s="515">
        <v>485220</v>
      </c>
      <c r="I8" s="515"/>
      <c r="J8" s="515"/>
      <c r="K8" s="254">
        <v>24</v>
      </c>
      <c r="L8" s="518">
        <v>24660</v>
      </c>
      <c r="M8" s="518"/>
      <c r="N8" s="518"/>
      <c r="O8" s="254">
        <v>33</v>
      </c>
      <c r="P8" s="518">
        <v>34250</v>
      </c>
      <c r="Q8" s="518"/>
      <c r="R8" s="518"/>
      <c r="S8" s="518"/>
      <c r="T8" s="518">
        <v>39</v>
      </c>
      <c r="U8" s="518"/>
      <c r="V8" s="518">
        <v>88060</v>
      </c>
      <c r="W8" s="518"/>
      <c r="X8" s="254">
        <v>30</v>
      </c>
      <c r="Y8" s="518">
        <v>117330</v>
      </c>
      <c r="Z8" s="518"/>
      <c r="AA8" s="518"/>
      <c r="AB8" s="518">
        <v>23</v>
      </c>
      <c r="AC8" s="518"/>
      <c r="AD8" s="518">
        <v>191770</v>
      </c>
      <c r="AE8" s="518"/>
      <c r="AF8" s="518">
        <v>4</v>
      </c>
      <c r="AG8" s="518"/>
      <c r="AH8" s="518">
        <v>16170</v>
      </c>
      <c r="AI8" s="518"/>
      <c r="AJ8" s="518"/>
      <c r="AK8" s="518">
        <v>3</v>
      </c>
      <c r="AL8" s="518"/>
      <c r="AM8" s="518"/>
      <c r="AN8" s="518">
        <v>12980</v>
      </c>
      <c r="AO8" s="518"/>
      <c r="AP8" s="518"/>
      <c r="AQ8" s="254">
        <v>0</v>
      </c>
      <c r="AR8" s="254">
        <v>0</v>
      </c>
    </row>
    <row r="9" spans="1:44" ht="24.75" customHeight="1">
      <c r="A9" s="430" t="s">
        <v>94</v>
      </c>
      <c r="B9" s="430"/>
      <c r="C9" s="430"/>
      <c r="D9" s="414"/>
      <c r="E9" s="517">
        <v>156</v>
      </c>
      <c r="F9" s="515"/>
      <c r="G9" s="515"/>
      <c r="H9" s="515">
        <v>485220</v>
      </c>
      <c r="I9" s="515"/>
      <c r="J9" s="515"/>
      <c r="K9" s="253">
        <v>24</v>
      </c>
      <c r="L9" s="515">
        <v>24660</v>
      </c>
      <c r="M9" s="515"/>
      <c r="N9" s="515"/>
      <c r="O9" s="253">
        <v>33</v>
      </c>
      <c r="P9" s="515">
        <v>34250</v>
      </c>
      <c r="Q9" s="515"/>
      <c r="R9" s="515"/>
      <c r="S9" s="515"/>
      <c r="T9" s="515">
        <v>39</v>
      </c>
      <c r="U9" s="515"/>
      <c r="V9" s="515">
        <v>88060</v>
      </c>
      <c r="W9" s="515"/>
      <c r="X9" s="253">
        <v>30</v>
      </c>
      <c r="Y9" s="515">
        <v>117330</v>
      </c>
      <c r="Z9" s="455"/>
      <c r="AA9" s="455"/>
      <c r="AB9" s="515">
        <v>23</v>
      </c>
      <c r="AC9" s="455"/>
      <c r="AD9" s="515">
        <v>191770</v>
      </c>
      <c r="AE9" s="455"/>
      <c r="AF9" s="515">
        <v>4</v>
      </c>
      <c r="AG9" s="455"/>
      <c r="AH9" s="515">
        <v>16170</v>
      </c>
      <c r="AI9" s="455"/>
      <c r="AJ9" s="455"/>
      <c r="AK9" s="515">
        <v>3</v>
      </c>
      <c r="AL9" s="455"/>
      <c r="AM9" s="455"/>
      <c r="AN9" s="515">
        <v>12980</v>
      </c>
      <c r="AO9" s="455"/>
      <c r="AP9" s="455"/>
      <c r="AQ9" s="253">
        <v>0</v>
      </c>
      <c r="AR9" s="253">
        <v>0</v>
      </c>
    </row>
    <row r="10" spans="1:44" s="117" customFormat="1" ht="24.75" customHeight="1">
      <c r="A10" s="430" t="s">
        <v>236</v>
      </c>
      <c r="B10" s="430"/>
      <c r="C10" s="430"/>
      <c r="D10" s="414"/>
      <c r="E10" s="517">
        <v>156</v>
      </c>
      <c r="F10" s="515"/>
      <c r="G10" s="515"/>
      <c r="H10" s="515">
        <v>485220</v>
      </c>
      <c r="I10" s="515"/>
      <c r="J10" s="515"/>
      <c r="K10" s="253">
        <v>24</v>
      </c>
      <c r="L10" s="515">
        <v>24660</v>
      </c>
      <c r="M10" s="515"/>
      <c r="N10" s="515"/>
      <c r="O10" s="253">
        <v>33</v>
      </c>
      <c r="P10" s="515">
        <v>34250</v>
      </c>
      <c r="Q10" s="515"/>
      <c r="R10" s="515"/>
      <c r="S10" s="515"/>
      <c r="T10" s="515">
        <v>39</v>
      </c>
      <c r="U10" s="515"/>
      <c r="V10" s="515">
        <v>88060</v>
      </c>
      <c r="W10" s="515"/>
      <c r="X10" s="253">
        <v>30</v>
      </c>
      <c r="Y10" s="515">
        <v>117330</v>
      </c>
      <c r="Z10" s="455"/>
      <c r="AA10" s="455"/>
      <c r="AB10" s="515">
        <v>23</v>
      </c>
      <c r="AC10" s="455"/>
      <c r="AD10" s="515">
        <v>191770</v>
      </c>
      <c r="AE10" s="455"/>
      <c r="AF10" s="515">
        <v>4</v>
      </c>
      <c r="AG10" s="455"/>
      <c r="AH10" s="515">
        <v>16170</v>
      </c>
      <c r="AI10" s="455"/>
      <c r="AJ10" s="455"/>
      <c r="AK10" s="515">
        <v>3</v>
      </c>
      <c r="AL10" s="455"/>
      <c r="AM10" s="455"/>
      <c r="AN10" s="515">
        <v>12980</v>
      </c>
      <c r="AO10" s="455"/>
      <c r="AP10" s="455"/>
      <c r="AQ10" s="253">
        <v>0</v>
      </c>
      <c r="AR10" s="253">
        <v>0</v>
      </c>
    </row>
    <row r="11" spans="1:44" s="120" customFormat="1" ht="24.75" customHeight="1">
      <c r="A11" s="429" t="s">
        <v>237</v>
      </c>
      <c r="B11" s="429"/>
      <c r="C11" s="429"/>
      <c r="D11" s="327"/>
      <c r="E11" s="516">
        <v>156</v>
      </c>
      <c r="F11" s="514"/>
      <c r="G11" s="514"/>
      <c r="H11" s="514">
        <v>485220</v>
      </c>
      <c r="I11" s="514"/>
      <c r="J11" s="514"/>
      <c r="K11" s="255">
        <v>24</v>
      </c>
      <c r="L11" s="514">
        <v>24660</v>
      </c>
      <c r="M11" s="514"/>
      <c r="N11" s="514"/>
      <c r="O11" s="255">
        <v>33</v>
      </c>
      <c r="P11" s="514">
        <v>34250</v>
      </c>
      <c r="Q11" s="514"/>
      <c r="R11" s="514"/>
      <c r="S11" s="514"/>
      <c r="T11" s="514">
        <v>39</v>
      </c>
      <c r="U11" s="514"/>
      <c r="V11" s="514">
        <v>88060</v>
      </c>
      <c r="W11" s="514"/>
      <c r="X11" s="255">
        <v>30</v>
      </c>
      <c r="Y11" s="514">
        <v>117330</v>
      </c>
      <c r="Z11" s="453"/>
      <c r="AA11" s="453"/>
      <c r="AB11" s="514">
        <v>23</v>
      </c>
      <c r="AC11" s="453"/>
      <c r="AD11" s="514">
        <v>191770</v>
      </c>
      <c r="AE11" s="453"/>
      <c r="AF11" s="514">
        <v>4</v>
      </c>
      <c r="AG11" s="453"/>
      <c r="AH11" s="514">
        <v>16170</v>
      </c>
      <c r="AI11" s="453"/>
      <c r="AJ11" s="453"/>
      <c r="AK11" s="514">
        <v>3</v>
      </c>
      <c r="AL11" s="453"/>
      <c r="AM11" s="453"/>
      <c r="AN11" s="514">
        <v>12980</v>
      </c>
      <c r="AO11" s="453"/>
      <c r="AP11" s="453"/>
      <c r="AQ11" s="255">
        <v>0</v>
      </c>
      <c r="AR11" s="255">
        <v>0</v>
      </c>
    </row>
    <row r="12" spans="1:44" ht="6" customHeight="1" thickBot="1">
      <c r="A12" s="445"/>
      <c r="B12" s="445"/>
      <c r="C12" s="445"/>
      <c r="D12" s="498"/>
      <c r="E12" s="444"/>
      <c r="F12" s="445"/>
      <c r="G12" s="445"/>
      <c r="H12" s="445"/>
      <c r="I12" s="445"/>
      <c r="J12" s="445"/>
      <c r="K12" s="249"/>
      <c r="L12" s="445"/>
      <c r="M12" s="445"/>
      <c r="N12" s="445"/>
      <c r="O12" s="249"/>
      <c r="P12" s="445"/>
      <c r="Q12" s="445"/>
      <c r="R12" s="445"/>
      <c r="S12" s="445"/>
      <c r="T12" s="445"/>
      <c r="U12" s="445"/>
      <c r="V12" s="445"/>
      <c r="W12" s="445"/>
      <c r="X12" s="122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122"/>
      <c r="AR12" s="122"/>
    </row>
    <row r="13" spans="1:44" ht="18" customHeight="1">
      <c r="A13" s="124" t="s">
        <v>238</v>
      </c>
      <c r="B13" s="12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</row>
    <row r="14" ht="12" customHeight="1">
      <c r="A14" s="104" t="s">
        <v>239</v>
      </c>
    </row>
    <row r="15" spans="1:27" ht="12" customHeight="1">
      <c r="A15" s="104" t="s">
        <v>240</v>
      </c>
      <c r="W15" s="256"/>
      <c r="AA15" s="256"/>
    </row>
    <row r="16" ht="13.5">
      <c r="W16" s="256"/>
    </row>
  </sheetData>
  <mergeCells count="123">
    <mergeCell ref="A1:E1"/>
    <mergeCell ref="A2:W2"/>
    <mergeCell ref="A4:D5"/>
    <mergeCell ref="E4:J4"/>
    <mergeCell ref="K4:N4"/>
    <mergeCell ref="O4:S4"/>
    <mergeCell ref="T4:W4"/>
    <mergeCell ref="X4:AA4"/>
    <mergeCell ref="AB4:AE4"/>
    <mergeCell ref="AF4:AJ4"/>
    <mergeCell ref="AK4:AP4"/>
    <mergeCell ref="AQ4:AR4"/>
    <mergeCell ref="E5:G5"/>
    <mergeCell ref="H5:J5"/>
    <mergeCell ref="L5:N5"/>
    <mergeCell ref="P5:S5"/>
    <mergeCell ref="T5:U5"/>
    <mergeCell ref="V5:W5"/>
    <mergeCell ref="Y5:AA5"/>
    <mergeCell ref="AB5:AC5"/>
    <mergeCell ref="AD5:AE5"/>
    <mergeCell ref="AF5:AG5"/>
    <mergeCell ref="AH5:AJ5"/>
    <mergeCell ref="AK5:AM5"/>
    <mergeCell ref="AN5:AP5"/>
    <mergeCell ref="A6:D6"/>
    <mergeCell ref="E6:G6"/>
    <mergeCell ref="H6:J6"/>
    <mergeCell ref="L6:N6"/>
    <mergeCell ref="P6:S6"/>
    <mergeCell ref="T6:U6"/>
    <mergeCell ref="V6:W6"/>
    <mergeCell ref="Y6:AA6"/>
    <mergeCell ref="AB6:AC6"/>
    <mergeCell ref="AD6:AE6"/>
    <mergeCell ref="AF6:AG6"/>
    <mergeCell ref="AH6:AJ6"/>
    <mergeCell ref="AK6:AM6"/>
    <mergeCell ref="AN6:AP6"/>
    <mergeCell ref="A7:D7"/>
    <mergeCell ref="E7:G7"/>
    <mergeCell ref="H7:J7"/>
    <mergeCell ref="L7:N7"/>
    <mergeCell ref="P7:S7"/>
    <mergeCell ref="T7:U7"/>
    <mergeCell ref="V7:W7"/>
    <mergeCell ref="Y7:AA7"/>
    <mergeCell ref="AB7:AC7"/>
    <mergeCell ref="AD7:AE7"/>
    <mergeCell ref="AF7:AG7"/>
    <mergeCell ref="AH7:AJ7"/>
    <mergeCell ref="AK7:AM7"/>
    <mergeCell ref="AN7:AP7"/>
    <mergeCell ref="A8:D8"/>
    <mergeCell ref="E8:G8"/>
    <mergeCell ref="H8:J8"/>
    <mergeCell ref="L8:N8"/>
    <mergeCell ref="P8:S8"/>
    <mergeCell ref="T8:U8"/>
    <mergeCell ref="V8:W8"/>
    <mergeCell ref="Y8:AA8"/>
    <mergeCell ref="AB8:AC8"/>
    <mergeCell ref="AD8:AE8"/>
    <mergeCell ref="AF8:AG8"/>
    <mergeCell ref="AH8:AJ8"/>
    <mergeCell ref="AK8:AM8"/>
    <mergeCell ref="AN8:AP8"/>
    <mergeCell ref="A9:D9"/>
    <mergeCell ref="E9:G9"/>
    <mergeCell ref="H9:J9"/>
    <mergeCell ref="L9:N9"/>
    <mergeCell ref="P9:S9"/>
    <mergeCell ref="T9:U9"/>
    <mergeCell ref="V9:W9"/>
    <mergeCell ref="Y9:AA9"/>
    <mergeCell ref="AB9:AC9"/>
    <mergeCell ref="AD9:AE9"/>
    <mergeCell ref="AF9:AG9"/>
    <mergeCell ref="AH9:AJ9"/>
    <mergeCell ref="AK9:AM9"/>
    <mergeCell ref="AN9:AP9"/>
    <mergeCell ref="A10:D10"/>
    <mergeCell ref="E10:G10"/>
    <mergeCell ref="H10:J10"/>
    <mergeCell ref="L10:N10"/>
    <mergeCell ref="P10:S10"/>
    <mergeCell ref="T10:U10"/>
    <mergeCell ref="V10:W10"/>
    <mergeCell ref="Y10:AA10"/>
    <mergeCell ref="AB10:AC10"/>
    <mergeCell ref="AD10:AE10"/>
    <mergeCell ref="AF10:AG10"/>
    <mergeCell ref="AH10:AJ10"/>
    <mergeCell ref="AK10:AM10"/>
    <mergeCell ref="AN10:AP10"/>
    <mergeCell ref="A11:D11"/>
    <mergeCell ref="E11:G11"/>
    <mergeCell ref="H11:J11"/>
    <mergeCell ref="L11:N11"/>
    <mergeCell ref="P11:S11"/>
    <mergeCell ref="T11:U11"/>
    <mergeCell ref="V11:W11"/>
    <mergeCell ref="Y11:AA11"/>
    <mergeCell ref="AB11:AC11"/>
    <mergeCell ref="AD11:AE11"/>
    <mergeCell ref="AF11:AG11"/>
    <mergeCell ref="AH11:AJ11"/>
    <mergeCell ref="AK11:AM11"/>
    <mergeCell ref="AN11:AP11"/>
    <mergeCell ref="A12:D12"/>
    <mergeCell ref="E12:G12"/>
    <mergeCell ref="H12:J12"/>
    <mergeCell ref="L12:N12"/>
    <mergeCell ref="P12:S12"/>
    <mergeCell ref="T12:U12"/>
    <mergeCell ref="V12:W12"/>
    <mergeCell ref="Y12:AA12"/>
    <mergeCell ref="AK12:AM12"/>
    <mergeCell ref="AN12:AP12"/>
    <mergeCell ref="AB12:AC12"/>
    <mergeCell ref="AD12:AE12"/>
    <mergeCell ref="AF12:AG12"/>
    <mergeCell ref="AH12:AJ12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AT19"/>
  <sheetViews>
    <sheetView workbookViewId="0" topLeftCell="A1">
      <selection activeCell="B1" sqref="B1"/>
    </sheetView>
  </sheetViews>
  <sheetFormatPr defaultColWidth="9.00390625" defaultRowHeight="13.5"/>
  <cols>
    <col min="1" max="1" width="0.875" style="104" customWidth="1"/>
    <col min="2" max="2" width="4.625" style="104" customWidth="1"/>
    <col min="3" max="3" width="0.74609375" style="104" customWidth="1"/>
    <col min="4" max="4" width="4.625" style="104" customWidth="1"/>
    <col min="5" max="5" width="5.625" style="104" customWidth="1"/>
    <col min="6" max="6" width="0.74609375" style="104" customWidth="1"/>
    <col min="7" max="8" width="1.4921875" style="104" customWidth="1"/>
    <col min="9" max="9" width="8.625" style="104" customWidth="1"/>
    <col min="10" max="10" width="1.4921875" style="104" customWidth="1"/>
    <col min="11" max="11" width="7.625" style="104" customWidth="1"/>
    <col min="12" max="12" width="6.00390625" style="104" customWidth="1"/>
    <col min="13" max="13" width="3.75390625" style="104" customWidth="1"/>
    <col min="14" max="14" width="0.74609375" style="104" customWidth="1"/>
    <col min="15" max="15" width="6.875" style="104" customWidth="1"/>
    <col min="16" max="17" width="0.74609375" style="104" customWidth="1"/>
    <col min="18" max="18" width="8.375" style="104" customWidth="1"/>
    <col min="19" max="19" width="0.74609375" style="104" customWidth="1"/>
    <col min="20" max="20" width="4.625" style="104" customWidth="1"/>
    <col min="21" max="21" width="3.00390625" style="104" customWidth="1"/>
    <col min="22" max="22" width="1.4921875" style="104" customWidth="1"/>
    <col min="23" max="23" width="9.50390625" style="104" customWidth="1"/>
    <col min="24" max="24" width="7.75390625" style="104" customWidth="1"/>
    <col min="25" max="25" width="2.375" style="104" customWidth="1"/>
    <col min="26" max="26" width="3.00390625" style="104" customWidth="1"/>
    <col min="27" max="27" width="5.375" style="104" customWidth="1"/>
    <col min="28" max="28" width="1.4921875" style="104" customWidth="1"/>
    <col min="29" max="29" width="6.00390625" style="104" customWidth="1"/>
    <col min="30" max="30" width="3.875" style="104" customWidth="1"/>
    <col min="31" max="31" width="6.875" style="104" customWidth="1"/>
    <col min="32" max="32" width="3.00390625" style="104" customWidth="1"/>
    <col min="33" max="33" width="4.625" style="104" customWidth="1"/>
    <col min="34" max="34" width="3.00390625" style="104" customWidth="1"/>
    <col min="35" max="35" width="2.25390625" style="104" customWidth="1"/>
    <col min="36" max="36" width="3.625" style="104" customWidth="1"/>
    <col min="37" max="37" width="3.75390625" style="104" customWidth="1"/>
    <col min="38" max="38" width="1.4921875" style="104" customWidth="1"/>
    <col min="39" max="39" width="2.25390625" style="104" customWidth="1"/>
    <col min="40" max="40" width="6.75390625" style="104" customWidth="1"/>
    <col min="41" max="41" width="0.74609375" style="104" customWidth="1"/>
    <col min="42" max="42" width="2.375" style="104" customWidth="1"/>
    <col min="43" max="43" width="6.625" style="104" customWidth="1"/>
    <col min="44" max="44" width="9.625" style="104" customWidth="1"/>
  </cols>
  <sheetData>
    <row r="1" spans="1:44" ht="30" customHeight="1">
      <c r="A1"/>
      <c r="B1"/>
      <c r="C1"/>
      <c r="D1"/>
      <c r="E1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AR1" s="76"/>
    </row>
    <row r="2" spans="1:44" ht="19.5" customHeight="1">
      <c r="A2" s="350" t="s">
        <v>223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</row>
    <row r="3" spans="1:44" ht="16.5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125" t="s">
        <v>224</v>
      </c>
    </row>
    <row r="4" spans="1:44" ht="18" customHeight="1">
      <c r="A4" s="522" t="s">
        <v>317</v>
      </c>
      <c r="B4" s="481"/>
      <c r="C4" s="481"/>
      <c r="D4" s="481"/>
      <c r="E4" s="525" t="s">
        <v>225</v>
      </c>
      <c r="F4" s="526"/>
      <c r="G4" s="526"/>
      <c r="H4" s="526"/>
      <c r="I4" s="526"/>
      <c r="J4" s="526"/>
      <c r="K4" s="526" t="s">
        <v>226</v>
      </c>
      <c r="L4" s="526"/>
      <c r="M4" s="526"/>
      <c r="N4" s="526"/>
      <c r="O4" s="526" t="s">
        <v>227</v>
      </c>
      <c r="P4" s="526"/>
      <c r="Q4" s="526"/>
      <c r="R4" s="526"/>
      <c r="S4" s="526"/>
      <c r="T4" s="526" t="s">
        <v>228</v>
      </c>
      <c r="U4" s="526"/>
      <c r="V4" s="526"/>
      <c r="W4" s="527"/>
      <c r="X4" s="351" t="s">
        <v>229</v>
      </c>
      <c r="Y4" s="342"/>
      <c r="Z4" s="342"/>
      <c r="AA4" s="342"/>
      <c r="AB4" s="342" t="s">
        <v>230</v>
      </c>
      <c r="AC4" s="342"/>
      <c r="AD4" s="342"/>
      <c r="AE4" s="342"/>
      <c r="AF4" s="342" t="s">
        <v>231</v>
      </c>
      <c r="AG4" s="342"/>
      <c r="AH4" s="342"/>
      <c r="AI4" s="342"/>
      <c r="AJ4" s="342"/>
      <c r="AK4" s="342" t="s">
        <v>232</v>
      </c>
      <c r="AL4" s="342"/>
      <c r="AM4" s="342"/>
      <c r="AN4" s="342"/>
      <c r="AO4" s="342"/>
      <c r="AP4" s="342"/>
      <c r="AQ4" s="342" t="s">
        <v>233</v>
      </c>
      <c r="AR4" s="333"/>
    </row>
    <row r="5" spans="1:44" ht="24" customHeight="1">
      <c r="A5" s="523"/>
      <c r="B5" s="524"/>
      <c r="C5" s="524"/>
      <c r="D5" s="524"/>
      <c r="E5" s="519" t="s">
        <v>234</v>
      </c>
      <c r="F5" s="520"/>
      <c r="G5" s="520"/>
      <c r="H5" s="520" t="s">
        <v>235</v>
      </c>
      <c r="I5" s="520"/>
      <c r="J5" s="520"/>
      <c r="K5" s="251" t="s">
        <v>234</v>
      </c>
      <c r="L5" s="520" t="s">
        <v>235</v>
      </c>
      <c r="M5" s="520"/>
      <c r="N5" s="520"/>
      <c r="O5" s="251" t="s">
        <v>234</v>
      </c>
      <c r="P5" s="520" t="s">
        <v>235</v>
      </c>
      <c r="Q5" s="520"/>
      <c r="R5" s="520"/>
      <c r="S5" s="520"/>
      <c r="T5" s="520" t="s">
        <v>234</v>
      </c>
      <c r="U5" s="520"/>
      <c r="V5" s="520" t="s">
        <v>235</v>
      </c>
      <c r="W5" s="521"/>
      <c r="X5" s="252" t="s">
        <v>234</v>
      </c>
      <c r="Y5" s="343" t="s">
        <v>235</v>
      </c>
      <c r="Z5" s="343"/>
      <c r="AA5" s="343"/>
      <c r="AB5" s="343" t="s">
        <v>234</v>
      </c>
      <c r="AC5" s="343"/>
      <c r="AD5" s="343" t="s">
        <v>235</v>
      </c>
      <c r="AE5" s="343"/>
      <c r="AF5" s="343" t="s">
        <v>234</v>
      </c>
      <c r="AG5" s="343"/>
      <c r="AH5" s="343" t="s">
        <v>235</v>
      </c>
      <c r="AI5" s="343"/>
      <c r="AJ5" s="343"/>
      <c r="AK5" s="343" t="s">
        <v>234</v>
      </c>
      <c r="AL5" s="343"/>
      <c r="AM5" s="343"/>
      <c r="AN5" s="343" t="s">
        <v>235</v>
      </c>
      <c r="AO5" s="343"/>
      <c r="AP5" s="343"/>
      <c r="AQ5" s="109" t="s">
        <v>234</v>
      </c>
      <c r="AR5" s="111" t="s">
        <v>235</v>
      </c>
    </row>
    <row r="6" spans="1:44" ht="6" customHeight="1">
      <c r="A6" s="458"/>
      <c r="B6" s="458"/>
      <c r="C6" s="458"/>
      <c r="D6" s="501"/>
      <c r="E6" s="457"/>
      <c r="F6" s="458"/>
      <c r="G6" s="458"/>
      <c r="H6" s="458"/>
      <c r="I6" s="458"/>
      <c r="J6" s="458"/>
      <c r="K6" s="238"/>
      <c r="L6" s="458"/>
      <c r="M6" s="458"/>
      <c r="N6" s="458"/>
      <c r="O6" s="238"/>
      <c r="P6" s="458"/>
      <c r="Q6" s="458"/>
      <c r="R6" s="458"/>
      <c r="S6" s="458"/>
      <c r="T6" s="458"/>
      <c r="U6" s="458"/>
      <c r="V6" s="458"/>
      <c r="W6" s="458"/>
      <c r="X6" s="113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113"/>
      <c r="AR6" s="113"/>
    </row>
    <row r="7" spans="1:44" s="120" customFormat="1" ht="24.75" customHeight="1">
      <c r="A7" s="429" t="s">
        <v>318</v>
      </c>
      <c r="B7" s="429"/>
      <c r="C7" s="429"/>
      <c r="D7" s="327"/>
      <c r="E7" s="516">
        <v>156</v>
      </c>
      <c r="F7" s="514"/>
      <c r="G7" s="514"/>
      <c r="H7" s="514">
        <v>485220</v>
      </c>
      <c r="I7" s="514"/>
      <c r="J7" s="514"/>
      <c r="K7" s="255">
        <v>24</v>
      </c>
      <c r="L7" s="514">
        <v>24660</v>
      </c>
      <c r="M7" s="514"/>
      <c r="N7" s="514"/>
      <c r="O7" s="255">
        <v>33</v>
      </c>
      <c r="P7" s="514">
        <v>34250</v>
      </c>
      <c r="Q7" s="514"/>
      <c r="R7" s="514"/>
      <c r="S7" s="514"/>
      <c r="T7" s="514">
        <v>39</v>
      </c>
      <c r="U7" s="514"/>
      <c r="V7" s="514">
        <v>88060</v>
      </c>
      <c r="W7" s="514"/>
      <c r="X7" s="255">
        <v>30</v>
      </c>
      <c r="Y7" s="514">
        <v>117330</v>
      </c>
      <c r="Z7" s="453"/>
      <c r="AA7" s="453"/>
      <c r="AB7" s="514">
        <v>23</v>
      </c>
      <c r="AC7" s="453"/>
      <c r="AD7" s="514">
        <v>191770</v>
      </c>
      <c r="AE7" s="453"/>
      <c r="AF7" s="514">
        <v>4</v>
      </c>
      <c r="AG7" s="453"/>
      <c r="AH7" s="514">
        <v>16170</v>
      </c>
      <c r="AI7" s="453"/>
      <c r="AJ7" s="453"/>
      <c r="AK7" s="514">
        <v>3</v>
      </c>
      <c r="AL7" s="453"/>
      <c r="AM7" s="453"/>
      <c r="AN7" s="514">
        <v>12980</v>
      </c>
      <c r="AO7" s="453"/>
      <c r="AP7" s="453"/>
      <c r="AQ7" s="308">
        <v>0</v>
      </c>
      <c r="AR7" s="308">
        <v>0</v>
      </c>
    </row>
    <row r="8" spans="1:44" ht="24.75" customHeight="1">
      <c r="A8" s="430" t="s">
        <v>310</v>
      </c>
      <c r="B8" s="430"/>
      <c r="C8" s="430"/>
      <c r="D8" s="414"/>
      <c r="E8" s="515">
        <v>74</v>
      </c>
      <c r="F8" s="515"/>
      <c r="G8" s="515"/>
      <c r="H8" s="515">
        <v>149540</v>
      </c>
      <c r="I8" s="515"/>
      <c r="J8" s="515"/>
      <c r="K8" s="308">
        <v>13</v>
      </c>
      <c r="L8" s="528">
        <v>16310</v>
      </c>
      <c r="M8" s="528"/>
      <c r="N8" s="528"/>
      <c r="O8" s="308">
        <v>17</v>
      </c>
      <c r="P8" s="528">
        <v>20730</v>
      </c>
      <c r="Q8" s="528"/>
      <c r="R8" s="528"/>
      <c r="S8" s="528"/>
      <c r="T8" s="528">
        <v>12</v>
      </c>
      <c r="U8" s="528"/>
      <c r="V8" s="528">
        <v>25560</v>
      </c>
      <c r="W8" s="528"/>
      <c r="X8" s="308">
        <v>13</v>
      </c>
      <c r="Y8" s="528">
        <v>33840</v>
      </c>
      <c r="Z8" s="529"/>
      <c r="AA8" s="529"/>
      <c r="AB8" s="528">
        <v>15</v>
      </c>
      <c r="AC8" s="529"/>
      <c r="AD8" s="528">
        <v>45290</v>
      </c>
      <c r="AE8" s="529"/>
      <c r="AF8" s="528">
        <v>2</v>
      </c>
      <c r="AG8" s="529"/>
      <c r="AH8" s="528">
        <v>6410</v>
      </c>
      <c r="AI8" s="529"/>
      <c r="AJ8" s="529"/>
      <c r="AK8" s="528">
        <v>2</v>
      </c>
      <c r="AL8" s="529"/>
      <c r="AM8" s="529"/>
      <c r="AN8" s="528">
        <v>1400</v>
      </c>
      <c r="AO8" s="529"/>
      <c r="AP8" s="529"/>
      <c r="AQ8" s="308">
        <v>0</v>
      </c>
      <c r="AR8" s="308">
        <v>0</v>
      </c>
    </row>
    <row r="9" spans="1:44" ht="24.75" customHeight="1">
      <c r="A9" s="430" t="s">
        <v>311</v>
      </c>
      <c r="B9" s="430"/>
      <c r="C9" s="430"/>
      <c r="D9" s="414"/>
      <c r="E9" s="515">
        <v>23</v>
      </c>
      <c r="F9" s="515"/>
      <c r="G9" s="515"/>
      <c r="H9" s="515">
        <v>59370</v>
      </c>
      <c r="I9" s="515"/>
      <c r="J9" s="515"/>
      <c r="K9" s="371">
        <v>0</v>
      </c>
      <c r="L9" s="528">
        <v>0</v>
      </c>
      <c r="M9" s="528"/>
      <c r="N9" s="528"/>
      <c r="O9" s="308">
        <v>4</v>
      </c>
      <c r="P9" s="528">
        <v>2250</v>
      </c>
      <c r="Q9" s="528"/>
      <c r="R9" s="528"/>
      <c r="S9" s="528"/>
      <c r="T9" s="528">
        <v>3</v>
      </c>
      <c r="U9" s="528"/>
      <c r="V9" s="528">
        <v>3650</v>
      </c>
      <c r="W9" s="528"/>
      <c r="X9" s="308">
        <v>6</v>
      </c>
      <c r="Y9" s="528">
        <v>16560</v>
      </c>
      <c r="Z9" s="529"/>
      <c r="AA9" s="529"/>
      <c r="AB9" s="528">
        <v>8</v>
      </c>
      <c r="AC9" s="529"/>
      <c r="AD9" s="528">
        <v>36430</v>
      </c>
      <c r="AE9" s="529"/>
      <c r="AF9" s="528">
        <v>2</v>
      </c>
      <c r="AG9" s="529"/>
      <c r="AH9" s="528">
        <v>480</v>
      </c>
      <c r="AI9" s="529"/>
      <c r="AJ9" s="529"/>
      <c r="AK9" s="528">
        <v>0</v>
      </c>
      <c r="AL9" s="528"/>
      <c r="AM9" s="528"/>
      <c r="AN9" s="528">
        <v>0</v>
      </c>
      <c r="AO9" s="528"/>
      <c r="AP9" s="528"/>
      <c r="AQ9" s="308">
        <v>0</v>
      </c>
      <c r="AR9" s="308">
        <v>0</v>
      </c>
    </row>
    <row r="10" spans="1:46" ht="24.75" customHeight="1">
      <c r="A10" s="430" t="s">
        <v>312</v>
      </c>
      <c r="B10" s="430"/>
      <c r="C10" s="430"/>
      <c r="D10" s="414"/>
      <c r="E10" s="515">
        <v>28</v>
      </c>
      <c r="F10" s="515"/>
      <c r="G10" s="515"/>
      <c r="H10" s="515">
        <v>59680</v>
      </c>
      <c r="I10" s="515"/>
      <c r="J10" s="515"/>
      <c r="K10" s="371">
        <v>0</v>
      </c>
      <c r="L10" s="528">
        <v>0</v>
      </c>
      <c r="M10" s="528"/>
      <c r="N10" s="528"/>
      <c r="O10" s="308">
        <v>3</v>
      </c>
      <c r="P10" s="528">
        <v>1920</v>
      </c>
      <c r="Q10" s="528"/>
      <c r="R10" s="528"/>
      <c r="S10" s="528"/>
      <c r="T10" s="528">
        <v>7</v>
      </c>
      <c r="U10" s="528"/>
      <c r="V10" s="528">
        <v>10930</v>
      </c>
      <c r="W10" s="528"/>
      <c r="X10" s="308">
        <v>10</v>
      </c>
      <c r="Y10" s="528">
        <v>9500</v>
      </c>
      <c r="Z10" s="529"/>
      <c r="AA10" s="529"/>
      <c r="AB10" s="528">
        <v>8</v>
      </c>
      <c r="AC10" s="529"/>
      <c r="AD10" s="528">
        <v>37330</v>
      </c>
      <c r="AE10" s="529"/>
      <c r="AF10" s="528">
        <v>0</v>
      </c>
      <c r="AG10" s="528"/>
      <c r="AH10" s="528">
        <v>0</v>
      </c>
      <c r="AI10" s="528"/>
      <c r="AJ10" s="528"/>
      <c r="AK10" s="528">
        <v>0</v>
      </c>
      <c r="AL10" s="528"/>
      <c r="AM10" s="528"/>
      <c r="AN10" s="528">
        <v>0</v>
      </c>
      <c r="AO10" s="528"/>
      <c r="AP10" s="528"/>
      <c r="AQ10" s="308">
        <v>0</v>
      </c>
      <c r="AR10" s="308">
        <v>0</v>
      </c>
      <c r="AS10" s="308"/>
      <c r="AT10" s="308"/>
    </row>
    <row r="11" spans="1:44" ht="24.75" customHeight="1">
      <c r="A11" s="430" t="s">
        <v>313</v>
      </c>
      <c r="B11" s="430"/>
      <c r="C11" s="430"/>
      <c r="D11" s="414"/>
      <c r="E11" s="515">
        <v>18</v>
      </c>
      <c r="F11" s="515"/>
      <c r="G11" s="515"/>
      <c r="H11" s="515">
        <v>62350</v>
      </c>
      <c r="I11" s="515"/>
      <c r="J11" s="515"/>
      <c r="K11" s="371">
        <v>0</v>
      </c>
      <c r="L11" s="528">
        <v>0</v>
      </c>
      <c r="M11" s="528"/>
      <c r="N11" s="528"/>
      <c r="O11" s="371">
        <v>0</v>
      </c>
      <c r="P11" s="528">
        <v>0</v>
      </c>
      <c r="Q11" s="528"/>
      <c r="R11" s="528"/>
      <c r="S11" s="528"/>
      <c r="T11" s="528">
        <v>4</v>
      </c>
      <c r="U11" s="528"/>
      <c r="V11" s="528">
        <v>10040</v>
      </c>
      <c r="W11" s="528"/>
      <c r="X11" s="308">
        <v>7</v>
      </c>
      <c r="Y11" s="528">
        <v>24670</v>
      </c>
      <c r="Z11" s="529"/>
      <c r="AA11" s="529"/>
      <c r="AB11" s="528">
        <v>6</v>
      </c>
      <c r="AC11" s="529"/>
      <c r="AD11" s="528">
        <v>24290</v>
      </c>
      <c r="AE11" s="529"/>
      <c r="AF11" s="528">
        <v>1</v>
      </c>
      <c r="AG11" s="529"/>
      <c r="AH11" s="528">
        <v>3350</v>
      </c>
      <c r="AI11" s="529"/>
      <c r="AJ11" s="529"/>
      <c r="AK11" s="528">
        <v>0</v>
      </c>
      <c r="AL11" s="528"/>
      <c r="AM11" s="528"/>
      <c r="AN11" s="528">
        <v>0</v>
      </c>
      <c r="AO11" s="528"/>
      <c r="AP11" s="528"/>
      <c r="AQ11" s="308">
        <v>0</v>
      </c>
      <c r="AR11" s="308">
        <v>0</v>
      </c>
    </row>
    <row r="12" spans="1:44" ht="24.75" customHeight="1">
      <c r="A12" s="430" t="s">
        <v>314</v>
      </c>
      <c r="B12" s="430"/>
      <c r="C12" s="430"/>
      <c r="D12" s="414"/>
      <c r="E12" s="515">
        <v>29</v>
      </c>
      <c r="F12" s="515"/>
      <c r="G12" s="515"/>
      <c r="H12" s="515">
        <v>57230</v>
      </c>
      <c r="I12" s="515"/>
      <c r="J12" s="515"/>
      <c r="K12" s="308">
        <v>5</v>
      </c>
      <c r="L12" s="528">
        <v>3490</v>
      </c>
      <c r="M12" s="528"/>
      <c r="N12" s="528"/>
      <c r="O12" s="308">
        <v>3</v>
      </c>
      <c r="P12" s="528">
        <v>1720</v>
      </c>
      <c r="Q12" s="528"/>
      <c r="R12" s="528"/>
      <c r="S12" s="528"/>
      <c r="T12" s="528">
        <v>7</v>
      </c>
      <c r="U12" s="528"/>
      <c r="V12" s="528">
        <v>7630</v>
      </c>
      <c r="W12" s="528"/>
      <c r="X12" s="308">
        <v>6</v>
      </c>
      <c r="Y12" s="528">
        <v>23620</v>
      </c>
      <c r="Z12" s="529"/>
      <c r="AA12" s="529"/>
      <c r="AB12" s="528">
        <v>5</v>
      </c>
      <c r="AC12" s="529"/>
      <c r="AD12" s="528">
        <v>14900</v>
      </c>
      <c r="AE12" s="529"/>
      <c r="AF12" s="528">
        <v>2</v>
      </c>
      <c r="AG12" s="529"/>
      <c r="AH12" s="528">
        <v>3300</v>
      </c>
      <c r="AI12" s="529"/>
      <c r="AJ12" s="529"/>
      <c r="AK12" s="528">
        <v>1</v>
      </c>
      <c r="AL12" s="529"/>
      <c r="AM12" s="529"/>
      <c r="AN12" s="528">
        <v>2570</v>
      </c>
      <c r="AO12" s="529"/>
      <c r="AP12" s="529"/>
      <c r="AQ12" s="308">
        <v>0</v>
      </c>
      <c r="AR12" s="308">
        <v>0</v>
      </c>
    </row>
    <row r="13" spans="1:44" ht="24.75" customHeight="1">
      <c r="A13" s="430" t="s">
        <v>315</v>
      </c>
      <c r="B13" s="430"/>
      <c r="C13" s="430"/>
      <c r="D13" s="414"/>
      <c r="E13" s="515">
        <v>21</v>
      </c>
      <c r="F13" s="515"/>
      <c r="G13" s="515"/>
      <c r="H13" s="515">
        <v>76360</v>
      </c>
      <c r="I13" s="515"/>
      <c r="J13" s="515"/>
      <c r="K13" s="308">
        <v>1</v>
      </c>
      <c r="L13" s="528">
        <v>270</v>
      </c>
      <c r="M13" s="528"/>
      <c r="N13" s="528"/>
      <c r="O13" s="308">
        <v>1</v>
      </c>
      <c r="P13" s="528">
        <v>240</v>
      </c>
      <c r="Q13" s="528"/>
      <c r="R13" s="528"/>
      <c r="S13" s="528"/>
      <c r="T13" s="528">
        <v>8</v>
      </c>
      <c r="U13" s="528"/>
      <c r="V13" s="528">
        <v>21540</v>
      </c>
      <c r="W13" s="528"/>
      <c r="X13" s="308">
        <v>4</v>
      </c>
      <c r="Y13" s="528">
        <v>9140</v>
      </c>
      <c r="Z13" s="529"/>
      <c r="AA13" s="529"/>
      <c r="AB13" s="528">
        <v>5</v>
      </c>
      <c r="AC13" s="529"/>
      <c r="AD13" s="528">
        <v>33530</v>
      </c>
      <c r="AE13" s="529"/>
      <c r="AF13" s="528">
        <v>1</v>
      </c>
      <c r="AG13" s="529"/>
      <c r="AH13" s="528">
        <v>2630</v>
      </c>
      <c r="AI13" s="529"/>
      <c r="AJ13" s="529"/>
      <c r="AK13" s="528">
        <v>1</v>
      </c>
      <c r="AL13" s="529"/>
      <c r="AM13" s="529"/>
      <c r="AN13" s="528">
        <v>9010</v>
      </c>
      <c r="AO13" s="529"/>
      <c r="AP13" s="529"/>
      <c r="AQ13" s="308">
        <v>0</v>
      </c>
      <c r="AR13" s="308">
        <v>0</v>
      </c>
    </row>
    <row r="14" spans="1:46" ht="24.75" customHeight="1">
      <c r="A14" s="430" t="s">
        <v>316</v>
      </c>
      <c r="B14" s="430"/>
      <c r="C14" s="430"/>
      <c r="D14" s="414"/>
      <c r="E14" s="515">
        <v>16</v>
      </c>
      <c r="F14" s="515"/>
      <c r="G14" s="515"/>
      <c r="H14" s="515">
        <v>20690</v>
      </c>
      <c r="I14" s="515"/>
      <c r="J14" s="515"/>
      <c r="K14" s="308">
        <v>5</v>
      </c>
      <c r="L14" s="528">
        <v>4590</v>
      </c>
      <c r="M14" s="528"/>
      <c r="N14" s="528"/>
      <c r="O14" s="308">
        <v>6</v>
      </c>
      <c r="P14" s="528">
        <v>7390</v>
      </c>
      <c r="Q14" s="528"/>
      <c r="R14" s="528"/>
      <c r="S14" s="528"/>
      <c r="T14" s="528">
        <v>5</v>
      </c>
      <c r="U14" s="528"/>
      <c r="V14" s="528">
        <v>8710</v>
      </c>
      <c r="W14" s="528"/>
      <c r="X14" s="371">
        <v>0</v>
      </c>
      <c r="Y14" s="528">
        <v>0</v>
      </c>
      <c r="Z14" s="528"/>
      <c r="AA14" s="528"/>
      <c r="AB14" s="528">
        <v>0</v>
      </c>
      <c r="AC14" s="528"/>
      <c r="AD14" s="528">
        <v>0</v>
      </c>
      <c r="AE14" s="529"/>
      <c r="AF14" s="528">
        <v>0</v>
      </c>
      <c r="AG14" s="528"/>
      <c r="AH14" s="528">
        <v>0</v>
      </c>
      <c r="AI14" s="528"/>
      <c r="AJ14" s="528"/>
      <c r="AK14" s="528">
        <v>0</v>
      </c>
      <c r="AL14" s="528"/>
      <c r="AM14" s="528"/>
      <c r="AN14" s="528">
        <v>0</v>
      </c>
      <c r="AO14" s="528"/>
      <c r="AP14" s="528"/>
      <c r="AQ14" s="308">
        <v>0</v>
      </c>
      <c r="AR14" s="308">
        <v>0</v>
      </c>
      <c r="AS14" s="308"/>
      <c r="AT14" s="308"/>
    </row>
    <row r="15" spans="1:44" ht="6" customHeight="1" thickBot="1">
      <c r="A15" s="445"/>
      <c r="B15" s="445"/>
      <c r="C15" s="445"/>
      <c r="D15" s="498"/>
      <c r="E15" s="444"/>
      <c r="F15" s="445"/>
      <c r="G15" s="445"/>
      <c r="H15" s="445"/>
      <c r="I15" s="445"/>
      <c r="J15" s="445"/>
      <c r="K15" s="249"/>
      <c r="L15" s="445"/>
      <c r="M15" s="445"/>
      <c r="N15" s="445"/>
      <c r="O15" s="249"/>
      <c r="P15" s="445"/>
      <c r="Q15" s="445"/>
      <c r="R15" s="445"/>
      <c r="S15" s="445"/>
      <c r="T15" s="445"/>
      <c r="U15" s="445"/>
      <c r="V15" s="445"/>
      <c r="W15" s="445"/>
      <c r="X15" s="122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122"/>
      <c r="AR15" s="122"/>
    </row>
    <row r="16" spans="1:44" ht="18" customHeight="1">
      <c r="A16" s="124" t="s">
        <v>238</v>
      </c>
      <c r="B16" s="12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</row>
    <row r="17" ht="12" customHeight="1">
      <c r="A17" s="104" t="s">
        <v>239</v>
      </c>
    </row>
    <row r="18" spans="1:27" ht="12" customHeight="1">
      <c r="A18" s="104" t="s">
        <v>240</v>
      </c>
      <c r="W18" s="256"/>
      <c r="AA18" s="256"/>
    </row>
    <row r="19" ht="13.5">
      <c r="W19" s="256"/>
    </row>
    <row r="33" ht="12"/>
  </sheetData>
  <mergeCells count="164">
    <mergeCell ref="AK15:AM15"/>
    <mergeCell ref="AN15:AP15"/>
    <mergeCell ref="AB15:AC15"/>
    <mergeCell ref="AD15:AE15"/>
    <mergeCell ref="AF15:AG15"/>
    <mergeCell ref="AH15:AJ15"/>
    <mergeCell ref="AK14:AM14"/>
    <mergeCell ref="AN14:AP14"/>
    <mergeCell ref="A15:D15"/>
    <mergeCell ref="E15:G15"/>
    <mergeCell ref="H15:J15"/>
    <mergeCell ref="L15:N15"/>
    <mergeCell ref="P15:S15"/>
    <mergeCell ref="T15:U15"/>
    <mergeCell ref="V15:W15"/>
    <mergeCell ref="Y15:AA15"/>
    <mergeCell ref="AB14:AC14"/>
    <mergeCell ref="AD14:AE14"/>
    <mergeCell ref="AF14:AG14"/>
    <mergeCell ref="AH14:AJ14"/>
    <mergeCell ref="AK13:AM13"/>
    <mergeCell ref="AN13:AP13"/>
    <mergeCell ref="A14:D14"/>
    <mergeCell ref="E14:G14"/>
    <mergeCell ref="H14:J14"/>
    <mergeCell ref="L14:N14"/>
    <mergeCell ref="P14:S14"/>
    <mergeCell ref="T14:U14"/>
    <mergeCell ref="V14:W14"/>
    <mergeCell ref="Y14:AA14"/>
    <mergeCell ref="AB13:AC13"/>
    <mergeCell ref="AD13:AE13"/>
    <mergeCell ref="AF13:AG13"/>
    <mergeCell ref="AH13:AJ13"/>
    <mergeCell ref="P13:S13"/>
    <mergeCell ref="T13:U13"/>
    <mergeCell ref="V13:W13"/>
    <mergeCell ref="Y13:AA13"/>
    <mergeCell ref="A13:D13"/>
    <mergeCell ref="E13:G13"/>
    <mergeCell ref="H13:J13"/>
    <mergeCell ref="L13:N13"/>
    <mergeCell ref="AK12:AM12"/>
    <mergeCell ref="AN12:AP12"/>
    <mergeCell ref="AB12:AC12"/>
    <mergeCell ref="AD12:AE12"/>
    <mergeCell ref="AF12:AG12"/>
    <mergeCell ref="AH12:AJ12"/>
    <mergeCell ref="AK11:AM11"/>
    <mergeCell ref="AN11:AP11"/>
    <mergeCell ref="A12:D12"/>
    <mergeCell ref="E12:G12"/>
    <mergeCell ref="H12:J12"/>
    <mergeCell ref="L12:N12"/>
    <mergeCell ref="P12:S12"/>
    <mergeCell ref="T12:U12"/>
    <mergeCell ref="V12:W12"/>
    <mergeCell ref="Y12:AA12"/>
    <mergeCell ref="AB11:AC11"/>
    <mergeCell ref="AD11:AE11"/>
    <mergeCell ref="AF11:AG11"/>
    <mergeCell ref="AH11:AJ11"/>
    <mergeCell ref="AK10:AM10"/>
    <mergeCell ref="AN10:AP10"/>
    <mergeCell ref="A11:D11"/>
    <mergeCell ref="E11:G11"/>
    <mergeCell ref="H11:J11"/>
    <mergeCell ref="L11:N11"/>
    <mergeCell ref="P11:S11"/>
    <mergeCell ref="T11:U11"/>
    <mergeCell ref="V11:W11"/>
    <mergeCell ref="Y11:AA11"/>
    <mergeCell ref="AB10:AC10"/>
    <mergeCell ref="AD10:AE10"/>
    <mergeCell ref="AF10:AG10"/>
    <mergeCell ref="AH10:AJ10"/>
    <mergeCell ref="AK9:AM9"/>
    <mergeCell ref="AN9:AP9"/>
    <mergeCell ref="A10:D10"/>
    <mergeCell ref="E10:G10"/>
    <mergeCell ref="H10:J10"/>
    <mergeCell ref="L10:N10"/>
    <mergeCell ref="P10:S10"/>
    <mergeCell ref="T10:U10"/>
    <mergeCell ref="V10:W10"/>
    <mergeCell ref="Y10:AA10"/>
    <mergeCell ref="AB9:AC9"/>
    <mergeCell ref="AD9:AE9"/>
    <mergeCell ref="AF9:AG9"/>
    <mergeCell ref="AH9:AJ9"/>
    <mergeCell ref="AK8:AM8"/>
    <mergeCell ref="AN8:AP8"/>
    <mergeCell ref="A9:D9"/>
    <mergeCell ref="E9:G9"/>
    <mergeCell ref="H9:J9"/>
    <mergeCell ref="L9:N9"/>
    <mergeCell ref="P9:S9"/>
    <mergeCell ref="T9:U9"/>
    <mergeCell ref="V9:W9"/>
    <mergeCell ref="Y9:AA9"/>
    <mergeCell ref="AB8:AC8"/>
    <mergeCell ref="AD8:AE8"/>
    <mergeCell ref="AF8:AG8"/>
    <mergeCell ref="AH8:AJ8"/>
    <mergeCell ref="AK7:AM7"/>
    <mergeCell ref="AN7:AP7"/>
    <mergeCell ref="A8:D8"/>
    <mergeCell ref="E8:G8"/>
    <mergeCell ref="H8:J8"/>
    <mergeCell ref="L8:N8"/>
    <mergeCell ref="P8:S8"/>
    <mergeCell ref="T8:U8"/>
    <mergeCell ref="V8:W8"/>
    <mergeCell ref="Y8:AA8"/>
    <mergeCell ref="AB7:AC7"/>
    <mergeCell ref="AD7:AE7"/>
    <mergeCell ref="AF7:AG7"/>
    <mergeCell ref="AH7:AJ7"/>
    <mergeCell ref="AK6:AM6"/>
    <mergeCell ref="AN6:AP6"/>
    <mergeCell ref="A7:D7"/>
    <mergeCell ref="E7:G7"/>
    <mergeCell ref="H7:J7"/>
    <mergeCell ref="L7:N7"/>
    <mergeCell ref="P7:S7"/>
    <mergeCell ref="T7:U7"/>
    <mergeCell ref="V7:W7"/>
    <mergeCell ref="Y7:AA7"/>
    <mergeCell ref="AB6:AC6"/>
    <mergeCell ref="AD6:AE6"/>
    <mergeCell ref="AF6:AG6"/>
    <mergeCell ref="AH6:AJ6"/>
    <mergeCell ref="P6:S6"/>
    <mergeCell ref="T6:U6"/>
    <mergeCell ref="V6:W6"/>
    <mergeCell ref="Y6:AA6"/>
    <mergeCell ref="A6:D6"/>
    <mergeCell ref="E6:G6"/>
    <mergeCell ref="H6:J6"/>
    <mergeCell ref="L6:N6"/>
    <mergeCell ref="AF5:AG5"/>
    <mergeCell ref="AH5:AJ5"/>
    <mergeCell ref="AK5:AM5"/>
    <mergeCell ref="AN5:AP5"/>
    <mergeCell ref="AQ4:AR4"/>
    <mergeCell ref="E5:G5"/>
    <mergeCell ref="H5:J5"/>
    <mergeCell ref="L5:N5"/>
    <mergeCell ref="P5:S5"/>
    <mergeCell ref="T5:U5"/>
    <mergeCell ref="V5:W5"/>
    <mergeCell ref="Y5:AA5"/>
    <mergeCell ref="AB5:AC5"/>
    <mergeCell ref="AD5:AE5"/>
    <mergeCell ref="X4:AA4"/>
    <mergeCell ref="AB4:AE4"/>
    <mergeCell ref="AF4:AJ4"/>
    <mergeCell ref="AK4:AP4"/>
    <mergeCell ref="A2:W2"/>
    <mergeCell ref="A4:D5"/>
    <mergeCell ref="E4:J4"/>
    <mergeCell ref="K4:N4"/>
    <mergeCell ref="O4:S4"/>
    <mergeCell ref="T4:W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workbookViewId="0" topLeftCell="A1">
      <selection activeCell="A1" sqref="A1:R1"/>
    </sheetView>
  </sheetViews>
  <sheetFormatPr defaultColWidth="9.00390625" defaultRowHeight="13.5"/>
  <cols>
    <col min="1" max="1" width="5.875" style="150" customWidth="1"/>
    <col min="2" max="2" width="7.875" style="150" customWidth="1"/>
    <col min="3" max="3" width="7.875" style="261" customWidth="1"/>
    <col min="4" max="4" width="2.00390625" style="261" customWidth="1"/>
    <col min="5" max="5" width="5.625" style="261" customWidth="1"/>
    <col min="6" max="6" width="3.875" style="261" customWidth="1"/>
    <col min="7" max="7" width="3.625" style="261" customWidth="1"/>
    <col min="8" max="8" width="5.75390625" style="261" customWidth="1"/>
    <col min="9" max="9" width="1.875" style="261" customWidth="1"/>
    <col min="10" max="11" width="7.625" style="104" customWidth="1"/>
    <col min="12" max="12" width="2.00390625" style="104" customWidth="1"/>
    <col min="13" max="13" width="5.625" style="104" customWidth="1"/>
    <col min="14" max="14" width="3.875" style="104" customWidth="1"/>
    <col min="15" max="15" width="3.75390625" style="104" customWidth="1"/>
    <col min="16" max="16" width="5.625" style="104" customWidth="1"/>
    <col min="17" max="17" width="1.875" style="104" customWidth="1"/>
    <col min="18" max="18" width="7.625" style="104" customWidth="1"/>
    <col min="19" max="19" width="7.625" style="259" customWidth="1"/>
    <col min="20" max="20" width="2.00390625" style="259" customWidth="1"/>
    <col min="21" max="21" width="5.625" style="259" customWidth="1"/>
    <col min="22" max="22" width="3.875" style="259" customWidth="1"/>
    <col min="23" max="23" width="3.75390625" style="259" customWidth="1"/>
    <col min="24" max="24" width="5.625" style="259" customWidth="1"/>
    <col min="25" max="25" width="1.875" style="259" customWidth="1"/>
    <col min="26" max="26" width="7.625" style="259" customWidth="1"/>
  </cols>
  <sheetData>
    <row r="1" spans="1:26" ht="45" customHeight="1">
      <c r="A1" s="350" t="s">
        <v>241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257"/>
      <c r="T1" s="257"/>
      <c r="U1" s="257"/>
      <c r="V1" s="257"/>
      <c r="W1" s="257"/>
      <c r="X1" s="257"/>
      <c r="Y1" s="257"/>
      <c r="Z1" s="257"/>
    </row>
    <row r="2" spans="1:26" ht="16.5" customHeight="1" thickBot="1">
      <c r="A2" s="132"/>
      <c r="B2" s="132"/>
      <c r="C2" s="132"/>
      <c r="D2" s="132"/>
      <c r="E2" s="132"/>
      <c r="F2" s="132"/>
      <c r="G2" s="132"/>
      <c r="H2" s="132"/>
      <c r="I2" s="105"/>
      <c r="J2" s="132"/>
      <c r="K2" s="132"/>
      <c r="L2" s="132"/>
      <c r="M2" s="132"/>
      <c r="N2" s="132"/>
      <c r="O2" s="132"/>
      <c r="P2" s="105"/>
      <c r="R2" s="105" t="s">
        <v>242</v>
      </c>
      <c r="S2" s="162"/>
      <c r="T2" s="162"/>
      <c r="U2" s="162"/>
      <c r="V2" s="162"/>
      <c r="W2" s="162"/>
      <c r="X2" s="162"/>
      <c r="Y2" s="162"/>
      <c r="Z2" s="258"/>
    </row>
    <row r="3" spans="1:26" ht="18" customHeight="1">
      <c r="A3" s="433" t="s">
        <v>81</v>
      </c>
      <c r="B3" s="439"/>
      <c r="C3" s="344" t="s">
        <v>243</v>
      </c>
      <c r="D3" s="347"/>
      <c r="E3" s="546" t="s">
        <v>244</v>
      </c>
      <c r="F3" s="547"/>
      <c r="G3" s="347" t="s">
        <v>245</v>
      </c>
      <c r="H3" s="347"/>
      <c r="I3" s="347" t="s">
        <v>246</v>
      </c>
      <c r="J3" s="347"/>
      <c r="K3" s="347" t="s">
        <v>247</v>
      </c>
      <c r="L3" s="347"/>
      <c r="M3" s="347" t="s">
        <v>248</v>
      </c>
      <c r="N3" s="347"/>
      <c r="O3" s="344" t="s">
        <v>249</v>
      </c>
      <c r="P3" s="464"/>
      <c r="Q3" s="344" t="s">
        <v>250</v>
      </c>
      <c r="R3" s="464"/>
      <c r="S3" s="535"/>
      <c r="T3" s="535"/>
      <c r="U3" s="535"/>
      <c r="V3" s="535"/>
      <c r="W3" s="535"/>
      <c r="X3" s="535"/>
      <c r="Y3"/>
      <c r="Z3"/>
    </row>
    <row r="4" spans="1:26" ht="18" customHeight="1">
      <c r="A4" s="434"/>
      <c r="B4" s="440"/>
      <c r="C4" s="348"/>
      <c r="D4" s="348"/>
      <c r="E4" s="548"/>
      <c r="F4" s="549"/>
      <c r="G4" s="348"/>
      <c r="H4" s="348"/>
      <c r="I4" s="348"/>
      <c r="J4" s="348"/>
      <c r="K4" s="348"/>
      <c r="L4" s="348"/>
      <c r="M4" s="348"/>
      <c r="N4" s="348"/>
      <c r="O4" s="348"/>
      <c r="P4" s="456"/>
      <c r="Q4" s="348"/>
      <c r="R4" s="456"/>
      <c r="S4" s="535"/>
      <c r="T4" s="535"/>
      <c r="U4" s="535"/>
      <c r="V4" s="535"/>
      <c r="W4" s="535"/>
      <c r="X4" s="535"/>
      <c r="Y4"/>
      <c r="Z4"/>
    </row>
    <row r="5" spans="1:26" ht="6" customHeight="1">
      <c r="A5" s="431"/>
      <c r="B5" s="432"/>
      <c r="C5" s="545"/>
      <c r="D5" s="431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535"/>
      <c r="T5" s="535"/>
      <c r="U5" s="535"/>
      <c r="V5" s="535"/>
      <c r="W5" s="535"/>
      <c r="X5" s="535"/>
      <c r="Y5"/>
      <c r="Z5"/>
    </row>
    <row r="6" spans="1:26" ht="18" customHeight="1">
      <c r="A6" s="430" t="s">
        <v>92</v>
      </c>
      <c r="B6" s="414"/>
      <c r="C6" s="542">
        <v>1123479</v>
      </c>
      <c r="D6" s="544"/>
      <c r="E6" s="534">
        <v>76834</v>
      </c>
      <c r="F6" s="534"/>
      <c r="G6" s="534">
        <v>58694</v>
      </c>
      <c r="H6" s="534"/>
      <c r="I6" s="534">
        <v>156859</v>
      </c>
      <c r="J6" s="534"/>
      <c r="K6" s="534">
        <v>61636</v>
      </c>
      <c r="L6" s="534"/>
      <c r="M6" s="534">
        <v>109960</v>
      </c>
      <c r="N6" s="534"/>
      <c r="O6" s="534">
        <v>659496</v>
      </c>
      <c r="P6" s="534"/>
      <c r="Q6" s="534" t="s">
        <v>251</v>
      </c>
      <c r="R6" s="534"/>
      <c r="S6" s="536"/>
      <c r="T6" s="536"/>
      <c r="U6" s="536"/>
      <c r="V6" s="536"/>
      <c r="W6" s="536"/>
      <c r="X6" s="536"/>
      <c r="Y6"/>
      <c r="Z6"/>
    </row>
    <row r="7" spans="1:26" ht="18" customHeight="1">
      <c r="A7" s="430"/>
      <c r="B7" s="414"/>
      <c r="C7" s="532">
        <v>1062154</v>
      </c>
      <c r="D7" s="530"/>
      <c r="E7" s="530">
        <v>76834</v>
      </c>
      <c r="F7" s="530"/>
      <c r="G7" s="530">
        <v>58694</v>
      </c>
      <c r="H7" s="530"/>
      <c r="I7" s="530">
        <v>129825</v>
      </c>
      <c r="J7" s="530"/>
      <c r="K7" s="530">
        <v>37358</v>
      </c>
      <c r="L7" s="530"/>
      <c r="M7" s="530">
        <v>99947</v>
      </c>
      <c r="N7" s="530"/>
      <c r="O7" s="530">
        <v>659496</v>
      </c>
      <c r="P7" s="530"/>
      <c r="Q7" s="534" t="s">
        <v>251</v>
      </c>
      <c r="R7" s="534"/>
      <c r="S7" s="536"/>
      <c r="T7" s="536"/>
      <c r="U7" s="536"/>
      <c r="V7" s="536"/>
      <c r="W7" s="536"/>
      <c r="X7" s="536"/>
      <c r="Y7"/>
      <c r="Z7"/>
    </row>
    <row r="8" spans="1:26" ht="18" customHeight="1">
      <c r="A8" s="430" t="s">
        <v>93</v>
      </c>
      <c r="B8" s="430"/>
      <c r="C8" s="542">
        <v>972686</v>
      </c>
      <c r="D8" s="544"/>
      <c r="E8" s="534">
        <v>18457</v>
      </c>
      <c r="F8" s="534"/>
      <c r="G8" s="534">
        <v>53502</v>
      </c>
      <c r="H8" s="534"/>
      <c r="I8" s="534">
        <v>154857</v>
      </c>
      <c r="J8" s="534"/>
      <c r="K8" s="534">
        <v>56152</v>
      </c>
      <c r="L8" s="534"/>
      <c r="M8" s="534">
        <v>97219</v>
      </c>
      <c r="N8" s="534"/>
      <c r="O8" s="534">
        <v>592499</v>
      </c>
      <c r="P8" s="534"/>
      <c r="Q8" s="534" t="s">
        <v>251</v>
      </c>
      <c r="R8" s="534"/>
      <c r="S8" s="541"/>
      <c r="T8" s="541"/>
      <c r="U8" s="541"/>
      <c r="V8" s="541"/>
      <c r="W8" s="541"/>
      <c r="X8" s="541"/>
      <c r="Y8"/>
      <c r="Z8"/>
    </row>
    <row r="9" spans="1:24" s="117" customFormat="1" ht="18" customHeight="1">
      <c r="A9" s="430"/>
      <c r="B9" s="414"/>
      <c r="C9" s="532">
        <v>901918</v>
      </c>
      <c r="D9" s="530"/>
      <c r="E9" s="530">
        <v>18457</v>
      </c>
      <c r="F9" s="530"/>
      <c r="G9" s="530">
        <v>53502</v>
      </c>
      <c r="H9" s="530"/>
      <c r="I9" s="530">
        <v>115481</v>
      </c>
      <c r="J9" s="530"/>
      <c r="K9" s="530">
        <v>32994</v>
      </c>
      <c r="L9" s="530"/>
      <c r="M9" s="530">
        <v>88985</v>
      </c>
      <c r="N9" s="530"/>
      <c r="O9" s="530">
        <v>592499</v>
      </c>
      <c r="P9" s="530"/>
      <c r="Q9" s="534" t="s">
        <v>251</v>
      </c>
      <c r="R9" s="534"/>
      <c r="S9" s="536"/>
      <c r="T9" s="536"/>
      <c r="U9" s="536"/>
      <c r="V9" s="536"/>
      <c r="W9" s="536"/>
      <c r="X9" s="536"/>
    </row>
    <row r="10" spans="1:24" s="120" customFormat="1" ht="18" customHeight="1">
      <c r="A10" s="430" t="s">
        <v>219</v>
      </c>
      <c r="B10" s="430"/>
      <c r="C10" s="542">
        <v>904647</v>
      </c>
      <c r="D10" s="543"/>
      <c r="E10" s="534">
        <v>24321</v>
      </c>
      <c r="F10" s="534"/>
      <c r="G10" s="534">
        <v>49849</v>
      </c>
      <c r="H10" s="534"/>
      <c r="I10" s="534">
        <v>153135</v>
      </c>
      <c r="J10" s="534"/>
      <c r="K10" s="534">
        <v>49259</v>
      </c>
      <c r="L10" s="534"/>
      <c r="M10" s="534">
        <v>101317</v>
      </c>
      <c r="N10" s="534"/>
      <c r="O10" s="534">
        <v>526766</v>
      </c>
      <c r="P10" s="534"/>
      <c r="Q10" s="534">
        <v>1638</v>
      </c>
      <c r="R10" s="534"/>
      <c r="S10" s="541"/>
      <c r="T10" s="541"/>
      <c r="U10" s="541"/>
      <c r="V10" s="541"/>
      <c r="W10" s="541"/>
      <c r="X10" s="541"/>
    </row>
    <row r="11" spans="1:26" ht="18" customHeight="1">
      <c r="A11" s="430"/>
      <c r="B11" s="414"/>
      <c r="C11" s="532">
        <v>808344</v>
      </c>
      <c r="D11" s="530"/>
      <c r="E11" s="530">
        <v>19353</v>
      </c>
      <c r="F11" s="530"/>
      <c r="G11" s="530">
        <v>49429</v>
      </c>
      <c r="H11" s="530"/>
      <c r="I11" s="530">
        <v>106590</v>
      </c>
      <c r="J11" s="530"/>
      <c r="K11" s="530">
        <v>26992</v>
      </c>
      <c r="L11" s="530"/>
      <c r="M11" s="530">
        <v>95632</v>
      </c>
      <c r="N11" s="530"/>
      <c r="O11" s="530">
        <v>510348</v>
      </c>
      <c r="P11" s="530"/>
      <c r="Q11" s="530">
        <v>1398</v>
      </c>
      <c r="R11" s="530"/>
      <c r="S11" s="536"/>
      <c r="T11" s="536"/>
      <c r="U11" s="536"/>
      <c r="V11" s="536"/>
      <c r="W11" s="536"/>
      <c r="X11" s="536"/>
      <c r="Y11"/>
      <c r="Z11"/>
    </row>
    <row r="12" spans="1:24" s="117" customFormat="1" ht="18" customHeight="1">
      <c r="A12" s="430" t="s">
        <v>95</v>
      </c>
      <c r="B12" s="430"/>
      <c r="C12" s="533">
        <v>828878</v>
      </c>
      <c r="D12" s="534"/>
      <c r="E12" s="534">
        <v>31316</v>
      </c>
      <c r="F12" s="534"/>
      <c r="G12" s="534">
        <v>41948</v>
      </c>
      <c r="H12" s="534"/>
      <c r="I12" s="534">
        <v>174877</v>
      </c>
      <c r="J12" s="534"/>
      <c r="K12" s="534">
        <v>35877</v>
      </c>
      <c r="L12" s="534"/>
      <c r="M12" s="534">
        <v>98686</v>
      </c>
      <c r="N12" s="534"/>
      <c r="O12" s="534">
        <v>446174</v>
      </c>
      <c r="P12" s="534"/>
      <c r="Q12" s="534">
        <v>3814</v>
      </c>
      <c r="R12" s="534"/>
      <c r="S12" s="536"/>
      <c r="T12" s="536"/>
      <c r="U12" s="536"/>
      <c r="V12" s="536"/>
      <c r="W12" s="536"/>
      <c r="X12" s="536"/>
    </row>
    <row r="13" spans="1:24" s="117" customFormat="1" ht="18" customHeight="1">
      <c r="A13" s="430"/>
      <c r="B13" s="414"/>
      <c r="C13" s="532">
        <v>733722</v>
      </c>
      <c r="D13" s="530"/>
      <c r="E13" s="530">
        <v>21547</v>
      </c>
      <c r="F13" s="530"/>
      <c r="G13" s="530">
        <v>40387</v>
      </c>
      <c r="H13" s="530"/>
      <c r="I13" s="530">
        <v>111223</v>
      </c>
      <c r="J13" s="530"/>
      <c r="K13" s="530">
        <v>21222</v>
      </c>
      <c r="L13" s="530"/>
      <c r="M13" s="530">
        <v>94626</v>
      </c>
      <c r="N13" s="530"/>
      <c r="O13" s="530">
        <v>444717</v>
      </c>
      <c r="P13" s="530"/>
      <c r="Q13" s="530">
        <v>2422</v>
      </c>
      <c r="R13" s="530"/>
      <c r="S13" s="536"/>
      <c r="T13" s="536"/>
      <c r="U13" s="536"/>
      <c r="V13" s="536"/>
      <c r="W13" s="536"/>
      <c r="X13" s="536"/>
    </row>
    <row r="14" spans="1:26" ht="18" customHeight="1">
      <c r="A14" s="429" t="s">
        <v>96</v>
      </c>
      <c r="B14" s="429"/>
      <c r="C14" s="539">
        <v>762317</v>
      </c>
      <c r="D14" s="540"/>
      <c r="E14" s="540">
        <v>33786</v>
      </c>
      <c r="F14" s="540"/>
      <c r="G14" s="540">
        <v>38693</v>
      </c>
      <c r="H14" s="540"/>
      <c r="I14" s="540">
        <v>159759</v>
      </c>
      <c r="J14" s="540"/>
      <c r="K14" s="540">
        <v>34819</v>
      </c>
      <c r="L14" s="540"/>
      <c r="M14" s="540">
        <v>92103</v>
      </c>
      <c r="N14" s="540"/>
      <c r="O14" s="540">
        <v>403157</v>
      </c>
      <c r="P14" s="540"/>
      <c r="Q14" s="540">
        <v>3010</v>
      </c>
      <c r="R14" s="540"/>
      <c r="S14" s="536"/>
      <c r="T14" s="536"/>
      <c r="U14" s="536"/>
      <c r="V14" s="536"/>
      <c r="W14" s="536"/>
      <c r="X14" s="536"/>
      <c r="Y14"/>
      <c r="Z14"/>
    </row>
    <row r="15" spans="1:26" ht="18" customHeight="1">
      <c r="A15" s="430"/>
      <c r="B15" s="414"/>
      <c r="C15" s="538">
        <v>676607</v>
      </c>
      <c r="D15" s="537"/>
      <c r="E15" s="537">
        <v>25852</v>
      </c>
      <c r="F15" s="537"/>
      <c r="G15" s="537">
        <v>36823</v>
      </c>
      <c r="H15" s="537"/>
      <c r="I15" s="537">
        <v>103229</v>
      </c>
      <c r="J15" s="537"/>
      <c r="K15" s="537">
        <v>20725</v>
      </c>
      <c r="L15" s="537"/>
      <c r="M15" s="537">
        <v>89159</v>
      </c>
      <c r="N15" s="537"/>
      <c r="O15" s="537">
        <v>400819</v>
      </c>
      <c r="P15" s="537"/>
      <c r="Q15" s="537">
        <v>2487</v>
      </c>
      <c r="R15" s="537"/>
      <c r="S15" s="536"/>
      <c r="T15" s="536"/>
      <c r="U15" s="536"/>
      <c r="V15" s="536"/>
      <c r="W15" s="536"/>
      <c r="X15" s="536"/>
      <c r="Y15"/>
      <c r="Z15"/>
    </row>
    <row r="16" spans="1:26" ht="7.5" customHeight="1">
      <c r="A16" s="147"/>
      <c r="B16" s="147"/>
      <c r="C16" s="533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6"/>
      <c r="T16" s="536"/>
      <c r="U16" s="536"/>
      <c r="V16" s="536"/>
      <c r="W16" s="536"/>
      <c r="X16" s="536"/>
      <c r="Y16"/>
      <c r="Z16"/>
    </row>
    <row r="17" spans="1:26" ht="18" customHeight="1">
      <c r="A17" s="105" t="s">
        <v>252</v>
      </c>
      <c r="B17" s="147" t="s">
        <v>97</v>
      </c>
      <c r="C17" s="533">
        <v>60894</v>
      </c>
      <c r="D17" s="534"/>
      <c r="E17" s="534">
        <v>2794</v>
      </c>
      <c r="F17" s="534"/>
      <c r="G17" s="534">
        <v>2769</v>
      </c>
      <c r="H17" s="534"/>
      <c r="I17" s="534">
        <v>13006</v>
      </c>
      <c r="J17" s="534"/>
      <c r="K17" s="534">
        <v>3002</v>
      </c>
      <c r="L17" s="534"/>
      <c r="M17" s="534">
        <v>7835</v>
      </c>
      <c r="N17" s="534"/>
      <c r="O17" s="534">
        <v>31488</v>
      </c>
      <c r="P17" s="534"/>
      <c r="Q17" s="534">
        <v>268</v>
      </c>
      <c r="R17" s="534"/>
      <c r="S17" s="536"/>
      <c r="T17" s="536"/>
      <c r="U17" s="536"/>
      <c r="V17" s="536"/>
      <c r="W17" s="536"/>
      <c r="X17" s="536"/>
      <c r="Y17"/>
      <c r="Z17"/>
    </row>
    <row r="18" spans="1:26" ht="18" customHeight="1">
      <c r="A18" s="430"/>
      <c r="B18" s="414"/>
      <c r="C18" s="532">
        <v>53242</v>
      </c>
      <c r="D18" s="530"/>
      <c r="E18" s="530">
        <v>2163</v>
      </c>
      <c r="F18" s="530"/>
      <c r="G18" s="530">
        <v>2616</v>
      </c>
      <c r="H18" s="530"/>
      <c r="I18" s="530">
        <v>7798</v>
      </c>
      <c r="J18" s="530"/>
      <c r="K18" s="530">
        <v>1728</v>
      </c>
      <c r="L18" s="530"/>
      <c r="M18" s="530">
        <v>7584</v>
      </c>
      <c r="N18" s="530"/>
      <c r="O18" s="530">
        <v>31353</v>
      </c>
      <c r="P18" s="530"/>
      <c r="Q18" s="530">
        <v>106</v>
      </c>
      <c r="R18" s="530"/>
      <c r="S18" s="536"/>
      <c r="T18" s="536"/>
      <c r="U18" s="536"/>
      <c r="V18" s="536"/>
      <c r="W18" s="536"/>
      <c r="X18" s="536"/>
      <c r="Y18"/>
      <c r="Z18"/>
    </row>
    <row r="19" spans="1:26" ht="18" customHeight="1">
      <c r="A19" s="147"/>
      <c r="B19" s="147" t="s">
        <v>98</v>
      </c>
      <c r="C19" s="533">
        <v>60930</v>
      </c>
      <c r="D19" s="534"/>
      <c r="E19" s="534">
        <v>2413</v>
      </c>
      <c r="F19" s="534"/>
      <c r="G19" s="534">
        <v>3299</v>
      </c>
      <c r="H19" s="534"/>
      <c r="I19" s="534">
        <v>13708</v>
      </c>
      <c r="J19" s="534"/>
      <c r="K19" s="534">
        <v>2872</v>
      </c>
      <c r="L19" s="534"/>
      <c r="M19" s="534">
        <v>7580</v>
      </c>
      <c r="N19" s="534"/>
      <c r="O19" s="534">
        <v>31058</v>
      </c>
      <c r="P19" s="534"/>
      <c r="Q19" s="534">
        <v>330</v>
      </c>
      <c r="R19" s="534"/>
      <c r="S19" s="536"/>
      <c r="T19" s="536"/>
      <c r="U19" s="536"/>
      <c r="V19" s="536"/>
      <c r="W19" s="536"/>
      <c r="X19" s="536"/>
      <c r="Y19"/>
      <c r="Z19"/>
    </row>
    <row r="20" spans="1:26" ht="18" customHeight="1">
      <c r="A20" s="430"/>
      <c r="B20" s="414"/>
      <c r="C20" s="532">
        <v>54403</v>
      </c>
      <c r="D20" s="530"/>
      <c r="E20" s="530">
        <v>1869</v>
      </c>
      <c r="F20" s="530"/>
      <c r="G20" s="530">
        <v>3189</v>
      </c>
      <c r="H20" s="530"/>
      <c r="I20" s="530">
        <v>9271</v>
      </c>
      <c r="J20" s="530"/>
      <c r="K20" s="530">
        <v>1744</v>
      </c>
      <c r="L20" s="530"/>
      <c r="M20" s="530">
        <v>7379</v>
      </c>
      <c r="N20" s="530"/>
      <c r="O20" s="530">
        <v>30951</v>
      </c>
      <c r="P20" s="530"/>
      <c r="Q20" s="530">
        <v>244</v>
      </c>
      <c r="R20" s="530"/>
      <c r="S20" s="536"/>
      <c r="T20" s="536"/>
      <c r="U20" s="536"/>
      <c r="V20" s="536"/>
      <c r="W20" s="536"/>
      <c r="X20" s="536"/>
      <c r="Y20"/>
      <c r="Z20"/>
    </row>
    <row r="21" spans="1:26" ht="18" customHeight="1">
      <c r="A21" s="147"/>
      <c r="B21" s="147" t="s">
        <v>99</v>
      </c>
      <c r="C21" s="533">
        <v>60342</v>
      </c>
      <c r="D21" s="534"/>
      <c r="E21" s="534">
        <v>2687</v>
      </c>
      <c r="F21" s="534"/>
      <c r="G21" s="534">
        <v>2863</v>
      </c>
      <c r="H21" s="534"/>
      <c r="I21" s="534">
        <v>13575</v>
      </c>
      <c r="J21" s="534"/>
      <c r="K21" s="534">
        <v>2977</v>
      </c>
      <c r="L21" s="534"/>
      <c r="M21" s="534">
        <v>7615</v>
      </c>
      <c r="N21" s="534"/>
      <c r="O21" s="534">
        <v>30625</v>
      </c>
      <c r="P21" s="534"/>
      <c r="Q21" s="534">
        <v>230</v>
      </c>
      <c r="R21" s="534"/>
      <c r="S21" s="536"/>
      <c r="T21" s="536"/>
      <c r="U21" s="536"/>
      <c r="V21" s="536"/>
      <c r="W21" s="536"/>
      <c r="X21" s="536"/>
      <c r="Y21"/>
      <c r="Z21"/>
    </row>
    <row r="22" spans="1:26" ht="18" customHeight="1">
      <c r="A22" s="430"/>
      <c r="B22" s="414"/>
      <c r="C22" s="532">
        <v>52900</v>
      </c>
      <c r="D22" s="530"/>
      <c r="E22" s="530">
        <v>2066</v>
      </c>
      <c r="F22" s="530"/>
      <c r="G22" s="530">
        <v>2692</v>
      </c>
      <c r="H22" s="530"/>
      <c r="I22" s="530">
        <v>8448</v>
      </c>
      <c r="J22" s="530"/>
      <c r="K22" s="530">
        <v>1765</v>
      </c>
      <c r="L22" s="530"/>
      <c r="M22" s="530">
        <v>7405</v>
      </c>
      <c r="N22" s="530"/>
      <c r="O22" s="530">
        <v>30524</v>
      </c>
      <c r="P22" s="530"/>
      <c r="Q22" s="530">
        <v>175</v>
      </c>
      <c r="R22" s="530"/>
      <c r="S22" s="536"/>
      <c r="T22" s="536"/>
      <c r="U22" s="536"/>
      <c r="V22" s="536"/>
      <c r="W22" s="536"/>
      <c r="X22" s="536"/>
      <c r="Y22"/>
      <c r="Z22"/>
    </row>
    <row r="23" spans="1:26" ht="18" customHeight="1">
      <c r="A23" s="147"/>
      <c r="B23" s="147" t="s">
        <v>100</v>
      </c>
      <c r="C23" s="533">
        <v>68457</v>
      </c>
      <c r="D23" s="534"/>
      <c r="E23" s="534">
        <v>2770</v>
      </c>
      <c r="F23" s="534"/>
      <c r="G23" s="534">
        <v>3253</v>
      </c>
      <c r="H23" s="534"/>
      <c r="I23" s="534">
        <v>15098</v>
      </c>
      <c r="J23" s="534"/>
      <c r="K23" s="534">
        <v>3134</v>
      </c>
      <c r="L23" s="534"/>
      <c r="M23" s="534">
        <v>7477</v>
      </c>
      <c r="N23" s="534"/>
      <c r="O23" s="534">
        <v>36725</v>
      </c>
      <c r="P23" s="534"/>
      <c r="Q23" s="534">
        <v>261</v>
      </c>
      <c r="R23" s="534"/>
      <c r="S23" s="536"/>
      <c r="T23" s="536"/>
      <c r="U23" s="536"/>
      <c r="V23" s="536"/>
      <c r="W23" s="536"/>
      <c r="X23" s="536"/>
      <c r="Y23"/>
      <c r="Z23"/>
    </row>
    <row r="24" spans="1:26" ht="18" customHeight="1">
      <c r="A24" s="430"/>
      <c r="B24" s="414"/>
      <c r="C24" s="532">
        <v>61389</v>
      </c>
      <c r="D24" s="530"/>
      <c r="E24" s="530">
        <v>2154</v>
      </c>
      <c r="F24" s="530"/>
      <c r="G24" s="530">
        <v>3027</v>
      </c>
      <c r="H24" s="530"/>
      <c r="I24" s="530">
        <v>10481</v>
      </c>
      <c r="J24" s="530"/>
      <c r="K24" s="530">
        <v>1827</v>
      </c>
      <c r="L24" s="530"/>
      <c r="M24" s="530">
        <v>7278</v>
      </c>
      <c r="N24" s="530"/>
      <c r="O24" s="530">
        <v>36622</v>
      </c>
      <c r="P24" s="530"/>
      <c r="Q24" s="530">
        <v>215</v>
      </c>
      <c r="R24" s="530"/>
      <c r="S24" s="536"/>
      <c r="T24" s="536"/>
      <c r="U24" s="536"/>
      <c r="V24" s="536"/>
      <c r="W24" s="536"/>
      <c r="X24" s="536"/>
      <c r="Y24"/>
      <c r="Z24"/>
    </row>
    <row r="25" spans="1:26" ht="18" customHeight="1">
      <c r="A25" s="147"/>
      <c r="B25" s="147"/>
      <c r="C25" s="533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6"/>
      <c r="T25" s="536"/>
      <c r="U25" s="536"/>
      <c r="V25" s="536"/>
      <c r="W25" s="536"/>
      <c r="X25" s="536"/>
      <c r="Y25"/>
      <c r="Z25"/>
    </row>
    <row r="26" spans="1:26" ht="18" customHeight="1">
      <c r="A26" s="147"/>
      <c r="B26" s="147" t="s">
        <v>101</v>
      </c>
      <c r="C26" s="533">
        <v>71297</v>
      </c>
      <c r="D26" s="534"/>
      <c r="E26" s="534">
        <v>2665</v>
      </c>
      <c r="F26" s="534"/>
      <c r="G26" s="534">
        <v>3067</v>
      </c>
      <c r="H26" s="534"/>
      <c r="I26" s="534">
        <v>16333</v>
      </c>
      <c r="J26" s="534"/>
      <c r="K26" s="534">
        <v>2905</v>
      </c>
      <c r="L26" s="534"/>
      <c r="M26" s="534">
        <v>7488</v>
      </c>
      <c r="N26" s="534"/>
      <c r="O26" s="534">
        <v>39839</v>
      </c>
      <c r="P26" s="534"/>
      <c r="Q26" s="534">
        <v>289</v>
      </c>
      <c r="R26" s="534"/>
      <c r="S26" s="535"/>
      <c r="T26" s="535"/>
      <c r="U26" s="535"/>
      <c r="V26" s="535"/>
      <c r="W26" s="535"/>
      <c r="X26" s="535"/>
      <c r="Y26"/>
      <c r="Z26"/>
    </row>
    <row r="27" spans="1:26" ht="18" customHeight="1">
      <c r="A27" s="430"/>
      <c r="B27" s="414"/>
      <c r="C27" s="532">
        <v>64469</v>
      </c>
      <c r="D27" s="530"/>
      <c r="E27" s="530">
        <v>2135</v>
      </c>
      <c r="F27" s="530"/>
      <c r="G27" s="530">
        <v>2878</v>
      </c>
      <c r="H27" s="530"/>
      <c r="I27" s="530">
        <v>10666</v>
      </c>
      <c r="J27" s="530"/>
      <c r="K27" s="530">
        <v>1801</v>
      </c>
      <c r="L27" s="530"/>
      <c r="M27" s="530">
        <v>7256</v>
      </c>
      <c r="N27" s="530"/>
      <c r="O27" s="530">
        <v>39733</v>
      </c>
      <c r="P27" s="530"/>
      <c r="Q27" s="530">
        <v>255</v>
      </c>
      <c r="R27" s="530"/>
      <c r="S27" s="164"/>
      <c r="T27" s="164"/>
      <c r="U27" s="164"/>
      <c r="V27" s="164"/>
      <c r="W27" s="164"/>
      <c r="X27" s="164"/>
      <c r="Y27" s="164"/>
      <c r="Z27" s="164"/>
    </row>
    <row r="28" spans="1:18" ht="18" customHeight="1">
      <c r="A28" s="147"/>
      <c r="B28" s="147" t="s">
        <v>102</v>
      </c>
      <c r="C28" s="533">
        <v>63837</v>
      </c>
      <c r="D28" s="534"/>
      <c r="E28" s="534">
        <v>2727</v>
      </c>
      <c r="F28" s="534"/>
      <c r="G28" s="534">
        <v>3041</v>
      </c>
      <c r="H28" s="534"/>
      <c r="I28" s="534">
        <v>13873</v>
      </c>
      <c r="J28" s="534"/>
      <c r="K28" s="534">
        <v>2772</v>
      </c>
      <c r="L28" s="534"/>
      <c r="M28" s="534">
        <v>7488</v>
      </c>
      <c r="N28" s="534"/>
      <c r="O28" s="534">
        <v>33936</v>
      </c>
      <c r="P28" s="534"/>
      <c r="Q28" s="534">
        <v>275</v>
      </c>
      <c r="R28" s="534"/>
    </row>
    <row r="29" spans="1:18" ht="18" customHeight="1">
      <c r="A29" s="430"/>
      <c r="B29" s="414"/>
      <c r="C29" s="532">
        <v>56601</v>
      </c>
      <c r="D29" s="530"/>
      <c r="E29" s="530">
        <v>2109</v>
      </c>
      <c r="F29" s="530"/>
      <c r="G29" s="530">
        <v>2814</v>
      </c>
      <c r="H29" s="530"/>
      <c r="I29" s="530">
        <v>9009</v>
      </c>
      <c r="J29" s="530"/>
      <c r="K29" s="530">
        <v>1571</v>
      </c>
      <c r="L29" s="530"/>
      <c r="M29" s="530">
        <v>7270</v>
      </c>
      <c r="N29" s="530"/>
      <c r="O29" s="530">
        <v>33828</v>
      </c>
      <c r="P29" s="530"/>
      <c r="Q29" s="530">
        <v>243</v>
      </c>
      <c r="R29" s="530"/>
    </row>
    <row r="30" spans="1:18" ht="18" customHeight="1">
      <c r="A30" s="147"/>
      <c r="B30" s="147" t="s">
        <v>103</v>
      </c>
      <c r="C30" s="533">
        <v>65241</v>
      </c>
      <c r="D30" s="534"/>
      <c r="E30" s="534">
        <v>2817</v>
      </c>
      <c r="F30" s="534"/>
      <c r="G30" s="534">
        <v>3275</v>
      </c>
      <c r="H30" s="534"/>
      <c r="I30" s="534">
        <v>13352</v>
      </c>
      <c r="J30" s="534"/>
      <c r="K30" s="534">
        <v>3224</v>
      </c>
      <c r="L30" s="534"/>
      <c r="M30" s="534">
        <v>8402</v>
      </c>
      <c r="N30" s="534"/>
      <c r="O30" s="534">
        <v>34171</v>
      </c>
      <c r="P30" s="534"/>
      <c r="Q30" s="534">
        <v>294</v>
      </c>
      <c r="R30" s="534"/>
    </row>
    <row r="31" spans="1:18" ht="18" customHeight="1">
      <c r="A31" s="430"/>
      <c r="B31" s="414"/>
      <c r="C31" s="532">
        <v>57876</v>
      </c>
      <c r="D31" s="530"/>
      <c r="E31" s="530">
        <v>2173</v>
      </c>
      <c r="F31" s="530"/>
      <c r="G31" s="530">
        <v>3098</v>
      </c>
      <c r="H31" s="530"/>
      <c r="I31" s="530">
        <v>8453</v>
      </c>
      <c r="J31" s="530"/>
      <c r="K31" s="530">
        <v>1949</v>
      </c>
      <c r="L31" s="530"/>
      <c r="M31" s="530">
        <v>8137</v>
      </c>
      <c r="N31" s="530"/>
      <c r="O31" s="530">
        <v>34066</v>
      </c>
      <c r="P31" s="530"/>
      <c r="Q31" s="530">
        <v>248</v>
      </c>
      <c r="R31" s="530"/>
    </row>
    <row r="32" spans="1:18" ht="18" customHeight="1">
      <c r="A32" s="147"/>
      <c r="B32" s="147" t="s">
        <v>104</v>
      </c>
      <c r="C32" s="533">
        <v>60902</v>
      </c>
      <c r="D32" s="534"/>
      <c r="E32" s="534">
        <v>2925</v>
      </c>
      <c r="F32" s="534"/>
      <c r="G32" s="534">
        <v>3373</v>
      </c>
      <c r="H32" s="534"/>
      <c r="I32" s="534">
        <v>12957</v>
      </c>
      <c r="J32" s="534"/>
      <c r="K32" s="534">
        <v>2927</v>
      </c>
      <c r="L32" s="534"/>
      <c r="M32" s="534">
        <v>7465</v>
      </c>
      <c r="N32" s="534"/>
      <c r="O32" s="534">
        <v>31255</v>
      </c>
      <c r="P32" s="534"/>
      <c r="Q32" s="534">
        <v>238</v>
      </c>
      <c r="R32" s="534"/>
    </row>
    <row r="33" spans="1:18" ht="18" customHeight="1">
      <c r="A33" s="430"/>
      <c r="B33" s="414"/>
      <c r="C33" s="532">
        <v>53725</v>
      </c>
      <c r="D33" s="530"/>
      <c r="E33" s="530">
        <v>2246</v>
      </c>
      <c r="F33" s="530"/>
      <c r="G33" s="530">
        <v>3219</v>
      </c>
      <c r="H33" s="530"/>
      <c r="I33" s="530">
        <v>8185</v>
      </c>
      <c r="J33" s="530"/>
      <c r="K33" s="530">
        <v>1751</v>
      </c>
      <c r="L33" s="530"/>
      <c r="M33" s="530">
        <v>7170</v>
      </c>
      <c r="N33" s="530"/>
      <c r="O33" s="530">
        <v>31154</v>
      </c>
      <c r="P33" s="530"/>
      <c r="Q33" s="530">
        <v>193</v>
      </c>
      <c r="R33" s="530"/>
    </row>
    <row r="34" spans="1:18" ht="18" customHeight="1">
      <c r="A34" s="147"/>
      <c r="B34" s="147"/>
      <c r="C34" s="533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</row>
    <row r="35" spans="1:18" ht="18" customHeight="1">
      <c r="A35" s="147"/>
      <c r="B35" s="147" t="s">
        <v>253</v>
      </c>
      <c r="C35" s="533">
        <v>77423</v>
      </c>
      <c r="D35" s="534"/>
      <c r="E35" s="534">
        <v>3086</v>
      </c>
      <c r="F35" s="534"/>
      <c r="G35" s="534">
        <v>4095</v>
      </c>
      <c r="H35" s="534"/>
      <c r="I35" s="534">
        <v>13814</v>
      </c>
      <c r="J35" s="534"/>
      <c r="K35" s="534">
        <v>3145</v>
      </c>
      <c r="L35" s="534"/>
      <c r="M35" s="534">
        <v>7045</v>
      </c>
      <c r="N35" s="534"/>
      <c r="O35" s="534">
        <v>46238</v>
      </c>
      <c r="P35" s="534"/>
      <c r="Q35" s="534">
        <v>268</v>
      </c>
      <c r="R35" s="534"/>
    </row>
    <row r="36" spans="1:18" ht="18" customHeight="1">
      <c r="A36" s="430"/>
      <c r="B36" s="414"/>
      <c r="C36" s="532">
        <v>70161</v>
      </c>
      <c r="D36" s="530"/>
      <c r="E36" s="530">
        <v>2339</v>
      </c>
      <c r="F36" s="530"/>
      <c r="G36" s="530">
        <v>3952</v>
      </c>
      <c r="H36" s="530"/>
      <c r="I36" s="530">
        <v>9315</v>
      </c>
      <c r="J36" s="530"/>
      <c r="K36" s="530">
        <v>1970</v>
      </c>
      <c r="L36" s="530"/>
      <c r="M36" s="530">
        <v>6737</v>
      </c>
      <c r="N36" s="530"/>
      <c r="O36" s="530">
        <v>45848</v>
      </c>
      <c r="P36" s="530"/>
      <c r="Q36" s="530">
        <v>234</v>
      </c>
      <c r="R36" s="530"/>
    </row>
    <row r="37" spans="1:18" ht="18" customHeight="1">
      <c r="A37" s="105" t="s">
        <v>106</v>
      </c>
      <c r="B37" s="147" t="s">
        <v>107</v>
      </c>
      <c r="C37" s="533">
        <v>60749</v>
      </c>
      <c r="D37" s="534"/>
      <c r="E37" s="534">
        <v>2937</v>
      </c>
      <c r="F37" s="534"/>
      <c r="G37" s="534">
        <v>3460</v>
      </c>
      <c r="H37" s="534"/>
      <c r="I37" s="534">
        <v>11813</v>
      </c>
      <c r="J37" s="534"/>
      <c r="K37" s="534">
        <v>2695</v>
      </c>
      <c r="L37" s="534"/>
      <c r="M37" s="534">
        <v>7949</v>
      </c>
      <c r="N37" s="534"/>
      <c r="O37" s="534">
        <v>31895</v>
      </c>
      <c r="P37" s="534"/>
      <c r="Q37" s="534">
        <v>195</v>
      </c>
      <c r="R37" s="534"/>
    </row>
    <row r="38" spans="1:18" ht="18" customHeight="1">
      <c r="A38" s="430"/>
      <c r="B38" s="414"/>
      <c r="C38" s="532">
        <v>53978</v>
      </c>
      <c r="D38" s="530"/>
      <c r="E38" s="530">
        <v>2263</v>
      </c>
      <c r="F38" s="530"/>
      <c r="G38" s="530">
        <v>3359</v>
      </c>
      <c r="H38" s="530"/>
      <c r="I38" s="530">
        <v>7680</v>
      </c>
      <c r="J38" s="530"/>
      <c r="K38" s="530">
        <v>1585</v>
      </c>
      <c r="L38" s="530"/>
      <c r="M38" s="530">
        <v>7706</v>
      </c>
      <c r="N38" s="530"/>
      <c r="O38" s="530">
        <v>31385</v>
      </c>
      <c r="P38" s="530"/>
      <c r="Q38" s="530">
        <v>166</v>
      </c>
      <c r="R38" s="530"/>
    </row>
    <row r="39" spans="1:18" ht="18" customHeight="1">
      <c r="A39" s="147"/>
      <c r="B39" s="147" t="s">
        <v>108</v>
      </c>
      <c r="C39" s="533">
        <v>52533</v>
      </c>
      <c r="D39" s="534"/>
      <c r="E39" s="534">
        <v>2878</v>
      </c>
      <c r="F39" s="534"/>
      <c r="G39" s="534">
        <v>2548</v>
      </c>
      <c r="H39" s="534"/>
      <c r="I39" s="534">
        <v>10978</v>
      </c>
      <c r="J39" s="534"/>
      <c r="K39" s="534">
        <v>2584</v>
      </c>
      <c r="L39" s="534"/>
      <c r="M39" s="534">
        <v>7995</v>
      </c>
      <c r="N39" s="534"/>
      <c r="O39" s="534">
        <v>25550</v>
      </c>
      <c r="P39" s="534"/>
      <c r="Q39" s="534">
        <v>152</v>
      </c>
      <c r="R39" s="534"/>
    </row>
    <row r="40" spans="1:18" ht="18" customHeight="1">
      <c r="A40" s="430"/>
      <c r="B40" s="414"/>
      <c r="C40" s="532">
        <v>45499</v>
      </c>
      <c r="D40" s="530"/>
      <c r="E40" s="530">
        <v>2125</v>
      </c>
      <c r="F40" s="530"/>
      <c r="G40" s="530">
        <v>2445</v>
      </c>
      <c r="H40" s="530"/>
      <c r="I40" s="530">
        <v>6627</v>
      </c>
      <c r="J40" s="530"/>
      <c r="K40" s="530">
        <v>1461</v>
      </c>
      <c r="L40" s="530"/>
      <c r="M40" s="530">
        <v>7754</v>
      </c>
      <c r="N40" s="530"/>
      <c r="O40" s="530">
        <v>25087</v>
      </c>
      <c r="P40" s="530"/>
      <c r="Q40" s="530">
        <v>132</v>
      </c>
      <c r="R40" s="530"/>
    </row>
    <row r="41" spans="1:18" ht="18" customHeight="1">
      <c r="A41" s="147"/>
      <c r="B41" s="147" t="s">
        <v>109</v>
      </c>
      <c r="C41" s="533">
        <v>59712</v>
      </c>
      <c r="D41" s="534"/>
      <c r="E41" s="534">
        <v>3087</v>
      </c>
      <c r="F41" s="534"/>
      <c r="G41" s="534">
        <v>3650</v>
      </c>
      <c r="H41" s="534"/>
      <c r="I41" s="534">
        <v>12252</v>
      </c>
      <c r="J41" s="534"/>
      <c r="K41" s="534">
        <v>2582</v>
      </c>
      <c r="L41" s="534"/>
      <c r="M41" s="534">
        <v>7764</v>
      </c>
      <c r="N41" s="534"/>
      <c r="O41" s="534">
        <v>30377</v>
      </c>
      <c r="P41" s="534"/>
      <c r="Q41" s="534">
        <v>210</v>
      </c>
      <c r="R41" s="534"/>
    </row>
    <row r="42" spans="1:18" ht="18" customHeight="1">
      <c r="A42" s="430"/>
      <c r="B42" s="414"/>
      <c r="C42" s="532">
        <v>52364</v>
      </c>
      <c r="D42" s="530"/>
      <c r="E42" s="530">
        <v>2210</v>
      </c>
      <c r="F42" s="530"/>
      <c r="G42" s="530">
        <v>3534</v>
      </c>
      <c r="H42" s="530"/>
      <c r="I42" s="530">
        <v>7206</v>
      </c>
      <c r="J42" s="530"/>
      <c r="K42" s="530">
        <v>1573</v>
      </c>
      <c r="L42" s="530"/>
      <c r="M42" s="530">
        <v>7483</v>
      </c>
      <c r="N42" s="530"/>
      <c r="O42" s="530">
        <v>30268</v>
      </c>
      <c r="P42" s="530"/>
      <c r="Q42" s="530">
        <v>186</v>
      </c>
      <c r="R42" s="530"/>
    </row>
    <row r="43" spans="1:18" ht="14.25" thickBot="1">
      <c r="A43" s="149"/>
      <c r="B43" s="260"/>
      <c r="C43" s="531"/>
      <c r="D43" s="443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</row>
    <row r="44" spans="1:18" ht="13.5">
      <c r="A44" s="124" t="s">
        <v>254</v>
      </c>
      <c r="B44" s="132"/>
      <c r="C44" s="129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ht="13.5">
      <c r="A45" s="150" t="s">
        <v>255</v>
      </c>
    </row>
  </sheetData>
  <mergeCells count="414">
    <mergeCell ref="A1:R1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K27:L27"/>
    <mergeCell ref="M27:N27"/>
    <mergeCell ref="O27:P27"/>
    <mergeCell ref="A27:B27"/>
    <mergeCell ref="C27:D27"/>
    <mergeCell ref="E27:F27"/>
    <mergeCell ref="G27:H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I27:J27"/>
    <mergeCell ref="K29:L29"/>
    <mergeCell ref="M29:N29"/>
    <mergeCell ref="O29:P29"/>
    <mergeCell ref="A29:B29"/>
    <mergeCell ref="C29:D29"/>
    <mergeCell ref="E29:F29"/>
    <mergeCell ref="G29:H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I29:J29"/>
    <mergeCell ref="K31:L31"/>
    <mergeCell ref="M31:N31"/>
    <mergeCell ref="O31:P31"/>
    <mergeCell ref="A31:B31"/>
    <mergeCell ref="C31:D31"/>
    <mergeCell ref="E31:F31"/>
    <mergeCell ref="G31:H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I31:J31"/>
    <mergeCell ref="K33:L33"/>
    <mergeCell ref="M33:N33"/>
    <mergeCell ref="O33:P33"/>
    <mergeCell ref="A33:B33"/>
    <mergeCell ref="C33:D33"/>
    <mergeCell ref="E33:F33"/>
    <mergeCell ref="G33:H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I33:J33"/>
    <mergeCell ref="C35:D35"/>
    <mergeCell ref="E35:F35"/>
    <mergeCell ref="G35:H35"/>
    <mergeCell ref="I35:J35"/>
    <mergeCell ref="K35:L35"/>
    <mergeCell ref="M35:N35"/>
    <mergeCell ref="O35:P35"/>
    <mergeCell ref="Q35:R35"/>
    <mergeCell ref="K36:L36"/>
    <mergeCell ref="M36:N36"/>
    <mergeCell ref="O36:P36"/>
    <mergeCell ref="A36:B36"/>
    <mergeCell ref="C36:D36"/>
    <mergeCell ref="E36:F36"/>
    <mergeCell ref="G36:H36"/>
    <mergeCell ref="Q36:R36"/>
    <mergeCell ref="C37:D37"/>
    <mergeCell ref="E37:F37"/>
    <mergeCell ref="G37:H37"/>
    <mergeCell ref="I37:J37"/>
    <mergeCell ref="K37:L37"/>
    <mergeCell ref="M37:N37"/>
    <mergeCell ref="O37:P37"/>
    <mergeCell ref="Q37:R37"/>
    <mergeCell ref="I36:J36"/>
    <mergeCell ref="K38:L38"/>
    <mergeCell ref="M38:N38"/>
    <mergeCell ref="O38:P38"/>
    <mergeCell ref="A38:B38"/>
    <mergeCell ref="C38:D38"/>
    <mergeCell ref="E38:F38"/>
    <mergeCell ref="G38:H38"/>
    <mergeCell ref="Q38:R38"/>
    <mergeCell ref="C39:D39"/>
    <mergeCell ref="E39:F39"/>
    <mergeCell ref="G39:H39"/>
    <mergeCell ref="I39:J39"/>
    <mergeCell ref="K39:L39"/>
    <mergeCell ref="M39:N39"/>
    <mergeCell ref="O39:P39"/>
    <mergeCell ref="Q39:R39"/>
    <mergeCell ref="I38:J38"/>
    <mergeCell ref="K40:L40"/>
    <mergeCell ref="M40:N40"/>
    <mergeCell ref="O40:P40"/>
    <mergeCell ref="A40:B40"/>
    <mergeCell ref="C40:D40"/>
    <mergeCell ref="E40:F40"/>
    <mergeCell ref="G40:H40"/>
    <mergeCell ref="Q40:R40"/>
    <mergeCell ref="C41:D41"/>
    <mergeCell ref="E41:F41"/>
    <mergeCell ref="G41:H41"/>
    <mergeCell ref="I41:J41"/>
    <mergeCell ref="K41:L41"/>
    <mergeCell ref="M41:N41"/>
    <mergeCell ref="O41:P41"/>
    <mergeCell ref="Q41:R41"/>
    <mergeCell ref="I40:J40"/>
    <mergeCell ref="K42:L42"/>
    <mergeCell ref="M42:N42"/>
    <mergeCell ref="O42:P42"/>
    <mergeCell ref="A42:B42"/>
    <mergeCell ref="C42:D42"/>
    <mergeCell ref="E42:F42"/>
    <mergeCell ref="G42:H42"/>
    <mergeCell ref="Q42:R42"/>
    <mergeCell ref="C43:D43"/>
    <mergeCell ref="E43:F43"/>
    <mergeCell ref="G43:H43"/>
    <mergeCell ref="I43:J43"/>
    <mergeCell ref="K43:L43"/>
    <mergeCell ref="M43:N43"/>
    <mergeCell ref="O43:P43"/>
    <mergeCell ref="Q43:R43"/>
    <mergeCell ref="I42:J42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N27"/>
  <sheetViews>
    <sheetView workbookViewId="0" topLeftCell="A1">
      <selection activeCell="A1" sqref="A1"/>
    </sheetView>
  </sheetViews>
  <sheetFormatPr defaultColWidth="9.00390625" defaultRowHeight="13.5"/>
  <cols>
    <col min="1" max="1" width="5.875" style="150" customWidth="1"/>
    <col min="2" max="2" width="7.875" style="150" customWidth="1"/>
    <col min="3" max="6" width="7.625" style="261" customWidth="1"/>
    <col min="7" max="12" width="7.625" style="104" customWidth="1"/>
    <col min="13" max="14" width="10.75390625" style="0" bestFit="1" customWidth="1"/>
  </cols>
  <sheetData>
    <row r="1" spans="1:12" ht="21" customHeight="1">
      <c r="A1" s="132"/>
      <c r="B1" s="132"/>
      <c r="C1" s="129"/>
      <c r="D1" s="129"/>
      <c r="E1" s="129"/>
      <c r="F1" s="129"/>
      <c r="G1" s="129"/>
      <c r="H1" s="129"/>
      <c r="I1" s="129"/>
      <c r="K1" s="76"/>
      <c r="L1" s="76"/>
    </row>
    <row r="2" spans="1:12" ht="20.25" customHeight="1">
      <c r="A2" s="350" t="s">
        <v>256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ht="16.5" customHeight="1" thickBot="1">
      <c r="A3" s="132"/>
      <c r="B3" s="132"/>
      <c r="C3" s="129"/>
      <c r="D3" s="135"/>
      <c r="E3" s="135"/>
      <c r="F3" s="135"/>
      <c r="G3" s="135"/>
      <c r="H3" s="135"/>
      <c r="I3" s="135"/>
      <c r="J3" s="135"/>
      <c r="K3" s="135"/>
      <c r="L3" s="125" t="s">
        <v>257</v>
      </c>
    </row>
    <row r="4" spans="1:12" ht="16.5" customHeight="1">
      <c r="A4" s="433" t="s">
        <v>258</v>
      </c>
      <c r="B4" s="439"/>
      <c r="C4" s="347" t="s">
        <v>259</v>
      </c>
      <c r="D4" s="553" t="s">
        <v>260</v>
      </c>
      <c r="E4" s="553"/>
      <c r="F4" s="553"/>
      <c r="G4" s="553" t="s">
        <v>261</v>
      </c>
      <c r="H4" s="553"/>
      <c r="I4" s="554" t="s">
        <v>262</v>
      </c>
      <c r="J4" s="556" t="s">
        <v>263</v>
      </c>
      <c r="K4" s="553" t="s">
        <v>264</v>
      </c>
      <c r="L4" s="560" t="s">
        <v>265</v>
      </c>
    </row>
    <row r="5" spans="1:12" ht="16.5" customHeight="1">
      <c r="A5" s="430"/>
      <c r="B5" s="414"/>
      <c r="C5" s="463"/>
      <c r="D5" s="485"/>
      <c r="E5" s="485"/>
      <c r="F5" s="485"/>
      <c r="G5" s="485"/>
      <c r="H5" s="485"/>
      <c r="I5" s="555"/>
      <c r="J5" s="557"/>
      <c r="K5" s="559"/>
      <c r="L5" s="561"/>
    </row>
    <row r="6" spans="1:12" ht="21" customHeight="1">
      <c r="A6" s="434"/>
      <c r="B6" s="440"/>
      <c r="C6" s="348"/>
      <c r="D6" s="111" t="s">
        <v>266</v>
      </c>
      <c r="E6" s="111" t="s">
        <v>267</v>
      </c>
      <c r="F6" s="110" t="s">
        <v>268</v>
      </c>
      <c r="G6" s="110" t="s">
        <v>269</v>
      </c>
      <c r="H6" s="110" t="s">
        <v>270</v>
      </c>
      <c r="I6" s="110" t="s">
        <v>271</v>
      </c>
      <c r="J6" s="558"/>
      <c r="K6" s="485"/>
      <c r="L6" s="562"/>
    </row>
    <row r="7" spans="1:12" ht="9" customHeight="1">
      <c r="A7" s="430"/>
      <c r="B7" s="503"/>
      <c r="C7" s="262"/>
      <c r="D7" s="263"/>
      <c r="E7" s="263"/>
      <c r="F7" s="263"/>
      <c r="G7" s="264"/>
      <c r="H7" s="264"/>
      <c r="I7" s="265"/>
      <c r="J7" s="265"/>
      <c r="K7" s="265"/>
      <c r="L7" s="264"/>
    </row>
    <row r="8" spans="1:12" ht="15" customHeight="1">
      <c r="A8" s="430" t="s">
        <v>76</v>
      </c>
      <c r="B8" s="503"/>
      <c r="C8" s="266">
        <v>461</v>
      </c>
      <c r="D8" s="267">
        <v>340</v>
      </c>
      <c r="E8" s="267">
        <v>19</v>
      </c>
      <c r="F8" s="267">
        <v>9</v>
      </c>
      <c r="G8" s="267">
        <v>8</v>
      </c>
      <c r="H8" s="268">
        <v>6</v>
      </c>
      <c r="I8" s="268">
        <v>3</v>
      </c>
      <c r="J8" s="268">
        <v>2</v>
      </c>
      <c r="K8" s="268">
        <v>69</v>
      </c>
      <c r="L8" s="268">
        <v>5</v>
      </c>
    </row>
    <row r="9" spans="1:12" ht="15" customHeight="1">
      <c r="A9" s="502"/>
      <c r="B9" s="503"/>
      <c r="C9" s="269">
        <v>591.89</v>
      </c>
      <c r="D9" s="270">
        <v>51.4</v>
      </c>
      <c r="E9" s="270">
        <v>26.25</v>
      </c>
      <c r="F9" s="270">
        <v>38.12</v>
      </c>
      <c r="G9" s="270">
        <v>168.15</v>
      </c>
      <c r="H9" s="271">
        <v>82.03</v>
      </c>
      <c r="I9" s="271">
        <v>94.67</v>
      </c>
      <c r="J9" s="271">
        <v>9.2</v>
      </c>
      <c r="K9" s="270">
        <v>120.81</v>
      </c>
      <c r="L9" s="271">
        <v>1.26</v>
      </c>
    </row>
    <row r="10" spans="1:12" ht="9" customHeight="1">
      <c r="A10" s="430"/>
      <c r="B10" s="414"/>
      <c r="C10" s="262"/>
      <c r="D10" s="264"/>
      <c r="E10" s="264"/>
      <c r="F10" s="264"/>
      <c r="G10" s="264"/>
      <c r="H10" s="264"/>
      <c r="I10" s="264"/>
      <c r="J10" s="264"/>
      <c r="K10" s="264"/>
      <c r="L10" s="264"/>
    </row>
    <row r="11" spans="1:12" ht="15" customHeight="1">
      <c r="A11" s="552" t="s">
        <v>77</v>
      </c>
      <c r="B11" s="552"/>
      <c r="C11" s="266">
        <v>470</v>
      </c>
      <c r="D11" s="267">
        <v>346</v>
      </c>
      <c r="E11" s="267">
        <v>21</v>
      </c>
      <c r="F11" s="267">
        <v>9</v>
      </c>
      <c r="G11" s="267">
        <v>8</v>
      </c>
      <c r="H11" s="267">
        <v>6</v>
      </c>
      <c r="I11" s="268">
        <v>3</v>
      </c>
      <c r="J11" s="268">
        <v>2</v>
      </c>
      <c r="K11" s="268">
        <v>70</v>
      </c>
      <c r="L11" s="268">
        <v>5</v>
      </c>
    </row>
    <row r="12" spans="1:12" ht="15" customHeight="1">
      <c r="A12" s="552"/>
      <c r="B12" s="552"/>
      <c r="C12" s="269">
        <v>596.62</v>
      </c>
      <c r="D12" s="270">
        <v>52.29</v>
      </c>
      <c r="E12" s="270">
        <v>29.17</v>
      </c>
      <c r="F12" s="270">
        <v>38.12</v>
      </c>
      <c r="G12" s="270">
        <v>168.15</v>
      </c>
      <c r="H12" s="270">
        <v>82.03</v>
      </c>
      <c r="I12" s="271">
        <v>94.67</v>
      </c>
      <c r="J12" s="271">
        <v>9.2</v>
      </c>
      <c r="K12" s="270">
        <v>121.73</v>
      </c>
      <c r="L12" s="271">
        <v>1.26</v>
      </c>
    </row>
    <row r="13" spans="1:12" ht="9" customHeight="1">
      <c r="A13" s="430"/>
      <c r="B13" s="414"/>
      <c r="C13" s="262"/>
      <c r="D13" s="264"/>
      <c r="E13" s="264"/>
      <c r="F13" s="264"/>
      <c r="G13" s="264"/>
      <c r="H13" s="264"/>
      <c r="I13" s="264"/>
      <c r="J13" s="264"/>
      <c r="K13" s="264"/>
      <c r="L13" s="264"/>
    </row>
    <row r="14" spans="1:12" ht="15" customHeight="1">
      <c r="A14" s="552" t="s">
        <v>65</v>
      </c>
      <c r="B14" s="552"/>
      <c r="C14" s="272">
        <v>498</v>
      </c>
      <c r="D14" s="273">
        <v>358</v>
      </c>
      <c r="E14" s="273">
        <v>20</v>
      </c>
      <c r="F14" s="273">
        <v>5</v>
      </c>
      <c r="G14" s="273">
        <v>13</v>
      </c>
      <c r="H14" s="264">
        <v>6</v>
      </c>
      <c r="I14" s="273">
        <v>2</v>
      </c>
      <c r="J14" s="273">
        <v>3</v>
      </c>
      <c r="K14" s="273">
        <v>86</v>
      </c>
      <c r="L14" s="264">
        <v>5</v>
      </c>
    </row>
    <row r="15" spans="1:12" ht="15" customHeight="1">
      <c r="A15" s="552"/>
      <c r="B15" s="552"/>
      <c r="C15" s="274">
        <v>611.61</v>
      </c>
      <c r="D15" s="263">
        <v>55.19</v>
      </c>
      <c r="E15" s="263">
        <v>29.35</v>
      </c>
      <c r="F15" s="263">
        <v>19.26</v>
      </c>
      <c r="G15" s="263">
        <v>218.82</v>
      </c>
      <c r="H15" s="265">
        <v>59.28</v>
      </c>
      <c r="I15" s="265">
        <v>54.9</v>
      </c>
      <c r="J15" s="265">
        <v>16.35</v>
      </c>
      <c r="K15" s="265">
        <v>157.2</v>
      </c>
      <c r="L15" s="265">
        <v>1.26</v>
      </c>
    </row>
    <row r="16" spans="1:12" ht="9" customHeight="1">
      <c r="A16" s="430"/>
      <c r="B16" s="414"/>
      <c r="C16" s="128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s="117" customFormat="1" ht="15" customHeight="1">
      <c r="A17" s="552" t="s">
        <v>66</v>
      </c>
      <c r="B17" s="552"/>
      <c r="C17" s="272">
        <v>505</v>
      </c>
      <c r="D17" s="273">
        <v>365</v>
      </c>
      <c r="E17" s="273">
        <v>21</v>
      </c>
      <c r="F17" s="273">
        <v>5</v>
      </c>
      <c r="G17" s="273">
        <v>13</v>
      </c>
      <c r="H17" s="264">
        <v>6</v>
      </c>
      <c r="I17" s="273">
        <v>2</v>
      </c>
      <c r="J17" s="273">
        <v>3</v>
      </c>
      <c r="K17" s="273">
        <v>85</v>
      </c>
      <c r="L17" s="264">
        <v>5</v>
      </c>
    </row>
    <row r="18" spans="1:12" s="117" customFormat="1" ht="15" customHeight="1">
      <c r="A18" s="552"/>
      <c r="B18" s="552"/>
      <c r="C18" s="274">
        <v>617.13</v>
      </c>
      <c r="D18" s="263">
        <v>56</v>
      </c>
      <c r="E18" s="263">
        <v>31.43</v>
      </c>
      <c r="F18" s="263">
        <v>19.26</v>
      </c>
      <c r="G18" s="263">
        <v>220.88</v>
      </c>
      <c r="H18" s="265">
        <v>59.28</v>
      </c>
      <c r="I18" s="265">
        <v>54.9</v>
      </c>
      <c r="J18" s="265">
        <v>16.35</v>
      </c>
      <c r="K18" s="265">
        <v>157.77</v>
      </c>
      <c r="L18" s="265">
        <v>1.26</v>
      </c>
    </row>
    <row r="19" spans="1:12" ht="9" customHeight="1">
      <c r="A19" s="430"/>
      <c r="B19" s="503"/>
      <c r="C19" s="275"/>
      <c r="D19" s="276"/>
      <c r="E19" s="276"/>
      <c r="F19" s="276"/>
      <c r="G19" s="277"/>
      <c r="H19" s="278"/>
      <c r="I19" s="279"/>
      <c r="J19" s="279"/>
      <c r="K19" s="279"/>
      <c r="L19" s="278"/>
    </row>
    <row r="20" spans="1:14" s="120" customFormat="1" ht="15" customHeight="1">
      <c r="A20" s="550" t="s">
        <v>67</v>
      </c>
      <c r="B20" s="550"/>
      <c r="C20" s="281">
        <v>511</v>
      </c>
      <c r="D20" s="282">
        <v>370</v>
      </c>
      <c r="E20" s="282">
        <v>21</v>
      </c>
      <c r="F20" s="282">
        <v>5</v>
      </c>
      <c r="G20" s="282">
        <v>13</v>
      </c>
      <c r="H20" s="283">
        <v>6</v>
      </c>
      <c r="I20" s="282">
        <v>2</v>
      </c>
      <c r="J20" s="282">
        <v>3</v>
      </c>
      <c r="K20" s="282">
        <v>86</v>
      </c>
      <c r="L20" s="283">
        <v>5</v>
      </c>
      <c r="N20" s="284"/>
    </row>
    <row r="21" spans="1:14" s="120" customFormat="1" ht="15" customHeight="1">
      <c r="A21" s="550"/>
      <c r="B21" s="550"/>
      <c r="C21" s="285">
        <v>620.49</v>
      </c>
      <c r="D21" s="286">
        <v>56.75</v>
      </c>
      <c r="E21" s="286">
        <v>31.43</v>
      </c>
      <c r="F21" s="286">
        <v>19.26</v>
      </c>
      <c r="G21" s="286">
        <v>221.09</v>
      </c>
      <c r="H21" s="287">
        <v>59.28</v>
      </c>
      <c r="I21" s="287">
        <v>54.9</v>
      </c>
      <c r="J21" s="287">
        <v>16.35</v>
      </c>
      <c r="K21" s="287">
        <v>160.17</v>
      </c>
      <c r="L21" s="287">
        <v>1.26</v>
      </c>
      <c r="M21" s="288"/>
      <c r="N21" s="288"/>
    </row>
    <row r="22" spans="1:12" ht="9" customHeight="1">
      <c r="A22" s="280"/>
      <c r="B22" s="280"/>
      <c r="C22" s="275"/>
      <c r="D22" s="276"/>
      <c r="E22" s="276"/>
      <c r="F22" s="276"/>
      <c r="G22" s="277"/>
      <c r="H22" s="278"/>
      <c r="I22" s="279"/>
      <c r="J22" s="279"/>
      <c r="K22" s="279"/>
      <c r="L22" s="278"/>
    </row>
    <row r="23" spans="1:12" ht="9" customHeight="1" thickBot="1">
      <c r="A23" s="443"/>
      <c r="B23" s="551"/>
      <c r="C23" s="131"/>
      <c r="D23" s="159"/>
      <c r="E23" s="159"/>
      <c r="F23" s="159"/>
      <c r="G23" s="159"/>
      <c r="H23" s="159"/>
      <c r="I23" s="159"/>
      <c r="J23" s="159"/>
      <c r="K23" s="159"/>
      <c r="L23" s="159"/>
    </row>
    <row r="24" spans="1:12" ht="18" customHeight="1">
      <c r="A24" s="124" t="s">
        <v>272</v>
      </c>
      <c r="B24" s="132"/>
      <c r="C24" s="129"/>
      <c r="D24" s="135"/>
      <c r="E24" s="135"/>
      <c r="F24" s="135"/>
      <c r="G24" s="135"/>
      <c r="H24" s="135"/>
      <c r="I24" s="135"/>
      <c r="J24" s="135"/>
      <c r="K24" s="135"/>
      <c r="L24" s="135"/>
    </row>
    <row r="27" ht="13.5">
      <c r="C27" s="289"/>
    </row>
  </sheetData>
  <mergeCells count="20">
    <mergeCell ref="A2:L2"/>
    <mergeCell ref="A4:B6"/>
    <mergeCell ref="C4:C6"/>
    <mergeCell ref="D4:F5"/>
    <mergeCell ref="G4:H5"/>
    <mergeCell ref="I4:I5"/>
    <mergeCell ref="J4:J6"/>
    <mergeCell ref="K4:K6"/>
    <mergeCell ref="L4:L6"/>
    <mergeCell ref="A7:B7"/>
    <mergeCell ref="A8:B9"/>
    <mergeCell ref="A10:B10"/>
    <mergeCell ref="A11:B12"/>
    <mergeCell ref="A19:B19"/>
    <mergeCell ref="A20:B21"/>
    <mergeCell ref="A23:B23"/>
    <mergeCell ref="A13:B13"/>
    <mergeCell ref="A14:B15"/>
    <mergeCell ref="A16:B16"/>
    <mergeCell ref="A17:B18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22"/>
  <sheetViews>
    <sheetView workbookViewId="0" topLeftCell="A1">
      <selection activeCell="B1" sqref="B1"/>
    </sheetView>
  </sheetViews>
  <sheetFormatPr defaultColWidth="9.00390625" defaultRowHeight="13.5"/>
  <cols>
    <col min="1" max="1" width="1.00390625" style="67" customWidth="1"/>
    <col min="2" max="2" width="9.625" style="67" customWidth="1"/>
    <col min="3" max="4" width="1.00390625" style="67" customWidth="1"/>
    <col min="5" max="5" width="8.125" style="69" customWidth="1"/>
    <col min="6" max="6" width="1.00390625" style="69" customWidth="1"/>
    <col min="7" max="7" width="16.625" style="69" customWidth="1"/>
    <col min="8" max="9" width="25.875" style="69" customWidth="1"/>
    <col min="10" max="16384" width="11.00390625" style="44" customWidth="1"/>
  </cols>
  <sheetData>
    <row r="1" spans="1:9" ht="30" customHeight="1">
      <c r="A1" s="40"/>
      <c r="B1" s="40"/>
      <c r="C1" s="40"/>
      <c r="D1" s="40"/>
      <c r="E1" s="41"/>
      <c r="F1" s="41"/>
      <c r="G1" s="42"/>
      <c r="H1" s="42"/>
      <c r="I1" s="43"/>
    </row>
    <row r="2" spans="1:9" ht="66" customHeight="1">
      <c r="A2" s="397" t="s">
        <v>28</v>
      </c>
      <c r="B2" s="397"/>
      <c r="C2" s="397"/>
      <c r="D2" s="397"/>
      <c r="E2" s="397"/>
      <c r="F2" s="397"/>
      <c r="G2" s="397"/>
      <c r="H2" s="397"/>
      <c r="I2" s="397"/>
    </row>
    <row r="3" spans="1:9" ht="16.5" customHeight="1" thickBot="1">
      <c r="A3" s="398"/>
      <c r="B3" s="398"/>
      <c r="C3" s="398"/>
      <c r="D3" s="398"/>
      <c r="E3" s="398"/>
      <c r="F3" s="398"/>
      <c r="G3" s="398"/>
      <c r="H3" s="45"/>
      <c r="I3" s="46" t="s">
        <v>29</v>
      </c>
    </row>
    <row r="4" spans="1:9" ht="21" customHeight="1">
      <c r="A4" s="399" t="s">
        <v>1</v>
      </c>
      <c r="B4" s="399"/>
      <c r="C4" s="399"/>
      <c r="D4" s="399"/>
      <c r="E4" s="399"/>
      <c r="F4" s="399"/>
      <c r="G4" s="400"/>
      <c r="H4" s="403" t="s">
        <v>30</v>
      </c>
      <c r="I4" s="405" t="s">
        <v>31</v>
      </c>
    </row>
    <row r="5" spans="1:9" ht="27" customHeight="1">
      <c r="A5" s="401"/>
      <c r="B5" s="401"/>
      <c r="C5" s="401"/>
      <c r="D5" s="401"/>
      <c r="E5" s="401"/>
      <c r="F5" s="401"/>
      <c r="G5" s="402"/>
      <c r="H5" s="404"/>
      <c r="I5" s="406"/>
    </row>
    <row r="6" spans="1:9" ht="27" customHeight="1">
      <c r="A6" s="407" t="s">
        <v>32</v>
      </c>
      <c r="B6" s="407"/>
      <c r="C6" s="407"/>
      <c r="D6" s="407"/>
      <c r="E6" s="407"/>
      <c r="F6" s="407"/>
      <c r="G6" s="408"/>
      <c r="H6" s="47">
        <v>4948</v>
      </c>
      <c r="I6" s="47">
        <v>42004.31</v>
      </c>
    </row>
    <row r="7" spans="1:9" ht="22.5" customHeight="1">
      <c r="A7" s="48"/>
      <c r="B7" s="48"/>
      <c r="C7" s="48"/>
      <c r="D7" s="48"/>
      <c r="E7" s="48"/>
      <c r="F7" s="48"/>
      <c r="G7" s="49" t="s">
        <v>33</v>
      </c>
      <c r="H7" s="47">
        <v>4863</v>
      </c>
      <c r="I7" s="47">
        <v>40985.13</v>
      </c>
    </row>
    <row r="8" spans="1:9" ht="22.5" customHeight="1">
      <c r="A8" s="48"/>
      <c r="B8" s="409" t="s">
        <v>34</v>
      </c>
      <c r="C8" s="409"/>
      <c r="D8" s="409"/>
      <c r="E8" s="409"/>
      <c r="F8" s="48"/>
      <c r="G8" s="49" t="s">
        <v>35</v>
      </c>
      <c r="H8" s="47">
        <v>4327</v>
      </c>
      <c r="I8" s="47">
        <v>20558.76</v>
      </c>
    </row>
    <row r="9" spans="1:9" ht="22.5" customHeight="1">
      <c r="A9" s="50"/>
      <c r="B9" s="50"/>
      <c r="C9" s="50"/>
      <c r="D9" s="50"/>
      <c r="E9" s="50"/>
      <c r="F9" s="50"/>
      <c r="G9" s="51" t="s">
        <v>36</v>
      </c>
      <c r="H9" s="47">
        <v>536</v>
      </c>
      <c r="I9" s="47">
        <v>20426.37</v>
      </c>
    </row>
    <row r="10" spans="1:9" ht="22.5" customHeight="1">
      <c r="A10" s="52"/>
      <c r="B10" s="410" t="s">
        <v>37</v>
      </c>
      <c r="C10" s="52"/>
      <c r="D10" s="53"/>
      <c r="E10" s="376" t="s">
        <v>38</v>
      </c>
      <c r="F10" s="376"/>
      <c r="G10" s="377"/>
      <c r="H10" s="47">
        <v>85</v>
      </c>
      <c r="I10" s="47">
        <v>1019.18</v>
      </c>
    </row>
    <row r="11" spans="1:9" ht="22.5" customHeight="1">
      <c r="A11" s="52"/>
      <c r="B11" s="411"/>
      <c r="C11" s="52"/>
      <c r="D11" s="54"/>
      <c r="E11" s="378" t="s">
        <v>39</v>
      </c>
      <c r="F11" s="55"/>
      <c r="G11" s="56" t="s">
        <v>33</v>
      </c>
      <c r="H11" s="47">
        <v>68</v>
      </c>
      <c r="I11" s="47">
        <v>496.38</v>
      </c>
    </row>
    <row r="12" spans="1:9" ht="22.5" customHeight="1">
      <c r="A12" s="52"/>
      <c r="B12" s="411"/>
      <c r="C12" s="52"/>
      <c r="D12" s="57"/>
      <c r="E12" s="379"/>
      <c r="F12" s="58"/>
      <c r="G12" s="49" t="s">
        <v>35</v>
      </c>
      <c r="H12" s="47">
        <v>65</v>
      </c>
      <c r="I12" s="47">
        <v>349.52</v>
      </c>
    </row>
    <row r="13" spans="1:9" ht="22.5" customHeight="1">
      <c r="A13" s="52"/>
      <c r="B13" s="411"/>
      <c r="C13" s="52"/>
      <c r="D13" s="59"/>
      <c r="E13" s="361"/>
      <c r="F13" s="60"/>
      <c r="G13" s="49" t="s">
        <v>36</v>
      </c>
      <c r="H13" s="47">
        <v>3</v>
      </c>
      <c r="I13" s="47">
        <v>146.86</v>
      </c>
    </row>
    <row r="14" spans="1:9" ht="22.5" customHeight="1">
      <c r="A14" s="52"/>
      <c r="B14" s="411"/>
      <c r="C14" s="52"/>
      <c r="D14" s="57"/>
      <c r="E14" s="379" t="s">
        <v>40</v>
      </c>
      <c r="F14" s="58"/>
      <c r="G14" s="49" t="s">
        <v>33</v>
      </c>
      <c r="H14" s="47">
        <v>17</v>
      </c>
      <c r="I14" s="47">
        <v>522.8</v>
      </c>
    </row>
    <row r="15" spans="1:9" ht="22.5" customHeight="1">
      <c r="A15" s="52"/>
      <c r="B15" s="411"/>
      <c r="C15" s="52"/>
      <c r="D15" s="57"/>
      <c r="E15" s="379"/>
      <c r="F15" s="58"/>
      <c r="G15" s="49" t="s">
        <v>35</v>
      </c>
      <c r="H15" s="47">
        <v>12</v>
      </c>
      <c r="I15" s="47">
        <v>88.4</v>
      </c>
    </row>
    <row r="16" spans="1:9" ht="22.5" customHeight="1" thickBot="1">
      <c r="A16" s="61"/>
      <c r="B16" s="375"/>
      <c r="C16" s="61"/>
      <c r="D16" s="62"/>
      <c r="E16" s="362"/>
      <c r="F16" s="63"/>
      <c r="G16" s="64" t="s">
        <v>36</v>
      </c>
      <c r="H16" s="65">
        <v>5</v>
      </c>
      <c r="I16" s="65">
        <v>434.4</v>
      </c>
    </row>
    <row r="17" spans="1:8" ht="17.25">
      <c r="A17" s="66" t="s">
        <v>41</v>
      </c>
      <c r="E17" s="66"/>
      <c r="F17" s="66"/>
      <c r="G17" s="68"/>
      <c r="H17" s="68"/>
    </row>
    <row r="21" spans="1:8" ht="12">
      <c r="A21" s="70"/>
      <c r="B21" s="70"/>
      <c r="C21" s="70"/>
      <c r="D21" s="70"/>
      <c r="E21" s="71"/>
      <c r="F21" s="71"/>
      <c r="G21" s="72"/>
      <c r="H21" s="72"/>
    </row>
    <row r="22" spans="1:8" ht="17.25">
      <c r="A22" s="48"/>
      <c r="B22" s="48"/>
      <c r="C22" s="48"/>
      <c r="D22" s="48"/>
      <c r="E22" s="71"/>
      <c r="F22" s="71"/>
      <c r="G22" s="72"/>
      <c r="H22" s="72"/>
    </row>
  </sheetData>
  <mergeCells count="11">
    <mergeCell ref="A6:G6"/>
    <mergeCell ref="B8:E8"/>
    <mergeCell ref="B10:B16"/>
    <mergeCell ref="E10:G10"/>
    <mergeCell ref="E11:E13"/>
    <mergeCell ref="E14:E16"/>
    <mergeCell ref="A2:I2"/>
    <mergeCell ref="A3:G3"/>
    <mergeCell ref="A4:G5"/>
    <mergeCell ref="H4:H5"/>
    <mergeCell ref="I4:I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4.625" style="150" customWidth="1"/>
    <col min="2" max="2" width="6.625" style="150" customWidth="1"/>
    <col min="3" max="6" width="7.625" style="261" customWidth="1"/>
    <col min="7" max="10" width="7.625" style="104" customWidth="1"/>
    <col min="11" max="12" width="6.625" style="104" customWidth="1"/>
  </cols>
  <sheetData>
    <row r="1" spans="1:12" ht="21" customHeight="1">
      <c r="A1" s="132"/>
      <c r="B1" s="132"/>
      <c r="C1" s="129"/>
      <c r="D1" s="129"/>
      <c r="E1" s="129"/>
      <c r="F1" s="129"/>
      <c r="G1" s="129"/>
      <c r="H1" s="129"/>
      <c r="I1" s="129"/>
      <c r="K1" s="76"/>
      <c r="L1" s="76"/>
    </row>
    <row r="2" spans="1:12" ht="20.25" customHeight="1">
      <c r="A2" s="350" t="s">
        <v>256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ht="16.5" customHeight="1" thickBot="1">
      <c r="A3" s="132"/>
      <c r="B3" s="132"/>
      <c r="C3" s="129"/>
      <c r="D3" s="135"/>
      <c r="E3" s="135"/>
      <c r="F3" s="135"/>
      <c r="G3" s="135"/>
      <c r="H3" s="135"/>
      <c r="I3" s="135"/>
      <c r="J3" s="135"/>
      <c r="K3" s="135"/>
      <c r="L3" s="125" t="s">
        <v>257</v>
      </c>
    </row>
    <row r="4" spans="1:12" ht="16.5" customHeight="1">
      <c r="A4" s="433" t="s">
        <v>317</v>
      </c>
      <c r="B4" s="439"/>
      <c r="C4" s="347" t="s">
        <v>259</v>
      </c>
      <c r="D4" s="553" t="s">
        <v>260</v>
      </c>
      <c r="E4" s="553"/>
      <c r="F4" s="553"/>
      <c r="G4" s="553" t="s">
        <v>261</v>
      </c>
      <c r="H4" s="553"/>
      <c r="I4" s="554" t="s">
        <v>262</v>
      </c>
      <c r="J4" s="556" t="s">
        <v>263</v>
      </c>
      <c r="K4" s="553" t="s">
        <v>264</v>
      </c>
      <c r="L4" s="560" t="s">
        <v>265</v>
      </c>
    </row>
    <row r="5" spans="1:12" ht="16.5" customHeight="1">
      <c r="A5" s="430"/>
      <c r="B5" s="414"/>
      <c r="C5" s="463"/>
      <c r="D5" s="485"/>
      <c r="E5" s="485"/>
      <c r="F5" s="485"/>
      <c r="G5" s="485"/>
      <c r="H5" s="485"/>
      <c r="I5" s="555"/>
      <c r="J5" s="557"/>
      <c r="K5" s="559"/>
      <c r="L5" s="561"/>
    </row>
    <row r="6" spans="1:12" ht="21" customHeight="1">
      <c r="A6" s="434"/>
      <c r="B6" s="440"/>
      <c r="C6" s="348"/>
      <c r="D6" s="111" t="s">
        <v>266</v>
      </c>
      <c r="E6" s="111" t="s">
        <v>267</v>
      </c>
      <c r="F6" s="110" t="s">
        <v>268</v>
      </c>
      <c r="G6" s="110" t="s">
        <v>269</v>
      </c>
      <c r="H6" s="110" t="s">
        <v>270</v>
      </c>
      <c r="I6" s="110" t="s">
        <v>271</v>
      </c>
      <c r="J6" s="558"/>
      <c r="K6" s="485"/>
      <c r="L6" s="562"/>
    </row>
    <row r="7" spans="1:12" ht="9" customHeight="1">
      <c r="A7" s="430"/>
      <c r="B7" s="503"/>
      <c r="C7" s="262"/>
      <c r="D7" s="263"/>
      <c r="E7" s="263"/>
      <c r="F7" s="263"/>
      <c r="G7" s="264"/>
      <c r="H7" s="264"/>
      <c r="I7" s="265"/>
      <c r="J7" s="265"/>
      <c r="K7" s="265"/>
      <c r="L7" s="264"/>
    </row>
    <row r="8" spans="1:12" s="120" customFormat="1" ht="15" customHeight="1">
      <c r="A8" s="550" t="s">
        <v>309</v>
      </c>
      <c r="B8" s="550"/>
      <c r="C8" s="309">
        <v>511</v>
      </c>
      <c r="D8" s="310">
        <v>370</v>
      </c>
      <c r="E8" s="310">
        <v>21</v>
      </c>
      <c r="F8" s="310">
        <v>5</v>
      </c>
      <c r="G8" s="310">
        <v>13</v>
      </c>
      <c r="H8" s="311">
        <v>6</v>
      </c>
      <c r="I8" s="310">
        <v>2</v>
      </c>
      <c r="J8" s="310">
        <v>3</v>
      </c>
      <c r="K8" s="310">
        <v>86</v>
      </c>
      <c r="L8" s="311">
        <v>5</v>
      </c>
    </row>
    <row r="9" spans="1:12" s="120" customFormat="1" ht="15" customHeight="1">
      <c r="A9" s="550"/>
      <c r="B9" s="550"/>
      <c r="C9" s="312">
        <v>620.49</v>
      </c>
      <c r="D9" s="313">
        <v>56.75</v>
      </c>
      <c r="E9" s="313">
        <v>31.43</v>
      </c>
      <c r="F9" s="313">
        <v>19.26</v>
      </c>
      <c r="G9" s="313">
        <v>221.09</v>
      </c>
      <c r="H9" s="314">
        <v>59.28</v>
      </c>
      <c r="I9" s="314">
        <v>54.9</v>
      </c>
      <c r="J9" s="314">
        <v>16.35</v>
      </c>
      <c r="K9" s="313">
        <v>160.17</v>
      </c>
      <c r="L9" s="314">
        <v>1.26</v>
      </c>
    </row>
    <row r="10" spans="1:12" ht="9" customHeight="1">
      <c r="A10" s="162"/>
      <c r="B10" s="162"/>
      <c r="C10" s="315"/>
      <c r="D10" s="316"/>
      <c r="E10" s="316"/>
      <c r="F10" s="316"/>
      <c r="G10" s="317"/>
      <c r="H10" s="317"/>
      <c r="I10" s="318"/>
      <c r="J10" s="318"/>
      <c r="K10" s="318"/>
      <c r="L10" s="317"/>
    </row>
    <row r="11" spans="1:12" ht="15" customHeight="1">
      <c r="A11" s="552" t="s">
        <v>310</v>
      </c>
      <c r="B11" s="563"/>
      <c r="C11" s="319">
        <f>SUM(D11:L11)</f>
        <v>188</v>
      </c>
      <c r="D11" s="320">
        <v>147</v>
      </c>
      <c r="E11" s="320">
        <v>10</v>
      </c>
      <c r="F11" s="320">
        <v>1</v>
      </c>
      <c r="G11" s="320">
        <v>4</v>
      </c>
      <c r="H11" s="317">
        <v>3</v>
      </c>
      <c r="I11" s="372">
        <v>0</v>
      </c>
      <c r="J11" s="372">
        <v>0</v>
      </c>
      <c r="K11" s="320">
        <v>21</v>
      </c>
      <c r="L11" s="317">
        <v>2</v>
      </c>
    </row>
    <row r="12" spans="1:12" ht="15" customHeight="1">
      <c r="A12" s="552"/>
      <c r="B12" s="563"/>
      <c r="C12" s="321">
        <f>SUM(D12:L12)</f>
        <v>110.34</v>
      </c>
      <c r="D12" s="316">
        <v>19.83</v>
      </c>
      <c r="E12" s="316">
        <v>12.89</v>
      </c>
      <c r="F12" s="316">
        <v>3.61</v>
      </c>
      <c r="G12" s="316">
        <v>14.98</v>
      </c>
      <c r="H12" s="318">
        <v>45.7</v>
      </c>
      <c r="I12" s="372">
        <v>0</v>
      </c>
      <c r="J12" s="372">
        <v>0</v>
      </c>
      <c r="K12" s="318">
        <v>12.58</v>
      </c>
      <c r="L12" s="318">
        <v>0.75</v>
      </c>
    </row>
    <row r="13" spans="1:12" ht="9" customHeight="1">
      <c r="A13" s="162"/>
      <c r="B13" s="162"/>
      <c r="C13" s="322"/>
      <c r="D13" s="316"/>
      <c r="E13" s="316"/>
      <c r="F13" s="316"/>
      <c r="G13" s="317"/>
      <c r="H13" s="317"/>
      <c r="I13" s="380"/>
      <c r="J13" s="380"/>
      <c r="K13" s="318"/>
      <c r="L13" s="317"/>
    </row>
    <row r="14" spans="1:12" ht="15" customHeight="1">
      <c r="A14" s="552" t="s">
        <v>311</v>
      </c>
      <c r="B14" s="563"/>
      <c r="C14" s="319">
        <f>SUM(D14:L14)</f>
        <v>71</v>
      </c>
      <c r="D14" s="320">
        <v>54</v>
      </c>
      <c r="E14" s="320">
        <v>3</v>
      </c>
      <c r="F14" s="372">
        <v>0</v>
      </c>
      <c r="G14" s="320">
        <v>1</v>
      </c>
      <c r="H14" s="317">
        <v>1</v>
      </c>
      <c r="I14" s="372">
        <v>0</v>
      </c>
      <c r="J14" s="372">
        <v>0</v>
      </c>
      <c r="K14" s="320">
        <v>11</v>
      </c>
      <c r="L14" s="317">
        <v>1</v>
      </c>
    </row>
    <row r="15" spans="1:12" ht="15" customHeight="1">
      <c r="A15" s="552"/>
      <c r="B15" s="563"/>
      <c r="C15" s="321">
        <f>SUM(D15:L15)</f>
        <v>68.67</v>
      </c>
      <c r="D15" s="316">
        <v>9.09</v>
      </c>
      <c r="E15" s="316">
        <v>3.13</v>
      </c>
      <c r="F15" s="372">
        <v>0</v>
      </c>
      <c r="G15" s="318">
        <v>4.45</v>
      </c>
      <c r="H15" s="318">
        <v>2.92</v>
      </c>
      <c r="I15" s="372">
        <v>0</v>
      </c>
      <c r="J15" s="372">
        <v>0</v>
      </c>
      <c r="K15" s="318">
        <v>49.04</v>
      </c>
      <c r="L15" s="318">
        <v>0.04</v>
      </c>
    </row>
    <row r="16" spans="1:12" ht="9" customHeight="1">
      <c r="A16" s="162"/>
      <c r="B16" s="162"/>
      <c r="C16" s="322"/>
      <c r="D16" s="317"/>
      <c r="E16" s="317"/>
      <c r="F16" s="317"/>
      <c r="G16" s="317"/>
      <c r="H16" s="317"/>
      <c r="I16" s="317"/>
      <c r="J16" s="317"/>
      <c r="K16" s="317"/>
      <c r="L16" s="317"/>
    </row>
    <row r="17" spans="1:12" ht="15" customHeight="1">
      <c r="A17" s="552" t="s">
        <v>312</v>
      </c>
      <c r="B17" s="563"/>
      <c r="C17" s="319">
        <f>SUM(D17:L17)</f>
        <v>100</v>
      </c>
      <c r="D17" s="320">
        <v>61</v>
      </c>
      <c r="E17" s="320">
        <v>4</v>
      </c>
      <c r="F17" s="320">
        <v>1</v>
      </c>
      <c r="G17" s="320">
        <v>3</v>
      </c>
      <c r="H17" s="373">
        <v>0</v>
      </c>
      <c r="I17" s="317">
        <v>1</v>
      </c>
      <c r="J17" s="317">
        <v>1</v>
      </c>
      <c r="K17" s="317">
        <v>28</v>
      </c>
      <c r="L17" s="317">
        <v>1</v>
      </c>
    </row>
    <row r="18" spans="1:12" ht="15" customHeight="1">
      <c r="A18" s="552"/>
      <c r="B18" s="563"/>
      <c r="C18" s="321">
        <f>SUM(D18:L18)</f>
        <v>197.47</v>
      </c>
      <c r="D18" s="316">
        <v>12.28</v>
      </c>
      <c r="E18" s="316">
        <v>7.38</v>
      </c>
      <c r="F18" s="316">
        <v>4.3</v>
      </c>
      <c r="G18" s="316">
        <v>109.07</v>
      </c>
      <c r="H18" s="373">
        <v>0</v>
      </c>
      <c r="I18" s="318">
        <v>34.6</v>
      </c>
      <c r="J18" s="318">
        <v>1.52</v>
      </c>
      <c r="K18" s="316">
        <v>27.88</v>
      </c>
      <c r="L18" s="318">
        <v>0.44</v>
      </c>
    </row>
    <row r="19" spans="1:12" ht="9" customHeight="1">
      <c r="A19" s="162"/>
      <c r="B19" s="162"/>
      <c r="C19" s="322"/>
      <c r="D19" s="317"/>
      <c r="E19" s="317"/>
      <c r="F19" s="317"/>
      <c r="G19" s="317"/>
      <c r="H19" s="373"/>
      <c r="I19" s="317"/>
      <c r="J19" s="317"/>
      <c r="K19" s="317"/>
      <c r="L19" s="317"/>
    </row>
    <row r="20" spans="1:12" ht="15" customHeight="1">
      <c r="A20" s="552" t="s">
        <v>313</v>
      </c>
      <c r="B20" s="563"/>
      <c r="C20" s="319">
        <f>SUM(D20:L20)</f>
        <v>43</v>
      </c>
      <c r="D20" s="320">
        <v>31</v>
      </c>
      <c r="E20" s="320">
        <v>2</v>
      </c>
      <c r="F20" s="372">
        <v>0</v>
      </c>
      <c r="G20" s="320">
        <v>3</v>
      </c>
      <c r="H20" s="373">
        <v>0</v>
      </c>
      <c r="I20" s="320">
        <v>1</v>
      </c>
      <c r="J20" s="320">
        <v>1</v>
      </c>
      <c r="K20" s="320">
        <v>5</v>
      </c>
      <c r="L20" s="373">
        <v>0</v>
      </c>
    </row>
    <row r="21" spans="1:12" ht="15" customHeight="1">
      <c r="A21" s="552"/>
      <c r="B21" s="563"/>
      <c r="C21" s="321">
        <f>SUM(D21:L21)</f>
        <v>96.53999999999999</v>
      </c>
      <c r="D21" s="316">
        <v>6.27</v>
      </c>
      <c r="E21" s="316">
        <v>3.17</v>
      </c>
      <c r="F21" s="373">
        <v>0</v>
      </c>
      <c r="G21" s="316">
        <v>59.69</v>
      </c>
      <c r="H21" s="373">
        <v>0</v>
      </c>
      <c r="I21" s="318">
        <v>20.3</v>
      </c>
      <c r="J21" s="318">
        <v>6.46</v>
      </c>
      <c r="K21" s="318">
        <v>0.65</v>
      </c>
      <c r="L21" s="373">
        <v>0</v>
      </c>
    </row>
    <row r="22" spans="1:12" ht="9" customHeight="1">
      <c r="A22" s="162"/>
      <c r="B22" s="162"/>
      <c r="C22" s="322"/>
      <c r="D22" s="316"/>
      <c r="E22" s="316"/>
      <c r="F22" s="374"/>
      <c r="G22" s="317"/>
      <c r="H22" s="373"/>
      <c r="I22" s="318"/>
      <c r="J22" s="318"/>
      <c r="K22" s="318"/>
      <c r="L22" s="317"/>
    </row>
    <row r="23" spans="1:12" ht="15" customHeight="1">
      <c r="A23" s="552" t="s">
        <v>314</v>
      </c>
      <c r="B23" s="563"/>
      <c r="C23" s="319">
        <f>SUM(D23:L23)</f>
        <v>33</v>
      </c>
      <c r="D23" s="320">
        <v>21</v>
      </c>
      <c r="E23" s="320">
        <v>1</v>
      </c>
      <c r="F23" s="372">
        <v>0</v>
      </c>
      <c r="G23" s="320">
        <v>2</v>
      </c>
      <c r="H23" s="373">
        <v>0</v>
      </c>
      <c r="I23" s="372">
        <v>0</v>
      </c>
      <c r="J23" s="320">
        <v>1</v>
      </c>
      <c r="K23" s="320">
        <v>7</v>
      </c>
      <c r="L23" s="317">
        <v>1</v>
      </c>
    </row>
    <row r="24" spans="1:12" ht="15" customHeight="1">
      <c r="A24" s="552"/>
      <c r="B24" s="563"/>
      <c r="C24" s="321">
        <f>SUM(D24:L24)</f>
        <v>63.559999999999995</v>
      </c>
      <c r="D24" s="316">
        <v>2.34</v>
      </c>
      <c r="E24" s="316">
        <v>0.96</v>
      </c>
      <c r="F24" s="372">
        <v>0</v>
      </c>
      <c r="G24" s="316">
        <v>32.9</v>
      </c>
      <c r="H24" s="373">
        <v>0</v>
      </c>
      <c r="I24" s="372">
        <v>0</v>
      </c>
      <c r="J24" s="318">
        <v>8.37</v>
      </c>
      <c r="K24" s="318">
        <v>18.96</v>
      </c>
      <c r="L24" s="318">
        <v>0.03</v>
      </c>
    </row>
    <row r="25" spans="1:12" ht="9" customHeight="1">
      <c r="A25" s="162"/>
      <c r="B25" s="162"/>
      <c r="C25" s="322"/>
      <c r="D25" s="317"/>
      <c r="E25" s="317"/>
      <c r="F25" s="317"/>
      <c r="G25" s="317"/>
      <c r="H25" s="317"/>
      <c r="I25" s="373"/>
      <c r="J25" s="317"/>
      <c r="K25" s="317"/>
      <c r="L25" s="317"/>
    </row>
    <row r="26" spans="1:12" ht="15" customHeight="1">
      <c r="A26" s="552" t="s">
        <v>315</v>
      </c>
      <c r="B26" s="563"/>
      <c r="C26" s="319">
        <f>SUM(D26:L26)</f>
        <v>63</v>
      </c>
      <c r="D26" s="320">
        <v>46</v>
      </c>
      <c r="E26" s="320">
        <v>1</v>
      </c>
      <c r="F26" s="320">
        <v>1</v>
      </c>
      <c r="G26" s="372">
        <v>0</v>
      </c>
      <c r="H26" s="317">
        <v>1</v>
      </c>
      <c r="I26" s="373">
        <v>0</v>
      </c>
      <c r="J26" s="373">
        <v>0</v>
      </c>
      <c r="K26" s="317">
        <v>14</v>
      </c>
      <c r="L26" s="373">
        <v>0</v>
      </c>
    </row>
    <row r="27" spans="1:12" ht="15" customHeight="1">
      <c r="A27" s="552"/>
      <c r="B27" s="563"/>
      <c r="C27" s="321">
        <f>SUM(D27:L27)</f>
        <v>70.8</v>
      </c>
      <c r="D27" s="316">
        <v>6.01</v>
      </c>
      <c r="E27" s="316">
        <v>3.9</v>
      </c>
      <c r="F27" s="316">
        <v>5.22</v>
      </c>
      <c r="G27" s="372">
        <v>0</v>
      </c>
      <c r="H27" s="318">
        <v>4.61</v>
      </c>
      <c r="I27" s="373">
        <v>0</v>
      </c>
      <c r="J27" s="373">
        <v>0</v>
      </c>
      <c r="K27" s="316">
        <v>51.06</v>
      </c>
      <c r="L27" s="373">
        <v>0</v>
      </c>
    </row>
    <row r="28" spans="1:12" ht="9" customHeight="1">
      <c r="A28" s="162"/>
      <c r="B28" s="162"/>
      <c r="C28" s="322"/>
      <c r="D28" s="317"/>
      <c r="E28" s="317"/>
      <c r="F28" s="317"/>
      <c r="G28" s="373"/>
      <c r="H28" s="317"/>
      <c r="I28" s="373"/>
      <c r="J28" s="373"/>
      <c r="K28" s="317"/>
      <c r="L28" s="373"/>
    </row>
    <row r="29" spans="1:12" ht="15" customHeight="1">
      <c r="A29" s="552" t="s">
        <v>316</v>
      </c>
      <c r="B29" s="563"/>
      <c r="C29" s="319">
        <f>SUM(D29:L29)</f>
        <v>13</v>
      </c>
      <c r="D29" s="323">
        <v>10</v>
      </c>
      <c r="E29" s="382">
        <v>0</v>
      </c>
      <c r="F29" s="323">
        <v>2</v>
      </c>
      <c r="G29" s="382">
        <v>0</v>
      </c>
      <c r="H29" s="324">
        <v>1</v>
      </c>
      <c r="I29" s="381">
        <v>0</v>
      </c>
      <c r="J29" s="381">
        <v>0</v>
      </c>
      <c r="K29" s="381">
        <v>0</v>
      </c>
      <c r="L29" s="381">
        <v>0</v>
      </c>
    </row>
    <row r="30" spans="1:12" ht="15" customHeight="1">
      <c r="A30" s="552"/>
      <c r="B30" s="563"/>
      <c r="C30" s="321">
        <f>SUM(D30:L30)</f>
        <v>13.11</v>
      </c>
      <c r="D30" s="325">
        <v>0.93</v>
      </c>
      <c r="E30" s="382">
        <v>0</v>
      </c>
      <c r="F30" s="325">
        <v>6.13</v>
      </c>
      <c r="G30" s="382">
        <v>0</v>
      </c>
      <c r="H30" s="326">
        <v>6.05</v>
      </c>
      <c r="I30" s="381">
        <v>0</v>
      </c>
      <c r="J30" s="381">
        <v>0</v>
      </c>
      <c r="K30" s="381">
        <v>0</v>
      </c>
      <c r="L30" s="381">
        <v>0</v>
      </c>
    </row>
    <row r="31" spans="1:12" ht="9" customHeight="1" thickBot="1">
      <c r="A31" s="443"/>
      <c r="B31" s="551"/>
      <c r="C31" s="131"/>
      <c r="D31" s="159"/>
      <c r="E31" s="159"/>
      <c r="F31" s="159"/>
      <c r="G31" s="159"/>
      <c r="H31" s="159"/>
      <c r="I31" s="159"/>
      <c r="J31" s="159"/>
      <c r="K31" s="159"/>
      <c r="L31" s="159"/>
    </row>
    <row r="32" spans="1:12" ht="18" customHeight="1">
      <c r="A32" s="124" t="s">
        <v>272</v>
      </c>
      <c r="B32" s="132"/>
      <c r="C32" s="129"/>
      <c r="D32" s="135"/>
      <c r="E32" s="135"/>
      <c r="F32" s="135"/>
      <c r="G32" s="135"/>
      <c r="H32" s="135"/>
      <c r="I32" s="135"/>
      <c r="J32" s="135"/>
      <c r="K32" s="135"/>
      <c r="L32" s="135"/>
    </row>
    <row r="35" ht="13.5">
      <c r="C35" s="289"/>
    </row>
  </sheetData>
  <mergeCells count="19">
    <mergeCell ref="A26:B27"/>
    <mergeCell ref="A29:B30"/>
    <mergeCell ref="A31:B31"/>
    <mergeCell ref="A20:B21"/>
    <mergeCell ref="A14:B15"/>
    <mergeCell ref="A17:B18"/>
    <mergeCell ref="A23:B24"/>
    <mergeCell ref="A7:B7"/>
    <mergeCell ref="A8:B9"/>
    <mergeCell ref="A11:B12"/>
    <mergeCell ref="A2:L2"/>
    <mergeCell ref="A4:B6"/>
    <mergeCell ref="C4:C6"/>
    <mergeCell ref="D4:F5"/>
    <mergeCell ref="G4:H5"/>
    <mergeCell ref="I4:I5"/>
    <mergeCell ref="J4:J6"/>
    <mergeCell ref="K4:K6"/>
    <mergeCell ref="L4:L6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K11"/>
  <sheetViews>
    <sheetView workbookViewId="0" topLeftCell="A1">
      <selection activeCell="A1" sqref="A1:E1"/>
    </sheetView>
  </sheetViews>
  <sheetFormatPr defaultColWidth="9.00390625" defaultRowHeight="13.5"/>
  <cols>
    <col min="1" max="1" width="0.875" style="104" customWidth="1"/>
    <col min="2" max="2" width="4.625" style="104" customWidth="1"/>
    <col min="3" max="3" width="0.74609375" style="104" customWidth="1"/>
    <col min="4" max="4" width="8.25390625" style="104" customWidth="1"/>
    <col min="5" max="5" width="6.25390625" style="104" customWidth="1"/>
    <col min="6" max="6" width="0.74609375" style="104" customWidth="1"/>
    <col min="7" max="11" width="13.625" style="104" customWidth="1"/>
  </cols>
  <sheetData>
    <row r="1" spans="1:11" ht="30" customHeight="1">
      <c r="A1" s="509"/>
      <c r="B1" s="509"/>
      <c r="C1" s="509"/>
      <c r="D1" s="509"/>
      <c r="E1" s="509"/>
      <c r="F1" s="129"/>
      <c r="G1" s="129"/>
      <c r="H1" s="129"/>
      <c r="I1" s="129"/>
      <c r="J1" s="129"/>
      <c r="K1" s="129"/>
    </row>
    <row r="2" spans="1:11" ht="19.5" customHeight="1">
      <c r="A2" s="350" t="s">
        <v>273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ht="16.5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22.5" customHeight="1">
      <c r="A4" s="522" t="s">
        <v>274</v>
      </c>
      <c r="B4" s="481"/>
      <c r="C4" s="481"/>
      <c r="D4" s="481"/>
      <c r="E4" s="481"/>
      <c r="F4" s="481"/>
      <c r="G4" s="290" t="s">
        <v>275</v>
      </c>
      <c r="H4" s="290" t="s">
        <v>276</v>
      </c>
      <c r="I4" s="290" t="s">
        <v>277</v>
      </c>
      <c r="J4" s="290" t="s">
        <v>278</v>
      </c>
      <c r="K4" s="291" t="s">
        <v>279</v>
      </c>
    </row>
    <row r="5" spans="1:11" ht="25.5" customHeight="1">
      <c r="A5" s="566" t="s">
        <v>280</v>
      </c>
      <c r="B5" s="566"/>
      <c r="C5" s="292"/>
      <c r="D5" s="293" t="s">
        <v>281</v>
      </c>
      <c r="E5" s="294" t="s">
        <v>282</v>
      </c>
      <c r="F5" s="250"/>
      <c r="G5" s="140">
        <v>11484</v>
      </c>
      <c r="H5" s="140">
        <v>12513</v>
      </c>
      <c r="I5" s="140">
        <v>12866</v>
      </c>
      <c r="J5" s="140">
        <v>13154</v>
      </c>
      <c r="K5" s="146">
        <v>13301</v>
      </c>
    </row>
    <row r="6" spans="1:11" ht="24" customHeight="1">
      <c r="A6" s="567"/>
      <c r="B6" s="567"/>
      <c r="C6" s="292"/>
      <c r="D6" s="293" t="s">
        <v>283</v>
      </c>
      <c r="E6" s="294" t="s">
        <v>284</v>
      </c>
      <c r="F6" s="250"/>
      <c r="G6" s="140">
        <v>577857</v>
      </c>
      <c r="H6" s="140">
        <v>590539</v>
      </c>
      <c r="I6" s="140">
        <v>601383</v>
      </c>
      <c r="J6" s="140">
        <v>610876</v>
      </c>
      <c r="K6" s="146">
        <v>618315</v>
      </c>
    </row>
    <row r="7" spans="1:11" ht="24" customHeight="1">
      <c r="A7" s="568"/>
      <c r="B7" s="568"/>
      <c r="C7" s="292"/>
      <c r="D7" s="293" t="s">
        <v>285</v>
      </c>
      <c r="E7" s="294" t="s">
        <v>286</v>
      </c>
      <c r="F7" s="295"/>
      <c r="G7" s="296">
        <v>73.3</v>
      </c>
      <c r="H7" s="296">
        <v>74.7</v>
      </c>
      <c r="I7" s="296">
        <v>75.9</v>
      </c>
      <c r="J7" s="296">
        <v>77.1</v>
      </c>
      <c r="K7" s="297">
        <v>78.1</v>
      </c>
    </row>
    <row r="8" spans="1:11" ht="24" customHeight="1">
      <c r="A8" s="294"/>
      <c r="B8" s="564" t="s">
        <v>287</v>
      </c>
      <c r="C8" s="564"/>
      <c r="D8" s="564"/>
      <c r="E8" s="294" t="s">
        <v>288</v>
      </c>
      <c r="F8" s="298"/>
      <c r="G8" s="140">
        <v>238225</v>
      </c>
      <c r="H8" s="140">
        <v>246974</v>
      </c>
      <c r="I8" s="140">
        <v>255889</v>
      </c>
      <c r="J8" s="140">
        <v>263228</v>
      </c>
      <c r="K8" s="146">
        <v>269511</v>
      </c>
    </row>
    <row r="9" spans="1:11" ht="24" customHeight="1">
      <c r="A9" s="294"/>
      <c r="B9" s="564" t="s">
        <v>289</v>
      </c>
      <c r="C9" s="564"/>
      <c r="D9" s="564"/>
      <c r="E9" s="294" t="s">
        <v>290</v>
      </c>
      <c r="F9" s="298"/>
      <c r="G9" s="140">
        <v>92729233</v>
      </c>
      <c r="H9" s="140">
        <v>88497447</v>
      </c>
      <c r="I9" s="140">
        <v>89843153</v>
      </c>
      <c r="J9" s="140">
        <v>84876109</v>
      </c>
      <c r="K9" s="146">
        <v>84900031</v>
      </c>
    </row>
    <row r="10" spans="1:11" ht="24" customHeight="1" thickBot="1">
      <c r="A10" s="299"/>
      <c r="B10" s="565" t="s">
        <v>291</v>
      </c>
      <c r="C10" s="565"/>
      <c r="D10" s="565"/>
      <c r="E10" s="299" t="s">
        <v>292</v>
      </c>
      <c r="F10" s="300"/>
      <c r="G10" s="301">
        <v>3127205</v>
      </c>
      <c r="H10" s="301">
        <v>3226670</v>
      </c>
      <c r="I10" s="301">
        <v>3290765</v>
      </c>
      <c r="J10" s="301">
        <v>3363283</v>
      </c>
      <c r="K10" s="302">
        <v>3403741</v>
      </c>
    </row>
    <row r="11" spans="1:11" ht="18" customHeight="1">
      <c r="A11" s="124" t="s">
        <v>293</v>
      </c>
      <c r="B11" s="124"/>
      <c r="C11" s="135"/>
      <c r="D11" s="135"/>
      <c r="E11" s="135"/>
      <c r="F11" s="135"/>
      <c r="G11" s="135"/>
      <c r="H11" s="135"/>
      <c r="I11" s="135"/>
      <c r="J11" s="135"/>
      <c r="K11" s="135"/>
    </row>
  </sheetData>
  <mergeCells count="7">
    <mergeCell ref="B8:D8"/>
    <mergeCell ref="B9:D9"/>
    <mergeCell ref="B10:D10"/>
    <mergeCell ref="A1:E1"/>
    <mergeCell ref="A2:K2"/>
    <mergeCell ref="A4:F4"/>
    <mergeCell ref="A5:B7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W11"/>
  <sheetViews>
    <sheetView workbookViewId="0" topLeftCell="A1">
      <selection activeCell="A1" sqref="A1"/>
    </sheetView>
  </sheetViews>
  <sheetFormatPr defaultColWidth="9.00390625" defaultRowHeight="13.5"/>
  <cols>
    <col min="1" max="1" width="7.75390625" style="104" customWidth="1"/>
    <col min="2" max="2" width="2.375" style="104" customWidth="1"/>
    <col min="3" max="3" width="3.00390625" style="104" customWidth="1"/>
    <col min="4" max="4" width="5.375" style="104" customWidth="1"/>
    <col min="5" max="5" width="1.4921875" style="104" customWidth="1"/>
    <col min="6" max="6" width="6.00390625" style="104" customWidth="1"/>
    <col min="7" max="7" width="3.875" style="104" customWidth="1"/>
    <col min="8" max="8" width="6.875" style="104" customWidth="1"/>
    <col min="9" max="9" width="3.00390625" style="104" customWidth="1"/>
    <col min="10" max="10" width="4.625" style="104" customWidth="1"/>
    <col min="11" max="11" width="3.00390625" style="104" customWidth="1"/>
    <col min="12" max="12" width="2.25390625" style="104" customWidth="1"/>
    <col min="13" max="13" width="4.625" style="104" customWidth="1"/>
    <col min="14" max="14" width="3.75390625" style="104" customWidth="1"/>
    <col min="15" max="15" width="1.4921875" style="104" customWidth="1"/>
    <col min="16" max="16" width="2.25390625" style="104" customWidth="1"/>
    <col min="17" max="17" width="6.75390625" style="104" customWidth="1"/>
    <col min="18" max="18" width="0.74609375" style="104" customWidth="1"/>
    <col min="19" max="19" width="2.375" style="104" customWidth="1"/>
    <col min="20" max="20" width="7.625" style="104" customWidth="1"/>
    <col min="21" max="21" width="10.75390625" style="104" customWidth="1"/>
    <col min="23" max="23" width="14.50390625" style="0" bestFit="1" customWidth="1"/>
  </cols>
  <sheetData>
    <row r="1" ht="30" customHeight="1">
      <c r="U1" s="76"/>
    </row>
    <row r="2" spans="1:21" ht="19.5" customHeight="1">
      <c r="A2" s="581" t="s">
        <v>294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</row>
    <row r="3" spans="1:21" ht="16.5" customHeight="1" thickBo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125" t="s">
        <v>295</v>
      </c>
    </row>
    <row r="4" spans="1:21" ht="22.5" customHeight="1">
      <c r="A4" s="351" t="s">
        <v>56</v>
      </c>
      <c r="B4" s="342"/>
      <c r="C4" s="342"/>
      <c r="D4" s="351" t="s">
        <v>296</v>
      </c>
      <c r="E4" s="342"/>
      <c r="F4" s="342"/>
      <c r="G4" s="342" t="s">
        <v>297</v>
      </c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33"/>
    </row>
    <row r="5" spans="1:21" ht="25.5" customHeight="1">
      <c r="A5" s="352"/>
      <c r="B5" s="343"/>
      <c r="C5" s="343"/>
      <c r="D5" s="352"/>
      <c r="E5" s="343"/>
      <c r="F5" s="343"/>
      <c r="G5" s="343" t="s">
        <v>298</v>
      </c>
      <c r="H5" s="343"/>
      <c r="I5" s="343" t="s">
        <v>299</v>
      </c>
      <c r="J5" s="343"/>
      <c r="K5" s="343"/>
      <c r="L5" s="343" t="s">
        <v>300</v>
      </c>
      <c r="M5" s="343"/>
      <c r="N5" s="343"/>
      <c r="O5" s="582" t="s">
        <v>301</v>
      </c>
      <c r="P5" s="583"/>
      <c r="Q5" s="583"/>
      <c r="R5" s="343" t="s">
        <v>302</v>
      </c>
      <c r="S5" s="343"/>
      <c r="T5" s="343"/>
      <c r="U5" s="111" t="s">
        <v>303</v>
      </c>
    </row>
    <row r="6" spans="1:21" ht="24" customHeight="1">
      <c r="A6" s="431" t="s">
        <v>304</v>
      </c>
      <c r="B6" s="579"/>
      <c r="C6" s="580"/>
      <c r="D6" s="576">
        <v>35926369</v>
      </c>
      <c r="E6" s="577"/>
      <c r="F6" s="577"/>
      <c r="G6" s="574">
        <v>3412938</v>
      </c>
      <c r="H6" s="578"/>
      <c r="I6" s="574">
        <v>8747500</v>
      </c>
      <c r="J6" s="578"/>
      <c r="K6" s="578"/>
      <c r="L6" s="574">
        <v>7124257</v>
      </c>
      <c r="M6" s="578"/>
      <c r="N6" s="578"/>
      <c r="O6" s="574">
        <v>868275</v>
      </c>
      <c r="P6" s="578"/>
      <c r="Q6" s="578"/>
      <c r="R6" s="574">
        <v>8964316</v>
      </c>
      <c r="S6" s="578"/>
      <c r="T6" s="578"/>
      <c r="U6" s="304">
        <v>6809083</v>
      </c>
    </row>
    <row r="7" spans="1:21" ht="24" customHeight="1">
      <c r="A7" s="430" t="s">
        <v>305</v>
      </c>
      <c r="B7" s="430"/>
      <c r="C7" s="430"/>
      <c r="D7" s="576">
        <v>40494972</v>
      </c>
      <c r="E7" s="577"/>
      <c r="F7" s="577"/>
      <c r="G7" s="574">
        <v>3137184</v>
      </c>
      <c r="H7" s="578"/>
      <c r="I7" s="574">
        <v>13751400</v>
      </c>
      <c r="J7" s="578"/>
      <c r="K7" s="578"/>
      <c r="L7" s="574">
        <v>7177780</v>
      </c>
      <c r="M7" s="578"/>
      <c r="N7" s="578"/>
      <c r="O7" s="574">
        <v>605212</v>
      </c>
      <c r="P7" s="578"/>
      <c r="Q7" s="578"/>
      <c r="R7" s="574">
        <v>9033786</v>
      </c>
      <c r="S7" s="575"/>
      <c r="T7" s="575"/>
      <c r="U7" s="304">
        <v>6789610</v>
      </c>
    </row>
    <row r="8" spans="1:21" ht="24" customHeight="1">
      <c r="A8" s="430" t="s">
        <v>219</v>
      </c>
      <c r="B8" s="430"/>
      <c r="C8" s="414"/>
      <c r="D8" s="576">
        <v>43026673</v>
      </c>
      <c r="E8" s="577"/>
      <c r="F8" s="577"/>
      <c r="G8" s="574">
        <v>4120050</v>
      </c>
      <c r="H8" s="575"/>
      <c r="I8" s="574">
        <v>15315800</v>
      </c>
      <c r="J8" s="575"/>
      <c r="K8" s="575"/>
      <c r="L8" s="574">
        <v>7010446</v>
      </c>
      <c r="M8" s="574"/>
      <c r="N8" s="574"/>
      <c r="O8" s="574">
        <v>563464</v>
      </c>
      <c r="P8" s="575"/>
      <c r="Q8" s="575"/>
      <c r="R8" s="574">
        <v>9195343</v>
      </c>
      <c r="S8" s="575"/>
      <c r="T8" s="575"/>
      <c r="U8" s="304">
        <v>6821570</v>
      </c>
    </row>
    <row r="9" spans="1:23" s="117" customFormat="1" ht="24" customHeight="1">
      <c r="A9" s="430" t="s">
        <v>306</v>
      </c>
      <c r="B9" s="430"/>
      <c r="C9" s="414"/>
      <c r="D9" s="576">
        <v>35338832</v>
      </c>
      <c r="E9" s="577"/>
      <c r="F9" s="577"/>
      <c r="G9" s="574">
        <v>4164740</v>
      </c>
      <c r="H9" s="575"/>
      <c r="I9" s="574">
        <v>8001600</v>
      </c>
      <c r="J9" s="575"/>
      <c r="K9" s="575"/>
      <c r="L9" s="574">
        <v>6924730</v>
      </c>
      <c r="M9" s="574"/>
      <c r="N9" s="574"/>
      <c r="O9" s="574">
        <v>496349</v>
      </c>
      <c r="P9" s="575"/>
      <c r="Q9" s="575"/>
      <c r="R9" s="574">
        <v>9215742</v>
      </c>
      <c r="S9" s="575"/>
      <c r="T9" s="575"/>
      <c r="U9" s="303">
        <v>6535671</v>
      </c>
      <c r="W9" s="305"/>
    </row>
    <row r="10" spans="1:23" s="120" customFormat="1" ht="24" customHeight="1" thickBot="1">
      <c r="A10" s="571" t="s">
        <v>307</v>
      </c>
      <c r="B10" s="571"/>
      <c r="C10" s="572"/>
      <c r="D10" s="573">
        <v>32248994</v>
      </c>
      <c r="E10" s="573"/>
      <c r="F10" s="573"/>
      <c r="G10" s="569">
        <v>2931853</v>
      </c>
      <c r="H10" s="570"/>
      <c r="I10" s="569">
        <v>6163100</v>
      </c>
      <c r="J10" s="570"/>
      <c r="K10" s="570"/>
      <c r="L10" s="569">
        <v>6608529</v>
      </c>
      <c r="M10" s="569"/>
      <c r="N10" s="569"/>
      <c r="O10" s="569">
        <v>567052</v>
      </c>
      <c r="P10" s="570"/>
      <c r="Q10" s="570"/>
      <c r="R10" s="569">
        <v>9662593</v>
      </c>
      <c r="S10" s="570"/>
      <c r="T10" s="570"/>
      <c r="U10" s="306">
        <f>D10-G10-I10-L10-O10-R10</f>
        <v>6315867</v>
      </c>
      <c r="W10" s="307"/>
    </row>
    <row r="11" ht="18" customHeight="1">
      <c r="A11" s="124" t="s">
        <v>293</v>
      </c>
    </row>
  </sheetData>
  <mergeCells count="44">
    <mergeCell ref="A2:U2"/>
    <mergeCell ref="A4:C5"/>
    <mergeCell ref="D4:F5"/>
    <mergeCell ref="G4:U4"/>
    <mergeCell ref="G5:H5"/>
    <mergeCell ref="I5:K5"/>
    <mergeCell ref="L5:N5"/>
    <mergeCell ref="O5:Q5"/>
    <mergeCell ref="R5:T5"/>
    <mergeCell ref="A6:C6"/>
    <mergeCell ref="D6:F6"/>
    <mergeCell ref="G6:H6"/>
    <mergeCell ref="I6:K6"/>
    <mergeCell ref="L6:N6"/>
    <mergeCell ref="O6:Q6"/>
    <mergeCell ref="R6:T6"/>
    <mergeCell ref="A7:C7"/>
    <mergeCell ref="D7:F7"/>
    <mergeCell ref="G7:H7"/>
    <mergeCell ref="I7:K7"/>
    <mergeCell ref="L7:N7"/>
    <mergeCell ref="O7:Q7"/>
    <mergeCell ref="R7:T7"/>
    <mergeCell ref="A8:C8"/>
    <mergeCell ref="D8:F8"/>
    <mergeCell ref="G8:H8"/>
    <mergeCell ref="I8:K8"/>
    <mergeCell ref="L8:N8"/>
    <mergeCell ref="O8:Q8"/>
    <mergeCell ref="R8:T8"/>
    <mergeCell ref="A9:C9"/>
    <mergeCell ref="D9:F9"/>
    <mergeCell ref="G9:H9"/>
    <mergeCell ref="I9:K9"/>
    <mergeCell ref="L9:N9"/>
    <mergeCell ref="O9:Q9"/>
    <mergeCell ref="R9:T9"/>
    <mergeCell ref="L10:N10"/>
    <mergeCell ref="O10:Q10"/>
    <mergeCell ref="R10:T10"/>
    <mergeCell ref="A10:C10"/>
    <mergeCell ref="D10:F10"/>
    <mergeCell ref="G10:H10"/>
    <mergeCell ref="I10:K10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15.875" style="103" customWidth="1"/>
    <col min="2" max="2" width="15.875" style="102" customWidth="1"/>
    <col min="3" max="4" width="14.625" style="102" customWidth="1"/>
    <col min="5" max="5" width="14.625" style="101" customWidth="1"/>
    <col min="6" max="6" width="14.625" style="102" customWidth="1"/>
    <col min="7" max="7" width="11.00390625" style="102" customWidth="1"/>
    <col min="8" max="16384" width="11.00390625" style="78" customWidth="1"/>
  </cols>
  <sheetData>
    <row r="1" spans="1:7" ht="30" customHeight="1">
      <c r="A1" s="73"/>
      <c r="B1" s="74"/>
      <c r="C1" s="75"/>
      <c r="D1" s="75"/>
      <c r="E1" s="75"/>
      <c r="F1" s="76"/>
      <c r="G1" s="77"/>
    </row>
    <row r="2" spans="1:7" ht="42" customHeight="1">
      <c r="A2" s="363" t="s">
        <v>42</v>
      </c>
      <c r="B2" s="363"/>
      <c r="C2" s="363"/>
      <c r="D2" s="363"/>
      <c r="E2" s="363"/>
      <c r="F2" s="363"/>
      <c r="G2" s="79"/>
    </row>
    <row r="3" spans="1:7" ht="16.5" customHeight="1" thickBot="1">
      <c r="A3" s="80"/>
      <c r="B3" s="80"/>
      <c r="C3" s="80"/>
      <c r="D3" s="80"/>
      <c r="E3" s="81"/>
      <c r="F3" s="81" t="s">
        <v>43</v>
      </c>
      <c r="G3" s="79"/>
    </row>
    <row r="4" spans="1:7" ht="40.5" customHeight="1">
      <c r="A4" s="82" t="s">
        <v>1</v>
      </c>
      <c r="B4" s="83"/>
      <c r="C4" s="84" t="s">
        <v>44</v>
      </c>
      <c r="D4" s="84" t="s">
        <v>45</v>
      </c>
      <c r="E4" s="84" t="s">
        <v>46</v>
      </c>
      <c r="F4" s="85" t="s">
        <v>47</v>
      </c>
      <c r="G4" s="86"/>
    </row>
    <row r="5" spans="1:7" ht="40.5" customHeight="1">
      <c r="A5" s="364" t="s">
        <v>48</v>
      </c>
      <c r="B5" s="87" t="s">
        <v>49</v>
      </c>
      <c r="C5" s="88">
        <v>5003</v>
      </c>
      <c r="D5" s="88">
        <v>4978</v>
      </c>
      <c r="E5" s="88">
        <v>4972</v>
      </c>
      <c r="F5" s="89">
        <v>4948</v>
      </c>
      <c r="G5" s="90"/>
    </row>
    <row r="6" spans="1:7" ht="40.5" customHeight="1">
      <c r="A6" s="365"/>
      <c r="B6" s="87" t="s">
        <v>50</v>
      </c>
      <c r="C6" s="88">
        <v>41880</v>
      </c>
      <c r="D6" s="88">
        <v>42349</v>
      </c>
      <c r="E6" s="88">
        <v>41874.59</v>
      </c>
      <c r="F6" s="89">
        <v>42004</v>
      </c>
      <c r="G6" s="90"/>
    </row>
    <row r="7" spans="1:7" ht="40.5" customHeight="1">
      <c r="A7" s="364" t="s">
        <v>51</v>
      </c>
      <c r="B7" s="87" t="s">
        <v>49</v>
      </c>
      <c r="C7" s="47">
        <v>589</v>
      </c>
      <c r="D7" s="47">
        <v>596</v>
      </c>
      <c r="E7" s="47">
        <v>636</v>
      </c>
      <c r="F7" s="91">
        <v>635</v>
      </c>
      <c r="G7" s="90"/>
    </row>
    <row r="8" spans="1:7" ht="40.5" customHeight="1">
      <c r="A8" s="365"/>
      <c r="B8" s="87" t="s">
        <v>50</v>
      </c>
      <c r="C8" s="92">
        <v>14980</v>
      </c>
      <c r="D8" s="92">
        <v>14640</v>
      </c>
      <c r="E8" s="92">
        <v>15909.3</v>
      </c>
      <c r="F8" s="93">
        <v>15906.3</v>
      </c>
      <c r="G8" s="90"/>
    </row>
    <row r="9" spans="1:7" ht="40.5" customHeight="1">
      <c r="A9" s="353" t="s">
        <v>52</v>
      </c>
      <c r="B9" s="87" t="s">
        <v>49</v>
      </c>
      <c r="C9" s="47">
        <v>271</v>
      </c>
      <c r="D9" s="47">
        <v>271</v>
      </c>
      <c r="E9" s="47">
        <v>288</v>
      </c>
      <c r="F9" s="91">
        <v>288</v>
      </c>
      <c r="G9" s="90"/>
    </row>
    <row r="10" spans="1:7" ht="40.5" customHeight="1" thickBot="1">
      <c r="A10" s="354"/>
      <c r="B10" s="94" t="s">
        <v>50</v>
      </c>
      <c r="C10" s="95">
        <v>7245</v>
      </c>
      <c r="D10" s="95">
        <v>7245</v>
      </c>
      <c r="E10" s="95">
        <v>7082.5</v>
      </c>
      <c r="F10" s="96">
        <v>7082.5</v>
      </c>
      <c r="G10" s="90"/>
    </row>
    <row r="11" spans="1:7" ht="18" customHeight="1">
      <c r="A11" s="97" t="s">
        <v>53</v>
      </c>
      <c r="B11" s="98"/>
      <c r="C11" s="98"/>
      <c r="D11" s="98"/>
      <c r="E11" s="98"/>
      <c r="F11" s="98"/>
      <c r="G11" s="99"/>
    </row>
    <row r="12" spans="1:6" ht="17.25">
      <c r="A12" s="100"/>
      <c r="B12" s="101"/>
      <c r="C12" s="101"/>
      <c r="D12" s="101"/>
      <c r="F12" s="101"/>
    </row>
  </sheetData>
  <mergeCells count="4">
    <mergeCell ref="A2:F2"/>
    <mergeCell ref="A5:A6"/>
    <mergeCell ref="A7:A8"/>
    <mergeCell ref="A9:A10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13"/>
  <sheetViews>
    <sheetView workbookViewId="0" topLeftCell="A1">
      <selection activeCell="A1" sqref="A1"/>
    </sheetView>
  </sheetViews>
  <sheetFormatPr defaultColWidth="9.00390625" defaultRowHeight="13.5"/>
  <cols>
    <col min="1" max="1" width="14.75390625" style="104" customWidth="1"/>
    <col min="2" max="2" width="12.125" style="104" customWidth="1"/>
    <col min="3" max="3" width="2.625" style="104" customWidth="1"/>
    <col min="4" max="4" width="10.125" style="104" customWidth="1"/>
    <col min="5" max="5" width="4.625" style="104" customWidth="1"/>
    <col min="6" max="6" width="8.125" style="104" customWidth="1"/>
    <col min="7" max="7" width="6.625" style="104" customWidth="1"/>
    <col min="8" max="8" width="6.125" style="104" customWidth="1"/>
    <col min="9" max="9" width="8.625" style="104" customWidth="1"/>
    <col min="10" max="10" width="4.125" style="104" customWidth="1"/>
    <col min="11" max="11" width="12.125" style="104" customWidth="1"/>
  </cols>
  <sheetData>
    <row r="1" spans="1:5" ht="30" customHeight="1">
      <c r="A1" s="1"/>
      <c r="B1" s="1"/>
      <c r="C1" s="1"/>
      <c r="D1" s="1"/>
      <c r="E1" s="1"/>
    </row>
    <row r="2" spans="1:11" ht="45" customHeight="1">
      <c r="A2" s="350" t="s">
        <v>54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ht="16.5" customHeight="1" thickBot="1">
      <c r="K3" s="105" t="s">
        <v>55</v>
      </c>
    </row>
    <row r="4" spans="1:11" ht="21" customHeight="1">
      <c r="A4" s="351" t="s">
        <v>56</v>
      </c>
      <c r="B4" s="351" t="s">
        <v>57</v>
      </c>
      <c r="C4" s="342"/>
      <c r="D4" s="342"/>
      <c r="E4" s="342" t="s">
        <v>58</v>
      </c>
      <c r="F4" s="342"/>
      <c r="G4" s="344" t="s">
        <v>59</v>
      </c>
      <c r="H4" s="345"/>
      <c r="I4" s="347" t="s">
        <v>60</v>
      </c>
      <c r="J4" s="347"/>
      <c r="K4" s="333" t="s">
        <v>61</v>
      </c>
    </row>
    <row r="5" spans="1:11" ht="34.5" customHeight="1">
      <c r="A5" s="352"/>
      <c r="B5" s="107" t="s">
        <v>62</v>
      </c>
      <c r="C5" s="335" t="s">
        <v>63</v>
      </c>
      <c r="D5" s="343"/>
      <c r="E5" s="343"/>
      <c r="F5" s="343"/>
      <c r="G5" s="346"/>
      <c r="H5" s="346"/>
      <c r="I5" s="348"/>
      <c r="J5" s="348"/>
      <c r="K5" s="334"/>
    </row>
    <row r="6" spans="1:11" ht="7.5" customHeight="1">
      <c r="A6" s="112"/>
      <c r="B6" s="113"/>
      <c r="C6" s="349"/>
      <c r="D6" s="349"/>
      <c r="E6" s="349"/>
      <c r="F6" s="349"/>
      <c r="G6" s="349"/>
      <c r="H6" s="349"/>
      <c r="I6" s="349"/>
      <c r="J6" s="349"/>
      <c r="K6" s="113"/>
    </row>
    <row r="7" spans="1:11" ht="30" customHeight="1">
      <c r="A7" s="115" t="s">
        <v>64</v>
      </c>
      <c r="B7" s="116">
        <v>71</v>
      </c>
      <c r="C7" s="358">
        <v>6294</v>
      </c>
      <c r="D7" s="360"/>
      <c r="E7" s="358">
        <v>2973</v>
      </c>
      <c r="F7" s="360"/>
      <c r="G7" s="358">
        <v>540</v>
      </c>
      <c r="H7" s="360"/>
      <c r="I7" s="358">
        <v>1633</v>
      </c>
      <c r="J7" s="360"/>
      <c r="K7" s="116">
        <v>11511</v>
      </c>
    </row>
    <row r="8" spans="1:11" ht="30" customHeight="1">
      <c r="A8" s="115" t="s">
        <v>65</v>
      </c>
      <c r="B8" s="116">
        <v>71</v>
      </c>
      <c r="C8" s="358">
        <v>6262</v>
      </c>
      <c r="D8" s="359"/>
      <c r="E8" s="358">
        <v>2973</v>
      </c>
      <c r="F8" s="359"/>
      <c r="G8" s="358">
        <v>540</v>
      </c>
      <c r="H8" s="359"/>
      <c r="I8" s="358">
        <v>1633</v>
      </c>
      <c r="J8" s="359"/>
      <c r="K8" s="116">
        <v>11479</v>
      </c>
    </row>
    <row r="9" spans="1:11" ht="30" customHeight="1">
      <c r="A9" s="115" t="s">
        <v>66</v>
      </c>
      <c r="B9" s="116">
        <v>71</v>
      </c>
      <c r="C9" s="358">
        <v>6262</v>
      </c>
      <c r="D9" s="359"/>
      <c r="E9" s="358">
        <v>3003</v>
      </c>
      <c r="F9" s="359"/>
      <c r="G9" s="358">
        <v>540</v>
      </c>
      <c r="H9" s="359"/>
      <c r="I9" s="358">
        <v>1633</v>
      </c>
      <c r="J9" s="359"/>
      <c r="K9" s="116">
        <v>11509</v>
      </c>
    </row>
    <row r="10" spans="1:11" s="117" customFormat="1" ht="30" customHeight="1">
      <c r="A10" s="115" t="s">
        <v>67</v>
      </c>
      <c r="B10" s="116">
        <v>71</v>
      </c>
      <c r="C10" s="358">
        <v>6261</v>
      </c>
      <c r="D10" s="359"/>
      <c r="E10" s="358">
        <v>3003</v>
      </c>
      <c r="F10" s="359"/>
      <c r="G10" s="358">
        <v>540</v>
      </c>
      <c r="H10" s="359"/>
      <c r="I10" s="358">
        <v>1633</v>
      </c>
      <c r="J10" s="359"/>
      <c r="K10" s="116">
        <v>11508</v>
      </c>
    </row>
    <row r="11" spans="1:11" s="120" customFormat="1" ht="30" customHeight="1">
      <c r="A11" s="118" t="s">
        <v>68</v>
      </c>
      <c r="B11" s="119">
        <v>71</v>
      </c>
      <c r="C11" s="356">
        <v>6217</v>
      </c>
      <c r="D11" s="357"/>
      <c r="E11" s="356">
        <v>2945</v>
      </c>
      <c r="F11" s="357"/>
      <c r="G11" s="356">
        <v>540</v>
      </c>
      <c r="H11" s="357"/>
      <c r="I11" s="356">
        <v>1633</v>
      </c>
      <c r="J11" s="357"/>
      <c r="K11" s="119">
        <f>SUM(B11:J11)</f>
        <v>11406</v>
      </c>
    </row>
    <row r="12" spans="1:11" ht="7.5" customHeight="1" thickBot="1">
      <c r="A12" s="121"/>
      <c r="B12" s="122"/>
      <c r="C12" s="355"/>
      <c r="D12" s="355"/>
      <c r="E12" s="355"/>
      <c r="F12" s="355"/>
      <c r="G12" s="355"/>
      <c r="H12" s="355"/>
      <c r="I12" s="355"/>
      <c r="J12" s="355"/>
      <c r="K12" s="122"/>
    </row>
    <row r="13" ht="18" customHeight="1">
      <c r="A13" s="124" t="s">
        <v>69</v>
      </c>
    </row>
  </sheetData>
  <mergeCells count="36">
    <mergeCell ref="A2:K2"/>
    <mergeCell ref="A4:A5"/>
    <mergeCell ref="B4:D4"/>
    <mergeCell ref="E4:F5"/>
    <mergeCell ref="G4:H5"/>
    <mergeCell ref="I4:J5"/>
    <mergeCell ref="K4:K5"/>
    <mergeCell ref="C5:D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3.5"/>
  <cols>
    <col min="1" max="1" width="10.625" style="104" customWidth="1"/>
    <col min="2" max="2" width="12.125" style="104" customWidth="1"/>
    <col min="3" max="3" width="2.625" style="104" customWidth="1"/>
    <col min="4" max="4" width="10.125" style="104" customWidth="1"/>
    <col min="5" max="5" width="4.625" style="104" customWidth="1"/>
    <col min="6" max="6" width="8.125" style="104" customWidth="1"/>
    <col min="7" max="7" width="6.625" style="104" customWidth="1"/>
    <col min="8" max="8" width="6.125" style="104" customWidth="1"/>
    <col min="9" max="9" width="8.625" style="104" customWidth="1"/>
    <col min="10" max="10" width="4.125" style="104" customWidth="1"/>
    <col min="11" max="11" width="12.125" style="104" customWidth="1"/>
  </cols>
  <sheetData>
    <row r="1" spans="1:5" ht="30" customHeight="1">
      <c r="A1" s="1"/>
      <c r="B1" s="1"/>
      <c r="C1" s="1"/>
      <c r="D1" s="1"/>
      <c r="E1" s="1"/>
    </row>
    <row r="2" spans="1:11" ht="45" customHeight="1">
      <c r="A2" s="350" t="s">
        <v>54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ht="16.5" customHeight="1" thickBot="1">
      <c r="K3" s="105" t="s">
        <v>319</v>
      </c>
    </row>
    <row r="4" spans="1:11" ht="21" customHeight="1">
      <c r="A4" s="351" t="s">
        <v>320</v>
      </c>
      <c r="B4" s="351" t="s">
        <v>57</v>
      </c>
      <c r="C4" s="342"/>
      <c r="D4" s="342"/>
      <c r="E4" s="342" t="s">
        <v>58</v>
      </c>
      <c r="F4" s="342"/>
      <c r="G4" s="344" t="s">
        <v>59</v>
      </c>
      <c r="H4" s="345"/>
      <c r="I4" s="347" t="s">
        <v>60</v>
      </c>
      <c r="J4" s="347"/>
      <c r="K4" s="333" t="s">
        <v>61</v>
      </c>
    </row>
    <row r="5" spans="1:11" ht="34.5" customHeight="1">
      <c r="A5" s="352"/>
      <c r="B5" s="107" t="s">
        <v>62</v>
      </c>
      <c r="C5" s="335" t="s">
        <v>63</v>
      </c>
      <c r="D5" s="343"/>
      <c r="E5" s="343"/>
      <c r="F5" s="343"/>
      <c r="G5" s="346"/>
      <c r="H5" s="346"/>
      <c r="I5" s="348"/>
      <c r="J5" s="348"/>
      <c r="K5" s="334"/>
    </row>
    <row r="6" spans="1:11" ht="7.5" customHeight="1">
      <c r="A6" s="112"/>
      <c r="B6" s="113"/>
      <c r="C6" s="349"/>
      <c r="D6" s="349"/>
      <c r="E6" s="349"/>
      <c r="F6" s="349"/>
      <c r="G6" s="349"/>
      <c r="H6" s="349"/>
      <c r="I6" s="349"/>
      <c r="J6" s="349"/>
      <c r="K6" s="113"/>
    </row>
    <row r="7" spans="1:12" s="120" customFormat="1" ht="27" customHeight="1">
      <c r="A7" s="118" t="s">
        <v>309</v>
      </c>
      <c r="B7" s="119">
        <f>SUM(B8:B14)</f>
        <v>71</v>
      </c>
      <c r="C7" s="356">
        <f>SUM(C8:D14)</f>
        <v>6217</v>
      </c>
      <c r="D7" s="357"/>
      <c r="E7" s="356">
        <f>SUM(E8:F14)</f>
        <v>2945</v>
      </c>
      <c r="F7" s="357"/>
      <c r="G7" s="356">
        <f>SUM(G8:H14)</f>
        <v>540</v>
      </c>
      <c r="H7" s="357"/>
      <c r="I7" s="356">
        <f>SUM(I8:J14)</f>
        <v>1633</v>
      </c>
      <c r="J7" s="357"/>
      <c r="K7" s="119">
        <f>SUM(B7:J7)</f>
        <v>11406</v>
      </c>
      <c r="L7" s="366"/>
    </row>
    <row r="8" spans="1:12" ht="27" customHeight="1">
      <c r="A8" s="115" t="s">
        <v>310</v>
      </c>
      <c r="B8" s="116">
        <v>20</v>
      </c>
      <c r="C8" s="358">
        <v>1048</v>
      </c>
      <c r="D8" s="360"/>
      <c r="E8" s="358">
        <v>1430</v>
      </c>
      <c r="F8" s="360"/>
      <c r="G8" s="358">
        <v>300</v>
      </c>
      <c r="H8" s="360"/>
      <c r="I8" s="337">
        <v>240</v>
      </c>
      <c r="J8" s="338"/>
      <c r="K8" s="367">
        <f aca="true" t="shared" si="0" ref="K8:K14">SUM(B8:J8)</f>
        <v>3038</v>
      </c>
      <c r="L8" s="368"/>
    </row>
    <row r="9" spans="1:12" ht="27" customHeight="1">
      <c r="A9" s="115" t="s">
        <v>311</v>
      </c>
      <c r="B9" s="116">
        <v>12</v>
      </c>
      <c r="C9" s="358">
        <v>653</v>
      </c>
      <c r="D9" s="360"/>
      <c r="E9" s="358">
        <v>617</v>
      </c>
      <c r="F9" s="360"/>
      <c r="G9" s="336">
        <v>0</v>
      </c>
      <c r="H9" s="336"/>
      <c r="I9" s="339">
        <v>0</v>
      </c>
      <c r="J9" s="339"/>
      <c r="K9" s="367">
        <f t="shared" si="0"/>
        <v>1282</v>
      </c>
      <c r="L9" s="369"/>
    </row>
    <row r="10" spans="1:12" ht="27" customHeight="1">
      <c r="A10" s="115" t="s">
        <v>312</v>
      </c>
      <c r="B10" s="370">
        <v>0</v>
      </c>
      <c r="C10" s="358">
        <v>1274</v>
      </c>
      <c r="D10" s="360"/>
      <c r="E10" s="358">
        <v>276</v>
      </c>
      <c r="F10" s="360"/>
      <c r="G10" s="336">
        <v>0</v>
      </c>
      <c r="H10" s="336"/>
      <c r="I10" s="337">
        <v>320</v>
      </c>
      <c r="J10" s="338"/>
      <c r="K10" s="367">
        <f t="shared" si="0"/>
        <v>1870</v>
      </c>
      <c r="L10" s="369"/>
    </row>
    <row r="11" spans="1:11" ht="27" customHeight="1">
      <c r="A11" s="115" t="s">
        <v>313</v>
      </c>
      <c r="B11" s="116">
        <v>7</v>
      </c>
      <c r="C11" s="358">
        <v>1838</v>
      </c>
      <c r="D11" s="360"/>
      <c r="E11" s="358">
        <v>510</v>
      </c>
      <c r="F11" s="360"/>
      <c r="G11" s="358">
        <v>240</v>
      </c>
      <c r="H11" s="360"/>
      <c r="I11" s="337">
        <v>353</v>
      </c>
      <c r="J11" s="338"/>
      <c r="K11" s="367">
        <f t="shared" si="0"/>
        <v>2948</v>
      </c>
    </row>
    <row r="12" spans="1:11" ht="27" customHeight="1">
      <c r="A12" s="115" t="s">
        <v>314</v>
      </c>
      <c r="B12" s="116">
        <v>12</v>
      </c>
      <c r="C12" s="358">
        <v>499</v>
      </c>
      <c r="D12" s="360"/>
      <c r="E12" s="336">
        <v>0</v>
      </c>
      <c r="F12" s="336"/>
      <c r="G12" s="336">
        <v>0</v>
      </c>
      <c r="H12" s="336"/>
      <c r="I12" s="337">
        <v>320</v>
      </c>
      <c r="J12" s="338"/>
      <c r="K12" s="367">
        <f t="shared" si="0"/>
        <v>831</v>
      </c>
    </row>
    <row r="13" spans="1:11" ht="27" customHeight="1">
      <c r="A13" s="115" t="s">
        <v>315</v>
      </c>
      <c r="B13" s="116">
        <v>0</v>
      </c>
      <c r="C13" s="358">
        <v>330</v>
      </c>
      <c r="D13" s="360"/>
      <c r="E13" s="358">
        <v>112</v>
      </c>
      <c r="F13" s="360"/>
      <c r="G13" s="336">
        <v>0</v>
      </c>
      <c r="H13" s="336"/>
      <c r="I13" s="337">
        <v>160</v>
      </c>
      <c r="J13" s="338"/>
      <c r="K13" s="367">
        <f t="shared" si="0"/>
        <v>602</v>
      </c>
    </row>
    <row r="14" spans="1:11" ht="27" customHeight="1">
      <c r="A14" s="115" t="s">
        <v>316</v>
      </c>
      <c r="B14" s="116">
        <v>20</v>
      </c>
      <c r="C14" s="358">
        <v>575</v>
      </c>
      <c r="D14" s="360"/>
      <c r="E14" s="336">
        <v>0</v>
      </c>
      <c r="F14" s="336"/>
      <c r="G14" s="336">
        <v>0</v>
      </c>
      <c r="H14" s="336"/>
      <c r="I14" s="337">
        <v>240</v>
      </c>
      <c r="J14" s="338"/>
      <c r="K14" s="367">
        <f t="shared" si="0"/>
        <v>835</v>
      </c>
    </row>
    <row r="15" spans="1:11" ht="7.5" customHeight="1" thickBot="1">
      <c r="A15" s="121"/>
      <c r="B15" s="122"/>
      <c r="C15" s="355"/>
      <c r="D15" s="355"/>
      <c r="E15" s="355"/>
      <c r="F15" s="355"/>
      <c r="G15" s="355"/>
      <c r="H15" s="355"/>
      <c r="I15" s="355"/>
      <c r="J15" s="355"/>
      <c r="K15" s="122"/>
    </row>
    <row r="16" ht="18" customHeight="1">
      <c r="A16" s="124" t="s">
        <v>69</v>
      </c>
    </row>
  </sheetData>
  <mergeCells count="48">
    <mergeCell ref="A2:K2"/>
    <mergeCell ref="A4:A5"/>
    <mergeCell ref="B4:D4"/>
    <mergeCell ref="E4:F5"/>
    <mergeCell ref="G4:H5"/>
    <mergeCell ref="I4:J5"/>
    <mergeCell ref="K4:K5"/>
    <mergeCell ref="C5:D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K21"/>
  <sheetViews>
    <sheetView workbookViewId="0" topLeftCell="A1">
      <selection activeCell="A1" sqref="A1"/>
    </sheetView>
  </sheetViews>
  <sheetFormatPr defaultColWidth="9.00390625" defaultRowHeight="13.5"/>
  <cols>
    <col min="1" max="1" width="14.75390625" style="104" customWidth="1"/>
    <col min="2" max="2" width="12.125" style="104" customWidth="1"/>
    <col min="3" max="3" width="2.625" style="104" customWidth="1"/>
    <col min="4" max="4" width="10.125" style="104" customWidth="1"/>
    <col min="5" max="5" width="4.625" style="104" customWidth="1"/>
    <col min="6" max="6" width="8.125" style="104" customWidth="1"/>
    <col min="7" max="7" width="6.625" style="104" customWidth="1"/>
    <col min="8" max="8" width="6.125" style="104" customWidth="1"/>
    <col min="9" max="9" width="8.625" style="104" customWidth="1"/>
    <col min="10" max="10" width="4.125" style="104" customWidth="1"/>
    <col min="11" max="11" width="12.125" style="104" customWidth="1"/>
  </cols>
  <sheetData>
    <row r="1" spans="1:5" ht="30" customHeight="1">
      <c r="A1" s="1"/>
      <c r="B1" s="1"/>
      <c r="C1" s="1"/>
      <c r="D1" s="1"/>
      <c r="E1" s="1"/>
    </row>
    <row r="2" spans="1:11" ht="45" customHeight="1">
      <c r="A2" s="350" t="s">
        <v>70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ht="16.5" customHeight="1" thickBot="1">
      <c r="K3" s="125" t="s">
        <v>71</v>
      </c>
    </row>
    <row r="4" spans="1:11" ht="39" customHeight="1">
      <c r="A4" s="126" t="s">
        <v>56</v>
      </c>
      <c r="B4" s="418" t="s">
        <v>72</v>
      </c>
      <c r="C4" s="419"/>
      <c r="D4" s="342" t="s">
        <v>73</v>
      </c>
      <c r="E4" s="342"/>
      <c r="F4" s="342" t="s">
        <v>74</v>
      </c>
      <c r="G4" s="342"/>
      <c r="H4" s="420" t="s">
        <v>75</v>
      </c>
      <c r="I4" s="421"/>
      <c r="J4" s="342" t="s">
        <v>61</v>
      </c>
      <c r="K4" s="333"/>
    </row>
    <row r="5" spans="1:11" ht="6" customHeight="1">
      <c r="A5" s="127"/>
      <c r="B5" s="331"/>
      <c r="C5" s="332"/>
      <c r="D5" s="332"/>
      <c r="E5" s="332"/>
      <c r="F5" s="332"/>
      <c r="G5" s="332"/>
      <c r="H5" s="332"/>
      <c r="I5" s="332"/>
      <c r="J5" s="332"/>
      <c r="K5" s="332"/>
    </row>
    <row r="6" spans="1:11" ht="18" customHeight="1">
      <c r="A6" s="414" t="s">
        <v>76</v>
      </c>
      <c r="B6" s="332">
        <v>3688</v>
      </c>
      <c r="C6" s="332"/>
      <c r="D6" s="332">
        <v>3722</v>
      </c>
      <c r="E6" s="332"/>
      <c r="F6" s="332">
        <v>52</v>
      </c>
      <c r="G6" s="332"/>
      <c r="H6" s="332">
        <v>941</v>
      </c>
      <c r="I6" s="332"/>
      <c r="J6" s="332">
        <v>8403</v>
      </c>
      <c r="K6" s="332"/>
    </row>
    <row r="7" spans="1:11" ht="18" customHeight="1">
      <c r="A7" s="414"/>
      <c r="B7" s="417">
        <v>134.5</v>
      </c>
      <c r="C7" s="417"/>
      <c r="D7" s="417">
        <v>46.4</v>
      </c>
      <c r="E7" s="417"/>
      <c r="F7" s="417">
        <v>57.5</v>
      </c>
      <c r="G7" s="417"/>
      <c r="H7" s="417">
        <v>103.1</v>
      </c>
      <c r="I7" s="417"/>
      <c r="J7" s="417">
        <v>91.5</v>
      </c>
      <c r="K7" s="417"/>
    </row>
    <row r="8" spans="1:11" ht="6" customHeight="1">
      <c r="A8" s="115"/>
      <c r="B8" s="415"/>
      <c r="C8" s="416"/>
      <c r="D8" s="416"/>
      <c r="E8" s="416"/>
      <c r="F8" s="416"/>
      <c r="G8" s="416"/>
      <c r="H8" s="416"/>
      <c r="I8" s="416"/>
      <c r="J8" s="416"/>
      <c r="K8" s="416"/>
    </row>
    <row r="9" spans="1:11" ht="18" customHeight="1">
      <c r="A9" s="414" t="s">
        <v>77</v>
      </c>
      <c r="B9" s="332">
        <v>3517</v>
      </c>
      <c r="C9" s="332"/>
      <c r="D9" s="332">
        <v>4188</v>
      </c>
      <c r="E9" s="332"/>
      <c r="F9" s="332">
        <v>17</v>
      </c>
      <c r="G9" s="332"/>
      <c r="H9" s="332">
        <v>1065</v>
      </c>
      <c r="I9" s="332"/>
      <c r="J9" s="332">
        <v>8787</v>
      </c>
      <c r="K9" s="332"/>
    </row>
    <row r="10" spans="1:11" ht="18" customHeight="1">
      <c r="A10" s="414"/>
      <c r="B10" s="417">
        <v>133.7</v>
      </c>
      <c r="C10" s="417"/>
      <c r="D10" s="417">
        <v>42.9</v>
      </c>
      <c r="E10" s="417"/>
      <c r="F10" s="417">
        <v>150.1</v>
      </c>
      <c r="G10" s="417"/>
      <c r="H10" s="417">
        <v>105.3</v>
      </c>
      <c r="I10" s="417"/>
      <c r="J10" s="417">
        <v>87.1</v>
      </c>
      <c r="K10" s="417"/>
    </row>
    <row r="11" spans="1:11" ht="6" customHeight="1">
      <c r="A11" s="115"/>
      <c r="B11" s="415"/>
      <c r="C11" s="416"/>
      <c r="D11" s="416"/>
      <c r="E11" s="416"/>
      <c r="F11" s="416"/>
      <c r="G11" s="416"/>
      <c r="H11" s="416"/>
      <c r="I11" s="416"/>
      <c r="J11" s="416"/>
      <c r="K11" s="416"/>
    </row>
    <row r="12" spans="1:11" ht="18" customHeight="1">
      <c r="A12" s="414" t="s">
        <v>65</v>
      </c>
      <c r="B12" s="331">
        <v>3393</v>
      </c>
      <c r="C12" s="332"/>
      <c r="D12" s="332">
        <v>3839</v>
      </c>
      <c r="E12" s="332"/>
      <c r="F12" s="332">
        <v>19</v>
      </c>
      <c r="G12" s="332"/>
      <c r="H12" s="332">
        <v>1336</v>
      </c>
      <c r="I12" s="332"/>
      <c r="J12" s="332">
        <v>8587</v>
      </c>
      <c r="K12" s="332"/>
    </row>
    <row r="13" spans="1:11" ht="18" customHeight="1">
      <c r="A13" s="414"/>
      <c r="B13" s="412">
        <v>131.9</v>
      </c>
      <c r="C13" s="413"/>
      <c r="D13" s="413">
        <v>44.9</v>
      </c>
      <c r="E13" s="413"/>
      <c r="F13" s="413">
        <v>107.6</v>
      </c>
      <c r="G13" s="413"/>
      <c r="H13" s="413">
        <v>100.3</v>
      </c>
      <c r="I13" s="413"/>
      <c r="J13" s="413">
        <v>88</v>
      </c>
      <c r="K13" s="413"/>
    </row>
    <row r="14" spans="1:11" ht="6" customHeight="1">
      <c r="A14" s="129"/>
      <c r="B14" s="415"/>
      <c r="C14" s="416"/>
      <c r="D14" s="416"/>
      <c r="E14" s="416"/>
      <c r="F14" s="416"/>
      <c r="G14" s="416"/>
      <c r="H14" s="416"/>
      <c r="I14" s="416"/>
      <c r="J14" s="416"/>
      <c r="K14" s="416"/>
    </row>
    <row r="15" spans="1:11" s="117" customFormat="1" ht="18" customHeight="1">
      <c r="A15" s="414" t="s">
        <v>66</v>
      </c>
      <c r="B15" s="331">
        <v>3059</v>
      </c>
      <c r="C15" s="332"/>
      <c r="D15" s="332">
        <v>2763</v>
      </c>
      <c r="E15" s="332"/>
      <c r="F15" s="332">
        <v>15</v>
      </c>
      <c r="G15" s="332"/>
      <c r="H15" s="332">
        <v>408</v>
      </c>
      <c r="I15" s="332"/>
      <c r="J15" s="332">
        <v>6245</v>
      </c>
      <c r="K15" s="332"/>
    </row>
    <row r="16" spans="1:11" s="117" customFormat="1" ht="18" customHeight="1">
      <c r="A16" s="414"/>
      <c r="B16" s="412">
        <v>130.8</v>
      </c>
      <c r="C16" s="413"/>
      <c r="D16" s="413">
        <v>47.5</v>
      </c>
      <c r="E16" s="413"/>
      <c r="F16" s="413">
        <v>134.7</v>
      </c>
      <c r="G16" s="413"/>
      <c r="H16" s="413">
        <v>106.9</v>
      </c>
      <c r="I16" s="413"/>
      <c r="J16" s="413">
        <v>92.4</v>
      </c>
      <c r="K16" s="413"/>
    </row>
    <row r="17" spans="1:11" ht="6" customHeight="1">
      <c r="A17" s="127"/>
      <c r="B17" s="331"/>
      <c r="C17" s="332"/>
      <c r="D17" s="332"/>
      <c r="E17" s="332"/>
      <c r="F17" s="332"/>
      <c r="G17" s="332"/>
      <c r="H17" s="332"/>
      <c r="I17" s="332"/>
      <c r="J17" s="332"/>
      <c r="K17" s="332"/>
    </row>
    <row r="18" spans="1:11" s="120" customFormat="1" ht="18" customHeight="1">
      <c r="A18" s="327" t="s">
        <v>67</v>
      </c>
      <c r="B18" s="328">
        <v>3346</v>
      </c>
      <c r="C18" s="329"/>
      <c r="D18" s="329">
        <v>2193</v>
      </c>
      <c r="E18" s="329"/>
      <c r="F18" s="329">
        <v>18</v>
      </c>
      <c r="G18" s="329"/>
      <c r="H18" s="329">
        <v>615</v>
      </c>
      <c r="I18" s="329"/>
      <c r="J18" s="329">
        <v>6172</v>
      </c>
      <c r="K18" s="329"/>
    </row>
    <row r="19" spans="1:11" s="120" customFormat="1" ht="18" customHeight="1">
      <c r="A19" s="327"/>
      <c r="B19" s="330">
        <f>435596/3346</f>
        <v>130.18410041841005</v>
      </c>
      <c r="C19" s="340"/>
      <c r="D19" s="340">
        <f>123310/2193</f>
        <v>56.22891016871865</v>
      </c>
      <c r="E19" s="340"/>
      <c r="F19" s="340">
        <f>1980/18</f>
        <v>110</v>
      </c>
      <c r="G19" s="340"/>
      <c r="H19" s="340">
        <f>62533/615</f>
        <v>101.67967479674796</v>
      </c>
      <c r="I19" s="340"/>
      <c r="J19" s="340">
        <f>623419/6172</f>
        <v>101.00761503564485</v>
      </c>
      <c r="K19" s="340"/>
    </row>
    <row r="20" spans="1:11" ht="6" customHeight="1" thickBot="1">
      <c r="A20" s="130"/>
      <c r="B20" s="341"/>
      <c r="C20" s="355"/>
      <c r="D20" s="355"/>
      <c r="E20" s="355"/>
      <c r="F20" s="355"/>
      <c r="G20" s="355"/>
      <c r="H20" s="355"/>
      <c r="I20" s="355"/>
      <c r="J20" s="355"/>
      <c r="K20" s="355"/>
    </row>
    <row r="21" spans="1:2" ht="18" customHeight="1">
      <c r="A21" s="124" t="s">
        <v>78</v>
      </c>
      <c r="B21" s="124"/>
    </row>
  </sheetData>
  <mergeCells count="91">
    <mergeCell ref="A2:K2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A6:A7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A9:A10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A12:A13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A15:A16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A18:A19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3.5"/>
  <cols>
    <col min="1" max="1" width="10.625" style="104" customWidth="1"/>
    <col min="2" max="2" width="12.125" style="104" customWidth="1"/>
    <col min="3" max="3" width="2.625" style="104" customWidth="1"/>
    <col min="4" max="4" width="10.125" style="104" customWidth="1"/>
    <col min="5" max="5" width="4.625" style="104" customWidth="1"/>
    <col min="6" max="6" width="8.125" style="104" customWidth="1"/>
    <col min="7" max="7" width="6.625" style="104" customWidth="1"/>
    <col min="8" max="8" width="6.125" style="104" customWidth="1"/>
    <col min="9" max="9" width="8.625" style="104" customWidth="1"/>
    <col min="10" max="10" width="4.125" style="104" customWidth="1"/>
    <col min="11" max="11" width="12.125" style="104" customWidth="1"/>
  </cols>
  <sheetData>
    <row r="1" spans="1:5" ht="30" customHeight="1">
      <c r="A1" s="1"/>
      <c r="B1" s="1"/>
      <c r="C1" s="1"/>
      <c r="D1" s="1"/>
      <c r="E1" s="1"/>
    </row>
    <row r="2" spans="1:11" ht="45" customHeight="1">
      <c r="A2" s="350" t="s">
        <v>70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ht="16.5" customHeight="1" thickBot="1">
      <c r="K3" s="125" t="s">
        <v>71</v>
      </c>
    </row>
    <row r="4" spans="1:11" ht="39" customHeight="1">
      <c r="A4" s="126" t="s">
        <v>317</v>
      </c>
      <c r="B4" s="418" t="s">
        <v>72</v>
      </c>
      <c r="C4" s="419"/>
      <c r="D4" s="342" t="s">
        <v>73</v>
      </c>
      <c r="E4" s="342"/>
      <c r="F4" s="342" t="s">
        <v>74</v>
      </c>
      <c r="G4" s="342"/>
      <c r="H4" s="420" t="s">
        <v>75</v>
      </c>
      <c r="I4" s="421"/>
      <c r="J4" s="342" t="s">
        <v>61</v>
      </c>
      <c r="K4" s="333"/>
    </row>
    <row r="5" spans="1:11" ht="9" customHeight="1">
      <c r="A5" s="127"/>
      <c r="B5" s="331"/>
      <c r="C5" s="332"/>
      <c r="D5" s="332"/>
      <c r="E5" s="332"/>
      <c r="F5" s="332"/>
      <c r="G5" s="332"/>
      <c r="H5" s="332"/>
      <c r="I5" s="332"/>
      <c r="J5" s="332"/>
      <c r="K5" s="332"/>
    </row>
    <row r="6" spans="1:11" s="120" customFormat="1" ht="16.5" customHeight="1">
      <c r="A6" s="327" t="s">
        <v>309</v>
      </c>
      <c r="B6" s="328">
        <v>3346</v>
      </c>
      <c r="C6" s="329"/>
      <c r="D6" s="329">
        <v>2193</v>
      </c>
      <c r="E6" s="329"/>
      <c r="F6" s="329">
        <v>18</v>
      </c>
      <c r="G6" s="329"/>
      <c r="H6" s="329">
        <v>615</v>
      </c>
      <c r="I6" s="329"/>
      <c r="J6" s="329">
        <v>6172</v>
      </c>
      <c r="K6" s="329"/>
    </row>
    <row r="7" spans="1:11" s="120" customFormat="1" ht="16.5" customHeight="1">
      <c r="A7" s="327"/>
      <c r="B7" s="330">
        <f>435596/3346</f>
        <v>130.18410041841005</v>
      </c>
      <c r="C7" s="340"/>
      <c r="D7" s="340">
        <f>123310/2193</f>
        <v>56.22891016871865</v>
      </c>
      <c r="E7" s="340"/>
      <c r="F7" s="340">
        <f>1980/18</f>
        <v>110</v>
      </c>
      <c r="G7" s="340"/>
      <c r="H7" s="340">
        <f>62533/615</f>
        <v>101.67967479674796</v>
      </c>
      <c r="I7" s="340"/>
      <c r="J7" s="340">
        <f>623419/6172</f>
        <v>101.00761503564485</v>
      </c>
      <c r="K7" s="340"/>
    </row>
    <row r="8" spans="1:11" ht="6" customHeight="1">
      <c r="A8" s="118"/>
      <c r="B8" s="331"/>
      <c r="C8" s="332"/>
      <c r="D8" s="332"/>
      <c r="E8" s="332"/>
      <c r="F8" s="332"/>
      <c r="G8" s="332"/>
      <c r="H8" s="332"/>
      <c r="I8" s="332"/>
      <c r="J8" s="332"/>
      <c r="K8" s="332"/>
    </row>
    <row r="9" spans="1:11" ht="16.5" customHeight="1">
      <c r="A9" s="414" t="s">
        <v>310</v>
      </c>
      <c r="B9" s="331">
        <v>757</v>
      </c>
      <c r="C9" s="332"/>
      <c r="D9" s="332">
        <v>819</v>
      </c>
      <c r="E9" s="332"/>
      <c r="F9" s="332">
        <v>6</v>
      </c>
      <c r="G9" s="332"/>
      <c r="H9" s="332">
        <v>313</v>
      </c>
      <c r="I9" s="332"/>
      <c r="J9" s="332">
        <v>1895</v>
      </c>
      <c r="K9" s="332"/>
    </row>
    <row r="10" spans="1:11" ht="16.5" customHeight="1">
      <c r="A10" s="414"/>
      <c r="B10" s="412">
        <f>98569/757</f>
        <v>130.2100396301189</v>
      </c>
      <c r="C10" s="413"/>
      <c r="D10" s="413">
        <f>46020/819</f>
        <v>56.19047619047619</v>
      </c>
      <c r="E10" s="413"/>
      <c r="F10" s="413">
        <f>1129/6</f>
        <v>188.16666666666666</v>
      </c>
      <c r="G10" s="413"/>
      <c r="H10" s="413">
        <f>29746/313</f>
        <v>95.03514376996804</v>
      </c>
      <c r="I10" s="413"/>
      <c r="J10" s="413">
        <f>175464/1895</f>
        <v>92.59313984168865</v>
      </c>
      <c r="K10" s="413"/>
    </row>
    <row r="11" spans="1:11" ht="6" customHeight="1">
      <c r="A11" s="118"/>
      <c r="B11" s="331"/>
      <c r="C11" s="332"/>
      <c r="D11" s="332"/>
      <c r="E11" s="332"/>
      <c r="F11" s="332"/>
      <c r="G11" s="332"/>
      <c r="H11" s="332"/>
      <c r="I11" s="332"/>
      <c r="J11" s="332"/>
      <c r="K11" s="332"/>
    </row>
    <row r="12" spans="1:11" ht="16.5" customHeight="1">
      <c r="A12" s="414" t="s">
        <v>311</v>
      </c>
      <c r="B12" s="331">
        <v>544</v>
      </c>
      <c r="C12" s="332"/>
      <c r="D12" s="332">
        <v>318</v>
      </c>
      <c r="E12" s="332"/>
      <c r="F12" s="422"/>
      <c r="G12" s="422"/>
      <c r="H12" s="332">
        <v>70</v>
      </c>
      <c r="I12" s="332"/>
      <c r="J12" s="332">
        <v>932</v>
      </c>
      <c r="K12" s="332"/>
    </row>
    <row r="13" spans="1:11" ht="16.5" customHeight="1">
      <c r="A13" s="414"/>
      <c r="B13" s="412">
        <f>71419/544</f>
        <v>131.28492647058823</v>
      </c>
      <c r="C13" s="413"/>
      <c r="D13" s="413">
        <v>56.216981132075475</v>
      </c>
      <c r="E13" s="413"/>
      <c r="F13" s="422"/>
      <c r="G13" s="422"/>
      <c r="H13" s="413">
        <f>7427/70</f>
        <v>106.1</v>
      </c>
      <c r="I13" s="413"/>
      <c r="J13" s="413">
        <f>96723/932</f>
        <v>103.78004291845494</v>
      </c>
      <c r="K13" s="413"/>
    </row>
    <row r="14" spans="1:11" ht="6" customHeight="1">
      <c r="A14" s="118"/>
      <c r="B14" s="415"/>
      <c r="C14" s="416"/>
      <c r="D14" s="416"/>
      <c r="E14" s="416"/>
      <c r="F14" s="416"/>
      <c r="G14" s="416"/>
      <c r="H14" s="416"/>
      <c r="I14" s="416"/>
      <c r="J14" s="416"/>
      <c r="K14" s="416"/>
    </row>
    <row r="15" spans="1:11" ht="16.5" customHeight="1">
      <c r="A15" s="414" t="s">
        <v>312</v>
      </c>
      <c r="B15" s="332">
        <v>494</v>
      </c>
      <c r="C15" s="332"/>
      <c r="D15" s="332">
        <v>250</v>
      </c>
      <c r="E15" s="332"/>
      <c r="F15" s="332"/>
      <c r="G15" s="332"/>
      <c r="H15" s="332">
        <v>54</v>
      </c>
      <c r="I15" s="332"/>
      <c r="J15" s="332">
        <v>798</v>
      </c>
      <c r="K15" s="332"/>
    </row>
    <row r="16" spans="1:11" ht="16.5" customHeight="1">
      <c r="A16" s="414"/>
      <c r="B16" s="417">
        <f>64797/494</f>
        <v>131.16801619433198</v>
      </c>
      <c r="C16" s="417"/>
      <c r="D16" s="417">
        <f>14570/250</f>
        <v>58.28</v>
      </c>
      <c r="E16" s="417"/>
      <c r="F16" s="423"/>
      <c r="G16" s="423"/>
      <c r="H16" s="424">
        <f>5942/54</f>
        <v>110.03703703703704</v>
      </c>
      <c r="I16" s="424"/>
      <c r="J16" s="417">
        <f>85309/798</f>
        <v>106.90350877192982</v>
      </c>
      <c r="K16" s="417"/>
    </row>
    <row r="17" spans="1:11" ht="6" customHeight="1">
      <c r="A17" s="118"/>
      <c r="B17" s="415"/>
      <c r="C17" s="416"/>
      <c r="D17" s="416"/>
      <c r="E17" s="416"/>
      <c r="F17" s="416"/>
      <c r="G17" s="416"/>
      <c r="H17" s="416"/>
      <c r="I17" s="416"/>
      <c r="J17" s="416"/>
      <c r="K17" s="416"/>
    </row>
    <row r="18" spans="1:11" ht="16.5" customHeight="1">
      <c r="A18" s="414" t="s">
        <v>313</v>
      </c>
      <c r="B18" s="332">
        <v>489</v>
      </c>
      <c r="C18" s="332"/>
      <c r="D18" s="332">
        <v>334</v>
      </c>
      <c r="E18" s="332"/>
      <c r="F18" s="332">
        <v>2</v>
      </c>
      <c r="G18" s="332"/>
      <c r="H18" s="332">
        <v>67</v>
      </c>
      <c r="I18" s="332"/>
      <c r="J18" s="332">
        <v>892</v>
      </c>
      <c r="K18" s="332"/>
    </row>
    <row r="19" spans="1:11" ht="16.5" customHeight="1">
      <c r="A19" s="414"/>
      <c r="B19" s="417">
        <f>61061/489</f>
        <v>124.86912065439672</v>
      </c>
      <c r="C19" s="417"/>
      <c r="D19" s="417">
        <f>18680/334</f>
        <v>55.92814371257485</v>
      </c>
      <c r="E19" s="417"/>
      <c r="F19" s="423"/>
      <c r="G19" s="423"/>
      <c r="H19" s="423"/>
      <c r="I19" s="423"/>
      <c r="J19" s="417">
        <f>86970/892</f>
        <v>97.5</v>
      </c>
      <c r="K19" s="417"/>
    </row>
    <row r="20" spans="1:11" ht="6" customHeight="1">
      <c r="A20" s="118"/>
      <c r="B20" s="427"/>
      <c r="C20" s="428"/>
      <c r="D20" s="428"/>
      <c r="E20" s="428"/>
      <c r="F20" s="428"/>
      <c r="G20" s="428"/>
      <c r="H20" s="428"/>
      <c r="I20" s="428"/>
      <c r="J20" s="428"/>
      <c r="K20" s="428"/>
    </row>
    <row r="21" spans="1:11" ht="16.5" customHeight="1">
      <c r="A21" s="414" t="s">
        <v>314</v>
      </c>
      <c r="B21" s="331">
        <v>438</v>
      </c>
      <c r="C21" s="332"/>
      <c r="D21" s="332">
        <v>193</v>
      </c>
      <c r="E21" s="332"/>
      <c r="F21" s="332">
        <v>1</v>
      </c>
      <c r="G21" s="332"/>
      <c r="H21" s="332">
        <v>25</v>
      </c>
      <c r="I21" s="332"/>
      <c r="J21" s="332">
        <v>657</v>
      </c>
      <c r="K21" s="332"/>
    </row>
    <row r="22" spans="1:11" ht="16.5" customHeight="1">
      <c r="A22" s="414"/>
      <c r="B22" s="424"/>
      <c r="C22" s="424"/>
      <c r="D22" s="424">
        <f>11031/193</f>
        <v>57.15544041450777</v>
      </c>
      <c r="E22" s="424"/>
      <c r="F22" s="424"/>
      <c r="G22" s="424"/>
      <c r="H22" s="424"/>
      <c r="I22" s="424"/>
      <c r="J22" s="426">
        <f>71652/657</f>
        <v>109.05936073059361</v>
      </c>
      <c r="K22" s="426"/>
    </row>
    <row r="23" spans="1:11" ht="6" customHeight="1">
      <c r="A23" s="118"/>
      <c r="B23" s="415"/>
      <c r="C23" s="416"/>
      <c r="D23" s="416"/>
      <c r="E23" s="416"/>
      <c r="F23" s="416"/>
      <c r="G23" s="416"/>
      <c r="H23" s="416"/>
      <c r="I23" s="416"/>
      <c r="J23" s="416"/>
      <c r="K23" s="416"/>
    </row>
    <row r="24" spans="1:11" ht="16.5" customHeight="1">
      <c r="A24" s="414" t="s">
        <v>315</v>
      </c>
      <c r="B24" s="332">
        <v>565</v>
      </c>
      <c r="C24" s="332"/>
      <c r="D24" s="332">
        <v>259</v>
      </c>
      <c r="E24" s="332"/>
      <c r="F24" s="332">
        <v>8</v>
      </c>
      <c r="G24" s="332"/>
      <c r="H24" s="332">
        <v>78</v>
      </c>
      <c r="I24" s="332"/>
      <c r="J24" s="332">
        <v>910</v>
      </c>
      <c r="K24" s="332"/>
    </row>
    <row r="25" spans="1:11" ht="16.5" customHeight="1">
      <c r="A25" s="414"/>
      <c r="B25" s="424">
        <f>74773/565</f>
        <v>132.34159292035397</v>
      </c>
      <c r="C25" s="424"/>
      <c r="D25" s="424">
        <f>14172/259</f>
        <v>54.71814671814672</v>
      </c>
      <c r="E25" s="424"/>
      <c r="F25" s="424">
        <f>573/8</f>
        <v>71.625</v>
      </c>
      <c r="G25" s="424"/>
      <c r="H25" s="424">
        <f>8650/78</f>
        <v>110.8974358974359</v>
      </c>
      <c r="I25" s="424"/>
      <c r="J25" s="424">
        <f>98168/910</f>
        <v>107.87692307692308</v>
      </c>
      <c r="K25" s="424"/>
    </row>
    <row r="26" spans="1:11" ht="6" customHeight="1">
      <c r="A26" s="118"/>
      <c r="B26" s="415"/>
      <c r="C26" s="416"/>
      <c r="D26" s="416"/>
      <c r="E26" s="416"/>
      <c r="F26" s="416"/>
      <c r="G26" s="416"/>
      <c r="H26" s="416"/>
      <c r="I26" s="416"/>
      <c r="J26" s="416"/>
      <c r="K26" s="416"/>
    </row>
    <row r="27" spans="1:11" ht="16.5" customHeight="1">
      <c r="A27" s="414" t="s">
        <v>316</v>
      </c>
      <c r="B27" s="332">
        <v>59</v>
      </c>
      <c r="C27" s="332"/>
      <c r="D27" s="332">
        <v>20</v>
      </c>
      <c r="E27" s="332"/>
      <c r="F27" s="425">
        <v>1</v>
      </c>
      <c r="G27" s="425"/>
      <c r="H27" s="422">
        <v>8</v>
      </c>
      <c r="I27" s="422"/>
      <c r="J27" s="332">
        <v>88</v>
      </c>
      <c r="K27" s="332"/>
    </row>
    <row r="28" spans="1:11" ht="16.5" customHeight="1">
      <c r="A28" s="414"/>
      <c r="B28" s="423"/>
      <c r="C28" s="423"/>
      <c r="D28" s="424">
        <f>960/20</f>
        <v>48</v>
      </c>
      <c r="E28" s="424"/>
      <c r="F28" s="424"/>
      <c r="G28" s="424"/>
      <c r="H28" s="422"/>
      <c r="I28" s="422"/>
      <c r="J28" s="424">
        <f>9133/88</f>
        <v>103.7840909090909</v>
      </c>
      <c r="K28" s="424"/>
    </row>
    <row r="29" spans="1:11" ht="6" customHeight="1" thickBot="1">
      <c r="A29" s="130"/>
      <c r="B29" s="341"/>
      <c r="C29" s="355"/>
      <c r="D29" s="355"/>
      <c r="E29" s="355"/>
      <c r="F29" s="355"/>
      <c r="G29" s="355"/>
      <c r="H29" s="355"/>
      <c r="I29" s="355"/>
      <c r="J29" s="355"/>
      <c r="K29" s="355"/>
    </row>
    <row r="30" spans="1:2" ht="18" customHeight="1">
      <c r="A30" s="124" t="s">
        <v>78</v>
      </c>
      <c r="B30" s="124"/>
    </row>
  </sheetData>
  <mergeCells count="139">
    <mergeCell ref="A2:K2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A6:A7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A9:A10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A12:A13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A15:A16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A18:A19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A21:A22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A24:A25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A27:A28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J29:K29"/>
    <mergeCell ref="B29:C29"/>
    <mergeCell ref="D29:E29"/>
    <mergeCell ref="F29:G29"/>
    <mergeCell ref="H29:I29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Q34"/>
  <sheetViews>
    <sheetView workbookViewId="0" topLeftCell="A1">
      <selection activeCell="A1" sqref="A1"/>
    </sheetView>
  </sheetViews>
  <sheetFormatPr defaultColWidth="9.00390625" defaultRowHeight="13.5"/>
  <cols>
    <col min="1" max="2" width="6.625" style="150" customWidth="1"/>
    <col min="3" max="8" width="12.625" style="104" customWidth="1"/>
    <col min="9" max="17" width="9.625" style="104" customWidth="1"/>
  </cols>
  <sheetData>
    <row r="1" spans="1:17" ht="27" customHeight="1">
      <c r="A1" s="1"/>
      <c r="B1" s="1"/>
      <c r="C1" s="1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76"/>
    </row>
    <row r="2" spans="1:17" ht="45" customHeight="1">
      <c r="A2" s="350" t="s">
        <v>79</v>
      </c>
      <c r="B2" s="350"/>
      <c r="C2" s="350"/>
      <c r="D2" s="350"/>
      <c r="E2" s="350"/>
      <c r="F2" s="350"/>
      <c r="G2" s="350"/>
      <c r="H2" s="350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6.5" customHeight="1" thickBot="1">
      <c r="A3" s="132"/>
      <c r="B3" s="132"/>
      <c r="C3" s="132"/>
      <c r="D3" s="132"/>
      <c r="E3" s="132"/>
      <c r="F3" s="132"/>
      <c r="G3" s="132"/>
      <c r="H3" s="105"/>
      <c r="I3" s="132"/>
      <c r="J3" s="132"/>
      <c r="K3" s="132"/>
      <c r="L3" s="132"/>
      <c r="M3" s="132"/>
      <c r="N3" s="132"/>
      <c r="O3" s="132"/>
      <c r="P3" s="132"/>
      <c r="Q3" s="105" t="s">
        <v>80</v>
      </c>
    </row>
    <row r="4" spans="1:17" ht="18" customHeight="1">
      <c r="A4" s="433" t="s">
        <v>81</v>
      </c>
      <c r="B4" s="433"/>
      <c r="C4" s="333" t="s">
        <v>82</v>
      </c>
      <c r="D4" s="435"/>
      <c r="E4" s="351"/>
      <c r="F4" s="435" t="s">
        <v>83</v>
      </c>
      <c r="G4" s="435"/>
      <c r="H4" s="435"/>
      <c r="I4" s="351" t="s">
        <v>84</v>
      </c>
      <c r="J4" s="342"/>
      <c r="K4" s="342"/>
      <c r="L4" s="342" t="s">
        <v>85</v>
      </c>
      <c r="M4" s="342"/>
      <c r="N4" s="342"/>
      <c r="O4" s="342" t="s">
        <v>86</v>
      </c>
      <c r="P4" s="342"/>
      <c r="Q4" s="333"/>
    </row>
    <row r="5" spans="1:17" ht="24" customHeight="1">
      <c r="A5" s="434"/>
      <c r="B5" s="434"/>
      <c r="C5" s="133" t="s">
        <v>87</v>
      </c>
      <c r="D5" s="109" t="s">
        <v>88</v>
      </c>
      <c r="E5" s="108" t="s">
        <v>89</v>
      </c>
      <c r="F5" s="133" t="s">
        <v>87</v>
      </c>
      <c r="G5" s="109" t="s">
        <v>88</v>
      </c>
      <c r="H5" s="134" t="s">
        <v>89</v>
      </c>
      <c r="I5" s="106" t="s">
        <v>90</v>
      </c>
      <c r="J5" s="110" t="s">
        <v>91</v>
      </c>
      <c r="K5" s="108" t="s">
        <v>89</v>
      </c>
      <c r="L5" s="110" t="s">
        <v>90</v>
      </c>
      <c r="M5" s="110" t="s">
        <v>91</v>
      </c>
      <c r="N5" s="108" t="s">
        <v>89</v>
      </c>
      <c r="O5" s="110" t="s">
        <v>90</v>
      </c>
      <c r="P5" s="110" t="s">
        <v>91</v>
      </c>
      <c r="Q5" s="134" t="s">
        <v>89</v>
      </c>
    </row>
    <row r="6" spans="1:17" ht="6" customHeight="1">
      <c r="A6" s="431"/>
      <c r="B6" s="432"/>
      <c r="C6" s="128"/>
      <c r="D6" s="135"/>
      <c r="E6" s="135"/>
      <c r="F6" s="135"/>
      <c r="G6" s="135"/>
      <c r="H6" s="135"/>
      <c r="I6" s="135"/>
      <c r="J6" s="136"/>
      <c r="K6" s="135"/>
      <c r="L6" s="135"/>
      <c r="M6" s="136"/>
      <c r="N6" s="135"/>
      <c r="O6" s="135"/>
      <c r="P6" s="136"/>
      <c r="Q6" s="135"/>
    </row>
    <row r="7" spans="1:17" ht="24" customHeight="1">
      <c r="A7" s="430" t="s">
        <v>92</v>
      </c>
      <c r="B7" s="430"/>
      <c r="C7" s="137">
        <v>5688</v>
      </c>
      <c r="D7" s="138">
        <v>1308020</v>
      </c>
      <c r="E7" s="139">
        <v>229.96132208157525</v>
      </c>
      <c r="F7" s="138">
        <v>4471</v>
      </c>
      <c r="G7" s="138">
        <v>589106</v>
      </c>
      <c r="H7" s="139">
        <v>131.7615745918139</v>
      </c>
      <c r="I7" s="140">
        <v>136</v>
      </c>
      <c r="J7" s="140">
        <v>22367</v>
      </c>
      <c r="K7" s="141">
        <v>164.46323529411765</v>
      </c>
      <c r="L7" s="140">
        <v>289</v>
      </c>
      <c r="M7" s="140">
        <v>229608</v>
      </c>
      <c r="N7" s="141">
        <v>794.4913494809689</v>
      </c>
      <c r="O7" s="140">
        <v>792</v>
      </c>
      <c r="P7" s="140">
        <v>466939</v>
      </c>
      <c r="Q7" s="141">
        <v>589.5694444444445</v>
      </c>
    </row>
    <row r="8" spans="1:17" ht="24" customHeight="1">
      <c r="A8" s="430" t="s">
        <v>93</v>
      </c>
      <c r="B8" s="430"/>
      <c r="C8" s="137">
        <v>5086</v>
      </c>
      <c r="D8" s="138">
        <v>1152685</v>
      </c>
      <c r="E8" s="139">
        <v>226.63881242626817</v>
      </c>
      <c r="F8" s="138">
        <v>4145</v>
      </c>
      <c r="G8" s="138">
        <v>546894</v>
      </c>
      <c r="H8" s="139">
        <v>131.9406513872135</v>
      </c>
      <c r="I8" s="140">
        <v>104</v>
      </c>
      <c r="J8" s="140">
        <v>19501</v>
      </c>
      <c r="K8" s="141">
        <v>187.5096153846154</v>
      </c>
      <c r="L8" s="140">
        <v>251</v>
      </c>
      <c r="M8" s="140">
        <v>147721</v>
      </c>
      <c r="N8" s="141">
        <v>588.5298804780876</v>
      </c>
      <c r="O8" s="140">
        <v>586</v>
      </c>
      <c r="P8" s="140">
        <v>438569</v>
      </c>
      <c r="Q8" s="141">
        <v>748.4112627986348</v>
      </c>
    </row>
    <row r="9" spans="1:17" ht="24" customHeight="1">
      <c r="A9" s="430" t="s">
        <v>94</v>
      </c>
      <c r="B9" s="430"/>
      <c r="C9" s="137">
        <v>4845</v>
      </c>
      <c r="D9" s="138">
        <v>1111639</v>
      </c>
      <c r="E9" s="139">
        <v>229.44</v>
      </c>
      <c r="F9" s="138">
        <v>3980</v>
      </c>
      <c r="G9" s="138">
        <v>524681</v>
      </c>
      <c r="H9" s="139">
        <v>131.83</v>
      </c>
      <c r="I9" s="140">
        <v>110</v>
      </c>
      <c r="J9" s="140">
        <v>18746</v>
      </c>
      <c r="K9" s="141">
        <v>170.42</v>
      </c>
      <c r="L9" s="140">
        <v>223</v>
      </c>
      <c r="M9" s="140">
        <v>202054</v>
      </c>
      <c r="N9" s="141">
        <v>906.07</v>
      </c>
      <c r="O9" s="140">
        <v>532</v>
      </c>
      <c r="P9" s="140">
        <v>366158</v>
      </c>
      <c r="Q9" s="141">
        <v>688.27</v>
      </c>
    </row>
    <row r="10" spans="1:17" s="117" customFormat="1" ht="24" customHeight="1">
      <c r="A10" s="430" t="s">
        <v>95</v>
      </c>
      <c r="B10" s="430"/>
      <c r="C10" s="137">
        <v>4491</v>
      </c>
      <c r="D10" s="138">
        <v>847497</v>
      </c>
      <c r="E10" s="139">
        <v>188.71</v>
      </c>
      <c r="F10" s="138">
        <v>3839</v>
      </c>
      <c r="G10" s="138">
        <v>502308</v>
      </c>
      <c r="H10" s="139">
        <v>130.84</v>
      </c>
      <c r="I10" s="140">
        <v>95</v>
      </c>
      <c r="J10" s="140">
        <v>15316</v>
      </c>
      <c r="K10" s="141">
        <v>161.22</v>
      </c>
      <c r="L10" s="140">
        <v>166</v>
      </c>
      <c r="M10" s="140">
        <v>84332</v>
      </c>
      <c r="N10" s="141">
        <v>508.02</v>
      </c>
      <c r="O10" s="140">
        <v>391</v>
      </c>
      <c r="P10" s="140">
        <v>245541</v>
      </c>
      <c r="Q10" s="141">
        <v>627.98</v>
      </c>
    </row>
    <row r="11" spans="1:17" s="120" customFormat="1" ht="24" customHeight="1">
      <c r="A11" s="429" t="s">
        <v>96</v>
      </c>
      <c r="B11" s="429"/>
      <c r="C11" s="143">
        <f>SUM(C14:C27)</f>
        <v>4791</v>
      </c>
      <c r="D11" s="144">
        <f>SUM(D14:D27)</f>
        <v>874744</v>
      </c>
      <c r="E11" s="145">
        <f>ROUND(D11/C11,2)</f>
        <v>182.58</v>
      </c>
      <c r="F11" s="144">
        <f>SUM(F14:F27)</f>
        <v>4142</v>
      </c>
      <c r="G11" s="144">
        <f>SUM(G14:G27)</f>
        <v>538698</v>
      </c>
      <c r="H11" s="145">
        <f>ROUND(G11/F11,2)</f>
        <v>130.06</v>
      </c>
      <c r="I11" s="144">
        <f>SUM(I14:I27)</f>
        <v>81</v>
      </c>
      <c r="J11" s="144">
        <f>SUM(J14:J27)</f>
        <v>14527</v>
      </c>
      <c r="K11" s="145">
        <f>ROUND(J11/I11,2)</f>
        <v>179.35</v>
      </c>
      <c r="L11" s="144">
        <f>SUM(L14:L27)</f>
        <v>94</v>
      </c>
      <c r="M11" s="144">
        <f>SUM(M14:M27)</f>
        <v>65528</v>
      </c>
      <c r="N11" s="145">
        <f>ROUND(M11/L11,2)</f>
        <v>697.11</v>
      </c>
      <c r="O11" s="144">
        <f>SUM(O14:O27)</f>
        <v>474</v>
      </c>
      <c r="P11" s="144">
        <f>SUM(P14:P27)</f>
        <v>255991</v>
      </c>
      <c r="Q11" s="145">
        <f>ROUND(P11/O11,2)</f>
        <v>540.07</v>
      </c>
    </row>
    <row r="12" spans="1:17" ht="6" customHeight="1">
      <c r="A12" s="142"/>
      <c r="B12" s="142"/>
      <c r="C12" s="143"/>
      <c r="D12" s="144"/>
      <c r="E12" s="145"/>
      <c r="F12" s="144"/>
      <c r="G12" s="144"/>
      <c r="H12" s="145"/>
      <c r="I12" s="146"/>
      <c r="J12" s="146"/>
      <c r="K12" s="145"/>
      <c r="L12" s="146"/>
      <c r="M12" s="146"/>
      <c r="N12" s="145"/>
      <c r="O12" s="146"/>
      <c r="P12" s="146"/>
      <c r="Q12" s="145"/>
    </row>
    <row r="13" spans="1:17" ht="6" customHeight="1">
      <c r="A13" s="147"/>
      <c r="B13" s="147"/>
      <c r="C13" s="137"/>
      <c r="D13" s="138"/>
      <c r="E13" s="139"/>
      <c r="F13" s="138"/>
      <c r="G13" s="138"/>
      <c r="H13" s="139"/>
      <c r="I13" s="140"/>
      <c r="J13" s="140"/>
      <c r="K13" s="139"/>
      <c r="L13" s="140"/>
      <c r="M13" s="140"/>
      <c r="N13" s="139"/>
      <c r="O13" s="140"/>
      <c r="P13" s="140"/>
      <c r="Q13" s="139"/>
    </row>
    <row r="14" spans="1:17" ht="24" customHeight="1">
      <c r="A14" s="105" t="s">
        <v>96</v>
      </c>
      <c r="B14" s="147" t="s">
        <v>97</v>
      </c>
      <c r="C14" s="137">
        <f>+F14+I14+L14+O14</f>
        <v>409</v>
      </c>
      <c r="D14" s="138">
        <f>+G14+J14+M14+P14</f>
        <v>74174</v>
      </c>
      <c r="E14" s="139">
        <f>ROUND(D14/C14,2)</f>
        <v>181.35</v>
      </c>
      <c r="F14" s="138">
        <v>348</v>
      </c>
      <c r="G14" s="138">
        <v>45581</v>
      </c>
      <c r="H14" s="139">
        <f>ROUND(G14/F14,2)</f>
        <v>130.98</v>
      </c>
      <c r="I14" s="140">
        <v>7</v>
      </c>
      <c r="J14" s="140">
        <v>1064</v>
      </c>
      <c r="K14" s="139">
        <f>ROUND(J14/I14,2)</f>
        <v>152</v>
      </c>
      <c r="L14" s="140">
        <v>11</v>
      </c>
      <c r="M14" s="140">
        <v>5918</v>
      </c>
      <c r="N14" s="139">
        <f>ROUND(M14/L14,2)</f>
        <v>538</v>
      </c>
      <c r="O14" s="140">
        <v>43</v>
      </c>
      <c r="P14" s="140">
        <v>21611</v>
      </c>
      <c r="Q14" s="139">
        <f>ROUND(P14/O14,2)</f>
        <v>502.58</v>
      </c>
    </row>
    <row r="15" spans="1:17" ht="24" customHeight="1">
      <c r="A15" s="147"/>
      <c r="B15" s="147" t="s">
        <v>98</v>
      </c>
      <c r="C15" s="137">
        <f aca="true" t="shared" si="0" ref="C15:D27">+F15+I15+L15+O15</f>
        <v>344</v>
      </c>
      <c r="D15" s="138">
        <f t="shared" si="0"/>
        <v>53865</v>
      </c>
      <c r="E15" s="139">
        <f aca="true" t="shared" si="1" ref="E15:E27">ROUND(D15/C15,2)</f>
        <v>156.58</v>
      </c>
      <c r="F15" s="138">
        <v>308</v>
      </c>
      <c r="G15" s="138">
        <v>41071</v>
      </c>
      <c r="H15" s="139">
        <f aca="true" t="shared" si="2" ref="H15:H27">ROUND(G15/F15,2)</f>
        <v>133.35</v>
      </c>
      <c r="I15" s="140">
        <v>3</v>
      </c>
      <c r="J15" s="140">
        <v>2017</v>
      </c>
      <c r="K15" s="139">
        <f aca="true" t="shared" si="3" ref="K15:K27">ROUND(J15/I15,2)</f>
        <v>672.33</v>
      </c>
      <c r="L15" s="140">
        <v>5</v>
      </c>
      <c r="M15" s="140">
        <v>1520</v>
      </c>
      <c r="N15" s="139">
        <f aca="true" t="shared" si="4" ref="N15:N27">ROUND(M15/L15,2)</f>
        <v>304</v>
      </c>
      <c r="O15" s="140">
        <v>28</v>
      </c>
      <c r="P15" s="140">
        <v>9257</v>
      </c>
      <c r="Q15" s="139">
        <f aca="true" t="shared" si="5" ref="Q15:Q27">ROUND(P15/O15,2)</f>
        <v>330.61</v>
      </c>
    </row>
    <row r="16" spans="1:17" ht="24" customHeight="1">
      <c r="A16" s="147"/>
      <c r="B16" s="147" t="s">
        <v>99</v>
      </c>
      <c r="C16" s="137">
        <f t="shared" si="0"/>
        <v>412</v>
      </c>
      <c r="D16" s="138">
        <f t="shared" si="0"/>
        <v>89697</v>
      </c>
      <c r="E16" s="139">
        <f t="shared" si="1"/>
        <v>217.71</v>
      </c>
      <c r="F16" s="138">
        <v>342</v>
      </c>
      <c r="G16" s="138">
        <v>42975</v>
      </c>
      <c r="H16" s="139">
        <f t="shared" si="2"/>
        <v>125.66</v>
      </c>
      <c r="I16" s="140">
        <v>7</v>
      </c>
      <c r="J16" s="140">
        <v>1265</v>
      </c>
      <c r="K16" s="139">
        <f t="shared" si="3"/>
        <v>180.71</v>
      </c>
      <c r="L16" s="140">
        <v>10</v>
      </c>
      <c r="M16" s="140">
        <v>6301</v>
      </c>
      <c r="N16" s="139">
        <f t="shared" si="4"/>
        <v>630.1</v>
      </c>
      <c r="O16" s="140">
        <v>53</v>
      </c>
      <c r="P16" s="140">
        <v>39156</v>
      </c>
      <c r="Q16" s="139">
        <f t="shared" si="5"/>
        <v>738.79</v>
      </c>
    </row>
    <row r="17" spans="1:17" ht="24" customHeight="1">
      <c r="A17" s="147"/>
      <c r="B17" s="147" t="s">
        <v>100</v>
      </c>
      <c r="C17" s="137">
        <f t="shared" si="0"/>
        <v>437</v>
      </c>
      <c r="D17" s="138">
        <f t="shared" si="0"/>
        <v>82440</v>
      </c>
      <c r="E17" s="139">
        <f t="shared" si="1"/>
        <v>188.65</v>
      </c>
      <c r="F17" s="138">
        <v>374</v>
      </c>
      <c r="G17" s="138">
        <v>49627</v>
      </c>
      <c r="H17" s="139">
        <f t="shared" si="2"/>
        <v>132.69</v>
      </c>
      <c r="I17" s="140">
        <v>9</v>
      </c>
      <c r="J17" s="140">
        <v>1079</v>
      </c>
      <c r="K17" s="139">
        <f t="shared" si="3"/>
        <v>119.89</v>
      </c>
      <c r="L17" s="140">
        <v>12</v>
      </c>
      <c r="M17" s="140">
        <v>7817</v>
      </c>
      <c r="N17" s="139">
        <f t="shared" si="4"/>
        <v>651.42</v>
      </c>
      <c r="O17" s="140">
        <v>42</v>
      </c>
      <c r="P17" s="140">
        <v>23917</v>
      </c>
      <c r="Q17" s="139">
        <f t="shared" si="5"/>
        <v>569.45</v>
      </c>
    </row>
    <row r="18" spans="1:17" ht="6" customHeight="1">
      <c r="A18" s="147"/>
      <c r="B18" s="147"/>
      <c r="C18" s="137"/>
      <c r="D18" s="138"/>
      <c r="E18" s="139"/>
      <c r="F18" s="138"/>
      <c r="G18" s="138"/>
      <c r="H18" s="139"/>
      <c r="I18" s="140"/>
      <c r="J18" s="148"/>
      <c r="K18" s="139"/>
      <c r="L18" s="140"/>
      <c r="M18" s="148"/>
      <c r="N18" s="139"/>
      <c r="O18" s="140"/>
      <c r="P18" s="148"/>
      <c r="Q18" s="139"/>
    </row>
    <row r="19" spans="1:17" ht="24" customHeight="1">
      <c r="A19" s="132"/>
      <c r="B19" s="147" t="s">
        <v>101</v>
      </c>
      <c r="C19" s="137">
        <f t="shared" si="0"/>
        <v>444</v>
      </c>
      <c r="D19" s="138">
        <f t="shared" si="0"/>
        <v>87418</v>
      </c>
      <c r="E19" s="139">
        <f t="shared" si="1"/>
        <v>196.89</v>
      </c>
      <c r="F19" s="138">
        <v>377</v>
      </c>
      <c r="G19" s="138">
        <v>49339</v>
      </c>
      <c r="H19" s="139">
        <f t="shared" si="2"/>
        <v>130.87</v>
      </c>
      <c r="I19" s="140">
        <v>10</v>
      </c>
      <c r="J19" s="140">
        <v>2369</v>
      </c>
      <c r="K19" s="139">
        <f t="shared" si="3"/>
        <v>236.9</v>
      </c>
      <c r="L19" s="140">
        <v>11</v>
      </c>
      <c r="M19" s="140">
        <v>6807</v>
      </c>
      <c r="N19" s="139">
        <f t="shared" si="4"/>
        <v>618.82</v>
      </c>
      <c r="O19" s="140">
        <v>46</v>
      </c>
      <c r="P19" s="140">
        <v>28903</v>
      </c>
      <c r="Q19" s="139">
        <f t="shared" si="5"/>
        <v>628.33</v>
      </c>
    </row>
    <row r="20" spans="1:17" ht="24" customHeight="1">
      <c r="A20" s="132"/>
      <c r="B20" s="147" t="s">
        <v>102</v>
      </c>
      <c r="C20" s="137">
        <f t="shared" si="0"/>
        <v>385</v>
      </c>
      <c r="D20" s="138">
        <f t="shared" si="0"/>
        <v>68144</v>
      </c>
      <c r="E20" s="139">
        <f t="shared" si="1"/>
        <v>177</v>
      </c>
      <c r="F20" s="138">
        <v>328</v>
      </c>
      <c r="G20" s="138">
        <v>42245</v>
      </c>
      <c r="H20" s="139">
        <f t="shared" si="2"/>
        <v>128.8</v>
      </c>
      <c r="I20" s="140">
        <v>7</v>
      </c>
      <c r="J20" s="140">
        <v>1146</v>
      </c>
      <c r="K20" s="139">
        <f t="shared" si="3"/>
        <v>163.71</v>
      </c>
      <c r="L20" s="140">
        <v>4</v>
      </c>
      <c r="M20" s="140">
        <v>5710</v>
      </c>
      <c r="N20" s="139">
        <f t="shared" si="4"/>
        <v>1427.5</v>
      </c>
      <c r="O20" s="140">
        <v>46</v>
      </c>
      <c r="P20" s="140">
        <v>19043</v>
      </c>
      <c r="Q20" s="139">
        <f t="shared" si="5"/>
        <v>413.98</v>
      </c>
    </row>
    <row r="21" spans="1:17" ht="24" customHeight="1">
      <c r="A21" s="132"/>
      <c r="B21" s="147" t="s">
        <v>103</v>
      </c>
      <c r="C21" s="137">
        <f t="shared" si="0"/>
        <v>411</v>
      </c>
      <c r="D21" s="138">
        <f t="shared" si="0"/>
        <v>83830</v>
      </c>
      <c r="E21" s="139">
        <f t="shared" si="1"/>
        <v>203.97</v>
      </c>
      <c r="F21" s="138">
        <v>357</v>
      </c>
      <c r="G21" s="138">
        <v>47310</v>
      </c>
      <c r="H21" s="139">
        <f t="shared" si="2"/>
        <v>132.52</v>
      </c>
      <c r="I21" s="140">
        <v>7</v>
      </c>
      <c r="J21" s="140">
        <v>633</v>
      </c>
      <c r="K21" s="139">
        <f t="shared" si="3"/>
        <v>90.43</v>
      </c>
      <c r="L21" s="140">
        <v>10</v>
      </c>
      <c r="M21" s="140">
        <v>13803</v>
      </c>
      <c r="N21" s="139">
        <f t="shared" si="4"/>
        <v>1380.3</v>
      </c>
      <c r="O21" s="140">
        <v>37</v>
      </c>
      <c r="P21" s="140">
        <v>22084</v>
      </c>
      <c r="Q21" s="139">
        <f t="shared" si="5"/>
        <v>596.86</v>
      </c>
    </row>
    <row r="22" spans="1:17" ht="24" customHeight="1">
      <c r="A22" s="132"/>
      <c r="B22" s="147" t="s">
        <v>104</v>
      </c>
      <c r="C22" s="137">
        <f t="shared" si="0"/>
        <v>454</v>
      </c>
      <c r="D22" s="138">
        <f t="shared" si="0"/>
        <v>69978</v>
      </c>
      <c r="E22" s="139">
        <f t="shared" si="1"/>
        <v>154.14</v>
      </c>
      <c r="F22" s="138">
        <v>398</v>
      </c>
      <c r="G22" s="138">
        <v>50740</v>
      </c>
      <c r="H22" s="139">
        <f t="shared" si="2"/>
        <v>127.49</v>
      </c>
      <c r="I22" s="140">
        <v>4</v>
      </c>
      <c r="J22" s="140">
        <v>384</v>
      </c>
      <c r="K22" s="139">
        <f t="shared" si="3"/>
        <v>96</v>
      </c>
      <c r="L22" s="140">
        <v>11</v>
      </c>
      <c r="M22" s="140">
        <v>4909</v>
      </c>
      <c r="N22" s="139">
        <f t="shared" si="4"/>
        <v>446.27</v>
      </c>
      <c r="O22" s="140">
        <v>41</v>
      </c>
      <c r="P22" s="140">
        <v>13945</v>
      </c>
      <c r="Q22" s="139">
        <f t="shared" si="5"/>
        <v>340.12</v>
      </c>
    </row>
    <row r="23" spans="1:17" ht="6" customHeight="1">
      <c r="A23" s="132"/>
      <c r="B23" s="147"/>
      <c r="C23" s="137"/>
      <c r="D23" s="138"/>
      <c r="E23" s="139"/>
      <c r="F23" s="138"/>
      <c r="G23" s="138"/>
      <c r="H23" s="139"/>
      <c r="I23" s="140"/>
      <c r="J23" s="148"/>
      <c r="K23" s="139"/>
      <c r="L23" s="140"/>
      <c r="M23" s="148"/>
      <c r="N23" s="139"/>
      <c r="O23" s="140"/>
      <c r="P23" s="148"/>
      <c r="Q23" s="139"/>
    </row>
    <row r="24" spans="1:17" ht="24" customHeight="1">
      <c r="A24" s="147"/>
      <c r="B24" s="147" t="s">
        <v>105</v>
      </c>
      <c r="C24" s="137">
        <f t="shared" si="0"/>
        <v>452</v>
      </c>
      <c r="D24" s="138">
        <f t="shared" si="0"/>
        <v>77824</v>
      </c>
      <c r="E24" s="139">
        <f t="shared" si="1"/>
        <v>172.18</v>
      </c>
      <c r="F24" s="138">
        <v>391</v>
      </c>
      <c r="G24" s="138">
        <v>50043</v>
      </c>
      <c r="H24" s="139">
        <f t="shared" si="2"/>
        <v>127.99</v>
      </c>
      <c r="I24" s="140">
        <v>11</v>
      </c>
      <c r="J24" s="140">
        <v>1649</v>
      </c>
      <c r="K24" s="139">
        <f t="shared" si="3"/>
        <v>149.91</v>
      </c>
      <c r="L24" s="140">
        <v>8</v>
      </c>
      <c r="M24" s="140">
        <v>8957</v>
      </c>
      <c r="N24" s="139">
        <f t="shared" si="4"/>
        <v>1119.63</v>
      </c>
      <c r="O24" s="140">
        <v>42</v>
      </c>
      <c r="P24" s="140">
        <v>17175</v>
      </c>
      <c r="Q24" s="139">
        <f t="shared" si="5"/>
        <v>408.93</v>
      </c>
    </row>
    <row r="25" spans="1:17" ht="24" customHeight="1">
      <c r="A25" s="105" t="s">
        <v>106</v>
      </c>
      <c r="B25" s="147" t="s">
        <v>107</v>
      </c>
      <c r="C25" s="137">
        <f t="shared" si="0"/>
        <v>350</v>
      </c>
      <c r="D25" s="138">
        <f t="shared" si="0"/>
        <v>50344</v>
      </c>
      <c r="E25" s="139">
        <f t="shared" si="1"/>
        <v>143.84</v>
      </c>
      <c r="F25" s="138">
        <v>303</v>
      </c>
      <c r="G25" s="138">
        <v>38680</v>
      </c>
      <c r="H25" s="139">
        <f t="shared" si="2"/>
        <v>127.66</v>
      </c>
      <c r="I25" s="140">
        <v>7</v>
      </c>
      <c r="J25" s="140">
        <v>1330</v>
      </c>
      <c r="K25" s="139">
        <f t="shared" si="3"/>
        <v>190</v>
      </c>
      <c r="L25" s="140">
        <v>3</v>
      </c>
      <c r="M25" s="140">
        <v>1054</v>
      </c>
      <c r="N25" s="139">
        <f t="shared" si="4"/>
        <v>351.33</v>
      </c>
      <c r="O25" s="140">
        <v>37</v>
      </c>
      <c r="P25" s="140">
        <v>9280</v>
      </c>
      <c r="Q25" s="139">
        <f t="shared" si="5"/>
        <v>250.81</v>
      </c>
    </row>
    <row r="26" spans="1:17" ht="24" customHeight="1">
      <c r="A26" s="147"/>
      <c r="B26" s="147" t="s">
        <v>108</v>
      </c>
      <c r="C26" s="137">
        <f t="shared" si="0"/>
        <v>325</v>
      </c>
      <c r="D26" s="138">
        <f t="shared" si="0"/>
        <v>86190</v>
      </c>
      <c r="E26" s="139">
        <f t="shared" si="1"/>
        <v>265.2</v>
      </c>
      <c r="F26" s="138">
        <v>277</v>
      </c>
      <c r="G26" s="138">
        <v>35865</v>
      </c>
      <c r="H26" s="139">
        <f t="shared" si="2"/>
        <v>129.48</v>
      </c>
      <c r="I26" s="140">
        <v>6</v>
      </c>
      <c r="J26" s="140">
        <v>905</v>
      </c>
      <c r="K26" s="139">
        <f t="shared" si="3"/>
        <v>150.83</v>
      </c>
      <c r="L26" s="140">
        <v>5</v>
      </c>
      <c r="M26" s="140">
        <v>1476</v>
      </c>
      <c r="N26" s="139">
        <f t="shared" si="4"/>
        <v>295.2</v>
      </c>
      <c r="O26" s="140">
        <v>37</v>
      </c>
      <c r="P26" s="140">
        <v>47944</v>
      </c>
      <c r="Q26" s="139">
        <f t="shared" si="5"/>
        <v>1295.78</v>
      </c>
    </row>
    <row r="27" spans="1:17" ht="24" customHeight="1">
      <c r="A27" s="147"/>
      <c r="B27" s="147" t="s">
        <v>109</v>
      </c>
      <c r="C27" s="137">
        <f t="shared" si="0"/>
        <v>368</v>
      </c>
      <c r="D27" s="138">
        <f t="shared" si="0"/>
        <v>50840</v>
      </c>
      <c r="E27" s="139">
        <f t="shared" si="1"/>
        <v>138.15</v>
      </c>
      <c r="F27" s="138">
        <v>339</v>
      </c>
      <c r="G27" s="138">
        <v>45222</v>
      </c>
      <c r="H27" s="139">
        <f t="shared" si="2"/>
        <v>133.4</v>
      </c>
      <c r="I27" s="140">
        <v>3</v>
      </c>
      <c r="J27" s="140">
        <v>686</v>
      </c>
      <c r="K27" s="139">
        <f t="shared" si="3"/>
        <v>228.67</v>
      </c>
      <c r="L27" s="140">
        <v>4</v>
      </c>
      <c r="M27" s="140">
        <v>1256</v>
      </c>
      <c r="N27" s="139">
        <f t="shared" si="4"/>
        <v>314</v>
      </c>
      <c r="O27" s="140">
        <v>22</v>
      </c>
      <c r="P27" s="140">
        <v>3676</v>
      </c>
      <c r="Q27" s="139">
        <f t="shared" si="5"/>
        <v>167.09</v>
      </c>
    </row>
    <row r="28" spans="1:17" ht="6" customHeight="1" thickBot="1">
      <c r="A28" s="149"/>
      <c r="B28" s="149"/>
      <c r="C28" s="131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8" customHeight="1">
      <c r="A29" s="124" t="s">
        <v>110</v>
      </c>
      <c r="B29" s="132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7:16" ht="13.5">
      <c r="G30" s="151"/>
      <c r="I30" s="152"/>
      <c r="J30" s="152"/>
      <c r="L30" s="152"/>
      <c r="O30" s="152"/>
      <c r="P30" s="152"/>
    </row>
    <row r="31" spans="6:13" ht="13.5">
      <c r="F31" s="151"/>
      <c r="M31" s="152"/>
    </row>
    <row r="33" ht="13.5">
      <c r="D33" s="151"/>
    </row>
    <row r="34" ht="13.5">
      <c r="D34" s="151"/>
    </row>
  </sheetData>
  <mergeCells count="13">
    <mergeCell ref="A2:H2"/>
    <mergeCell ref="A4:B5"/>
    <mergeCell ref="C4:E4"/>
    <mergeCell ref="F4:H4"/>
    <mergeCell ref="I4:K4"/>
    <mergeCell ref="L4:N4"/>
    <mergeCell ref="O4:Q4"/>
    <mergeCell ref="A6:B6"/>
    <mergeCell ref="A11:B11"/>
    <mergeCell ref="A7:B7"/>
    <mergeCell ref="A8:B8"/>
    <mergeCell ref="A9:B9"/>
    <mergeCell ref="A10:B10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" sqref="A1"/>
    </sheetView>
  </sheetViews>
  <sheetFormatPr defaultColWidth="9.00390625" defaultRowHeight="13.5"/>
  <cols>
    <col min="1" max="2" width="6.625" style="150" customWidth="1"/>
    <col min="3" max="8" width="12.625" style="104" customWidth="1"/>
    <col min="9" max="17" width="9.625" style="104" customWidth="1"/>
  </cols>
  <sheetData>
    <row r="1" spans="1:17" ht="27" customHeight="1">
      <c r="A1" s="1"/>
      <c r="B1" s="1"/>
      <c r="C1" s="1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76"/>
    </row>
    <row r="2" spans="1:17" ht="45" customHeight="1">
      <c r="A2" s="350" t="s">
        <v>79</v>
      </c>
      <c r="B2" s="350"/>
      <c r="C2" s="350"/>
      <c r="D2" s="350"/>
      <c r="E2" s="350"/>
      <c r="F2" s="350"/>
      <c r="G2" s="350"/>
      <c r="H2" s="350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6.5" customHeight="1" thickBot="1">
      <c r="A3" s="132"/>
      <c r="B3" s="132"/>
      <c r="C3" s="132"/>
      <c r="D3" s="132"/>
      <c r="E3" s="132"/>
      <c r="F3" s="132"/>
      <c r="G3" s="132"/>
      <c r="H3" s="105"/>
      <c r="I3" s="132"/>
      <c r="J3" s="132"/>
      <c r="K3" s="132"/>
      <c r="L3" s="132"/>
      <c r="M3" s="132"/>
      <c r="N3" s="132"/>
      <c r="O3" s="132"/>
      <c r="P3" s="132"/>
      <c r="Q3" s="105" t="s">
        <v>80</v>
      </c>
    </row>
    <row r="4" spans="1:17" ht="18" customHeight="1">
      <c r="A4" s="433" t="s">
        <v>308</v>
      </c>
      <c r="B4" s="433"/>
      <c r="C4" s="333" t="s">
        <v>82</v>
      </c>
      <c r="D4" s="435"/>
      <c r="E4" s="351"/>
      <c r="F4" s="435" t="s">
        <v>83</v>
      </c>
      <c r="G4" s="435"/>
      <c r="H4" s="435"/>
      <c r="I4" s="351" t="s">
        <v>84</v>
      </c>
      <c r="J4" s="342"/>
      <c r="K4" s="342"/>
      <c r="L4" s="342" t="s">
        <v>85</v>
      </c>
      <c r="M4" s="342"/>
      <c r="N4" s="342"/>
      <c r="O4" s="342" t="s">
        <v>86</v>
      </c>
      <c r="P4" s="342"/>
      <c r="Q4" s="333"/>
    </row>
    <row r="5" spans="1:17" ht="24" customHeight="1">
      <c r="A5" s="434"/>
      <c r="B5" s="434"/>
      <c r="C5" s="133" t="s">
        <v>87</v>
      </c>
      <c r="D5" s="109" t="s">
        <v>88</v>
      </c>
      <c r="E5" s="108" t="s">
        <v>89</v>
      </c>
      <c r="F5" s="133" t="s">
        <v>87</v>
      </c>
      <c r="G5" s="109" t="s">
        <v>88</v>
      </c>
      <c r="H5" s="134" t="s">
        <v>89</v>
      </c>
      <c r="I5" s="106" t="s">
        <v>90</v>
      </c>
      <c r="J5" s="110" t="s">
        <v>91</v>
      </c>
      <c r="K5" s="108" t="s">
        <v>89</v>
      </c>
      <c r="L5" s="110" t="s">
        <v>90</v>
      </c>
      <c r="M5" s="110" t="s">
        <v>91</v>
      </c>
      <c r="N5" s="108" t="s">
        <v>89</v>
      </c>
      <c r="O5" s="110" t="s">
        <v>90</v>
      </c>
      <c r="P5" s="110" t="s">
        <v>91</v>
      </c>
      <c r="Q5" s="134" t="s">
        <v>89</v>
      </c>
    </row>
    <row r="6" spans="1:17" ht="6" customHeight="1">
      <c r="A6" s="431"/>
      <c r="B6" s="432"/>
      <c r="C6" s="128"/>
      <c r="D6" s="135"/>
      <c r="E6" s="135"/>
      <c r="F6" s="135"/>
      <c r="G6" s="135"/>
      <c r="H6" s="135"/>
      <c r="I6" s="135"/>
      <c r="J6" s="136"/>
      <c r="K6" s="135"/>
      <c r="L6" s="135"/>
      <c r="M6" s="136"/>
      <c r="N6" s="135"/>
      <c r="O6" s="135"/>
      <c r="P6" s="136"/>
      <c r="Q6" s="135"/>
    </row>
    <row r="7" spans="1:17" s="120" customFormat="1" ht="24" customHeight="1">
      <c r="A7" s="429" t="s">
        <v>309</v>
      </c>
      <c r="B7" s="327"/>
      <c r="C7" s="143">
        <f>SUM(C8:C14)</f>
        <v>4791</v>
      </c>
      <c r="D7" s="144">
        <f>SUM(D8:D14)</f>
        <v>874744</v>
      </c>
      <c r="E7" s="145">
        <f>ROUND(D7/C7,2)</f>
        <v>182.58</v>
      </c>
      <c r="F7" s="144">
        <f>SUM(F8:F14)</f>
        <v>4142</v>
      </c>
      <c r="G7" s="144">
        <f>SUM(G8:G14)</f>
        <v>538698</v>
      </c>
      <c r="H7" s="145">
        <f>ROUND(G7/F7,2)</f>
        <v>130.06</v>
      </c>
      <c r="I7" s="144">
        <f>SUM(I8:I14)</f>
        <v>81</v>
      </c>
      <c r="J7" s="144">
        <f>SUM(J8:J14)</f>
        <v>14527</v>
      </c>
      <c r="K7" s="145">
        <f aca="true" t="shared" si="0" ref="K7:K13">ROUND(J7/I7,2)</f>
        <v>179.35</v>
      </c>
      <c r="L7" s="144">
        <f>SUM(L8:L14)</f>
        <v>94</v>
      </c>
      <c r="M7" s="144">
        <f>SUM(M8:M14)</f>
        <v>65528</v>
      </c>
      <c r="N7" s="145">
        <f>ROUND(M7/L7,2)</f>
        <v>697.11</v>
      </c>
      <c r="O7" s="144">
        <f>SUM(O8:O14)</f>
        <v>474</v>
      </c>
      <c r="P7" s="144">
        <f>SUM(P8:P14)</f>
        <v>255991</v>
      </c>
      <c r="Q7" s="145">
        <f>ROUND(P7/O7,2)</f>
        <v>540.07</v>
      </c>
    </row>
    <row r="8" spans="1:17" ht="24" customHeight="1">
      <c r="A8" s="430" t="s">
        <v>310</v>
      </c>
      <c r="B8" s="414"/>
      <c r="C8" s="137">
        <f>+F8+I8+L8+O8</f>
        <v>1191</v>
      </c>
      <c r="D8" s="138">
        <f>+G8+J8+M8+P8</f>
        <v>233278</v>
      </c>
      <c r="E8" s="139">
        <f>ROUND(D8/C8,2)</f>
        <v>195.87</v>
      </c>
      <c r="F8" s="138">
        <v>1003</v>
      </c>
      <c r="G8" s="138">
        <v>127772</v>
      </c>
      <c r="H8" s="139">
        <f>ROUND(G8/F8,2)</f>
        <v>127.39</v>
      </c>
      <c r="I8" s="140">
        <v>30</v>
      </c>
      <c r="J8" s="140">
        <v>6944</v>
      </c>
      <c r="K8" s="139">
        <f t="shared" si="0"/>
        <v>231.47</v>
      </c>
      <c r="L8" s="140">
        <v>39</v>
      </c>
      <c r="M8" s="140">
        <v>36205</v>
      </c>
      <c r="N8" s="139">
        <f>ROUND(M8/L8,2)</f>
        <v>928.33</v>
      </c>
      <c r="O8" s="140">
        <v>119</v>
      </c>
      <c r="P8" s="140">
        <v>62357</v>
      </c>
      <c r="Q8" s="139">
        <f>ROUND(P8/O8,2)</f>
        <v>524.01</v>
      </c>
    </row>
    <row r="9" spans="1:17" ht="24" customHeight="1">
      <c r="A9" s="430" t="s">
        <v>311</v>
      </c>
      <c r="B9" s="414"/>
      <c r="C9" s="137">
        <f aca="true" t="shared" si="1" ref="C9:D14">+F9+I9+L9+O9</f>
        <v>798</v>
      </c>
      <c r="D9" s="138">
        <f t="shared" si="1"/>
        <v>140621</v>
      </c>
      <c r="E9" s="139">
        <f aca="true" t="shared" si="2" ref="E9:E14">ROUND(D9/C9,2)</f>
        <v>176.22</v>
      </c>
      <c r="F9" s="138">
        <v>682</v>
      </c>
      <c r="G9" s="138">
        <v>89481</v>
      </c>
      <c r="H9" s="139">
        <f aca="true" t="shared" si="3" ref="H9:H14">ROUND(G9/F9,2)</f>
        <v>131.2</v>
      </c>
      <c r="I9" s="140">
        <v>15</v>
      </c>
      <c r="J9" s="140">
        <v>2012</v>
      </c>
      <c r="K9" s="139">
        <f t="shared" si="0"/>
        <v>134.13</v>
      </c>
      <c r="L9" s="140">
        <v>15</v>
      </c>
      <c r="M9" s="140">
        <v>6787</v>
      </c>
      <c r="N9" s="139">
        <f aca="true" t="shared" si="4" ref="N9:N14">ROUND(M9/L9,2)</f>
        <v>452.47</v>
      </c>
      <c r="O9" s="140">
        <v>86</v>
      </c>
      <c r="P9" s="140">
        <v>42341</v>
      </c>
      <c r="Q9" s="139">
        <f aca="true" t="shared" si="5" ref="Q9:Q14">ROUND(P9/O9,2)</f>
        <v>492.34</v>
      </c>
    </row>
    <row r="10" spans="1:17" ht="24" customHeight="1">
      <c r="A10" s="430" t="s">
        <v>312</v>
      </c>
      <c r="B10" s="414"/>
      <c r="C10" s="137">
        <f t="shared" si="1"/>
        <v>677</v>
      </c>
      <c r="D10" s="138">
        <f t="shared" si="1"/>
        <v>122978</v>
      </c>
      <c r="E10" s="139">
        <f t="shared" si="2"/>
        <v>181.65</v>
      </c>
      <c r="F10" s="138">
        <v>584</v>
      </c>
      <c r="G10" s="138">
        <v>76971</v>
      </c>
      <c r="H10" s="139">
        <f t="shared" si="3"/>
        <v>131.8</v>
      </c>
      <c r="I10" s="140">
        <v>11</v>
      </c>
      <c r="J10" s="140">
        <v>1623</v>
      </c>
      <c r="K10" s="139">
        <f t="shared" si="0"/>
        <v>147.55</v>
      </c>
      <c r="L10" s="140">
        <v>9</v>
      </c>
      <c r="M10" s="140">
        <v>7007</v>
      </c>
      <c r="N10" s="139">
        <f t="shared" si="4"/>
        <v>778.56</v>
      </c>
      <c r="O10" s="140">
        <v>73</v>
      </c>
      <c r="P10" s="140">
        <v>37377</v>
      </c>
      <c r="Q10" s="139">
        <f t="shared" si="5"/>
        <v>512.01</v>
      </c>
    </row>
    <row r="11" spans="1:17" ht="24" customHeight="1">
      <c r="A11" s="430" t="s">
        <v>313</v>
      </c>
      <c r="B11" s="414"/>
      <c r="C11" s="137">
        <f t="shared" si="1"/>
        <v>711</v>
      </c>
      <c r="D11" s="138">
        <f t="shared" si="1"/>
        <v>124744</v>
      </c>
      <c r="E11" s="139">
        <f t="shared" si="2"/>
        <v>175.45</v>
      </c>
      <c r="F11" s="138">
        <v>636</v>
      </c>
      <c r="G11" s="138">
        <v>79267</v>
      </c>
      <c r="H11" s="139">
        <f t="shared" si="3"/>
        <v>124.63</v>
      </c>
      <c r="I11" s="140">
        <v>6</v>
      </c>
      <c r="J11" s="140">
        <v>731</v>
      </c>
      <c r="K11" s="139">
        <f t="shared" si="0"/>
        <v>121.83</v>
      </c>
      <c r="L11" s="140">
        <v>17</v>
      </c>
      <c r="M11" s="140">
        <v>8426</v>
      </c>
      <c r="N11" s="139">
        <f t="shared" si="4"/>
        <v>495.65</v>
      </c>
      <c r="O11" s="140">
        <v>52</v>
      </c>
      <c r="P11" s="140">
        <v>36320</v>
      </c>
      <c r="Q11" s="139">
        <f t="shared" si="5"/>
        <v>698.46</v>
      </c>
    </row>
    <row r="12" spans="1:17" ht="24" customHeight="1">
      <c r="A12" s="430" t="s">
        <v>314</v>
      </c>
      <c r="B12" s="414"/>
      <c r="C12" s="137">
        <f t="shared" si="1"/>
        <v>568</v>
      </c>
      <c r="D12" s="138">
        <f t="shared" si="1"/>
        <v>98821</v>
      </c>
      <c r="E12" s="139">
        <f t="shared" si="2"/>
        <v>173.98</v>
      </c>
      <c r="F12" s="138">
        <v>481</v>
      </c>
      <c r="G12" s="138">
        <v>64299</v>
      </c>
      <c r="H12" s="139">
        <f t="shared" si="3"/>
        <v>133.68</v>
      </c>
      <c r="I12" s="140">
        <v>6</v>
      </c>
      <c r="J12" s="140">
        <v>719</v>
      </c>
      <c r="K12" s="139">
        <f t="shared" si="0"/>
        <v>119.83</v>
      </c>
      <c r="L12" s="140">
        <v>5</v>
      </c>
      <c r="M12" s="140">
        <v>2734</v>
      </c>
      <c r="N12" s="139">
        <f t="shared" si="4"/>
        <v>546.8</v>
      </c>
      <c r="O12" s="140">
        <v>76</v>
      </c>
      <c r="P12" s="140">
        <v>31069</v>
      </c>
      <c r="Q12" s="139">
        <f t="shared" si="5"/>
        <v>408.8</v>
      </c>
    </row>
    <row r="13" spans="1:17" ht="24" customHeight="1">
      <c r="A13" s="430" t="s">
        <v>315</v>
      </c>
      <c r="B13" s="414"/>
      <c r="C13" s="137">
        <f t="shared" si="1"/>
        <v>780</v>
      </c>
      <c r="D13" s="138">
        <f t="shared" si="1"/>
        <v>145273</v>
      </c>
      <c r="E13" s="139">
        <f t="shared" si="2"/>
        <v>186.25</v>
      </c>
      <c r="F13" s="138">
        <v>701</v>
      </c>
      <c r="G13" s="138">
        <v>94055</v>
      </c>
      <c r="H13" s="139">
        <f t="shared" si="3"/>
        <v>134.17</v>
      </c>
      <c r="I13" s="140">
        <v>13</v>
      </c>
      <c r="J13" s="140">
        <v>2498</v>
      </c>
      <c r="K13" s="139">
        <f t="shared" si="0"/>
        <v>192.15</v>
      </c>
      <c r="L13" s="140">
        <v>7</v>
      </c>
      <c r="M13" s="140">
        <v>3749</v>
      </c>
      <c r="N13" s="139">
        <f t="shared" si="4"/>
        <v>535.57</v>
      </c>
      <c r="O13" s="140">
        <v>59</v>
      </c>
      <c r="P13" s="140">
        <v>44971</v>
      </c>
      <c r="Q13" s="139">
        <f t="shared" si="5"/>
        <v>762.22</v>
      </c>
    </row>
    <row r="14" spans="1:17" ht="24" customHeight="1">
      <c r="A14" s="430" t="s">
        <v>316</v>
      </c>
      <c r="B14" s="414"/>
      <c r="C14" s="137">
        <f t="shared" si="1"/>
        <v>66</v>
      </c>
      <c r="D14" s="138">
        <f t="shared" si="1"/>
        <v>9029</v>
      </c>
      <c r="E14" s="139">
        <f t="shared" si="2"/>
        <v>136.8</v>
      </c>
      <c r="F14" s="138">
        <v>55</v>
      </c>
      <c r="G14" s="138">
        <v>6853</v>
      </c>
      <c r="H14" s="139">
        <f t="shared" si="3"/>
        <v>124.6</v>
      </c>
      <c r="I14" s="140">
        <v>0</v>
      </c>
      <c r="J14" s="140">
        <v>0</v>
      </c>
      <c r="K14" s="139">
        <v>0</v>
      </c>
      <c r="L14" s="140">
        <v>2</v>
      </c>
      <c r="M14" s="140">
        <v>620</v>
      </c>
      <c r="N14" s="139">
        <f t="shared" si="4"/>
        <v>310</v>
      </c>
      <c r="O14" s="140">
        <v>9</v>
      </c>
      <c r="P14" s="140">
        <v>1556</v>
      </c>
      <c r="Q14" s="139">
        <f t="shared" si="5"/>
        <v>172.89</v>
      </c>
    </row>
    <row r="15" spans="1:17" ht="6" customHeight="1" thickBot="1">
      <c r="A15" s="149"/>
      <c r="B15" s="149"/>
      <c r="C15" s="131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8" customHeight="1">
      <c r="A16" s="124" t="s">
        <v>110</v>
      </c>
      <c r="B16" s="132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7:16" ht="13.5">
      <c r="G17" s="151"/>
      <c r="I17" s="152"/>
      <c r="J17" s="152"/>
      <c r="L17" s="152"/>
      <c r="O17" s="152"/>
      <c r="P17" s="152"/>
    </row>
    <row r="18" spans="6:13" ht="13.5">
      <c r="F18" s="151"/>
      <c r="M18" s="152"/>
    </row>
    <row r="20" ht="13.5">
      <c r="D20" s="151"/>
    </row>
    <row r="21" ht="13.5">
      <c r="D21" s="151"/>
    </row>
  </sheetData>
  <mergeCells count="16">
    <mergeCell ref="A2:H2"/>
    <mergeCell ref="A4:B5"/>
    <mergeCell ref="C4:E4"/>
    <mergeCell ref="F4:H4"/>
    <mergeCell ref="I4:K4"/>
    <mergeCell ref="L4:N4"/>
    <mergeCell ref="O4:Q4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2010-02-16T07:29:03Z</cp:lastPrinted>
  <dcterms:created xsi:type="dcterms:W3CDTF">2001-02-09T06:42:36Z</dcterms:created>
  <dcterms:modified xsi:type="dcterms:W3CDTF">2012-03-27T23:56:53Z</dcterms:modified>
  <cp:category/>
  <cp:version/>
  <cp:contentType/>
  <cp:contentStatus/>
</cp:coreProperties>
</file>